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2"/>
  <workbookPr codeName="ThisWorkbook" defaultThemeVersion="124226"/>
  <mc:AlternateContent xmlns:mc="http://schemas.openxmlformats.org/markup-compatibility/2006">
    <mc:Choice Requires="x15">
      <x15ac:absPath xmlns:x15ac="http://schemas.microsoft.com/office/spreadsheetml/2010/11/ac" url="/Users/massimilianocaschera/Downloads/"/>
    </mc:Choice>
  </mc:AlternateContent>
  <xr:revisionPtr revIDLastSave="0" documentId="8_{C21C41DE-07A2-4E4B-B47E-7F4781CDCA85}" xr6:coauthVersionLast="44" xr6:coauthVersionMax="44" xr10:uidLastSave="{00000000-0000-0000-0000-000000000000}"/>
  <bookViews>
    <workbookView xWindow="0" yWindow="460" windowWidth="37560" windowHeight="22480" activeTab="5" xr2:uid="{00000000-000D-0000-FFFF-FFFF00000000}"/>
  </bookViews>
  <sheets>
    <sheet name="db_us" sheetId="76" state="hidden" r:id="rId1"/>
    <sheet name="db_aggregato" sheetId="63" state="hidden" r:id="rId2"/>
    <sheet name="foglioCorrotto" sheetId="77" state="hidden" r:id="rId3"/>
    <sheet name="import_us" sheetId="79" state="hidden" r:id="rId4"/>
    <sheet name="import_aggr" sheetId="78" state="hidden" r:id="rId5"/>
    <sheet name="avvertenze" sheetId="11" r:id="rId6"/>
    <sheet name="intestazione" sheetId="22" state="hidden" r:id="rId7"/>
    <sheet name="conf" sheetId="20" state="hidden" r:id="rId8"/>
    <sheet name="istat" sheetId="10" state="hidden" r:id="rId9"/>
    <sheet name="riferimenti" sheetId="26" state="hidden" r:id="rId10"/>
    <sheet name="tabelle2" sheetId="75" state="hidden" r:id="rId11"/>
    <sheet name="tabelle" sheetId="25" state="hidden" r:id="rId12"/>
    <sheet name="schedaUMI" sheetId="64" state="hidden" r:id="rId13"/>
    <sheet name="us01" sheetId="9" state="hidden" r:id="rId14"/>
  </sheets>
  <externalReferences>
    <externalReference r:id="rId15"/>
  </externalReferences>
  <definedNames>
    <definedName name="_xlnm._FilterDatabase" localSheetId="3" hidden="1">import_us!$A$3:$T$2054</definedName>
    <definedName name="_uso2">tabelle!$B$43:$B$44</definedName>
    <definedName name="_uso3">tabelle!$R$37:$R$44</definedName>
    <definedName name="aggr_posizione">tabelle!$G$13:$G$17</definedName>
    <definedName name="agibilita">tabelle!$B$28:$B$33</definedName>
    <definedName name="ambito">tabelle!$B$8:$B$10</definedName>
    <definedName name="ambito2">tabelle!$T$11:$T$26</definedName>
    <definedName name="anno_costr">tabelle!$C$31:$C$37</definedName>
    <definedName name="anno_progettazione">tabelle!$G$140:$G$147</definedName>
    <definedName name="_xlnm.Print_Area" localSheetId="5">avvertenze!$A$1:$AD$19</definedName>
    <definedName name="_xlnm.Print_Area" localSheetId="2">foglioCorrotto!$A$1:$AD$19</definedName>
    <definedName name="_xlnm.Print_Area" localSheetId="6">intestazione!$A$1:$BX$43</definedName>
    <definedName name="_xlnm.Print_Area" localSheetId="12">schedaUMI!$A$1:$BC$424</definedName>
    <definedName name="_xlnm.Print_Area" localSheetId="13">'us01'!$A$1:$BC$1270</definedName>
    <definedName name="cat_cat">tabelle!$D$3:$D$47</definedName>
    <definedName name="cat_suolo">tabelle!$G$57:$G$64</definedName>
    <definedName name="codiceUso">#REF!</definedName>
    <definedName name="coll_str_vert">tabelle!$H$50:$H$53</definedName>
    <definedName name="collegamento">tabelle!$R$50:$R$52</definedName>
    <definedName name="comuni">tabelle!$V$3:$V$58</definedName>
    <definedName name="conf_pianta">tabelle!$F$147:$F$151</definedName>
    <definedName name="copSpingente">tabelle!$P$50:$P$52</definedName>
    <definedName name="crolli">tabelle!$C$43:$C$45</definedName>
    <definedName name="cu">tabelle!$M$50:$M$54</definedName>
    <definedName name="danno">tabelle!$B$20:$B$25</definedName>
    <definedName name="dest_uso">tabelle!$C$8:$C$11</definedName>
    <definedName name="dim_appoggio">tabelle!$F$140:$F$142</definedName>
    <definedName name="disp_orditura">tabelle!$F$126:$F$128</definedName>
    <definedName name="epoca">tabelle!$C$20:$C$27</definedName>
    <definedName name="epoca_incremento_pregio">tabelle!$H$65:$H$69</definedName>
    <definedName name="epoca_interesse_paes">tabelle!$H$57:$H$61</definedName>
    <definedName name="epocaCostruzione">#REF!</definedName>
    <definedName name="esitoSchedaDisponibile">tabelle!$K$104:$K$106</definedName>
    <definedName name="fuso">#REF!</definedName>
    <definedName name="gestione">#REF!</definedName>
    <definedName name="interventi">tabelle!$F$62:$F$72</definedName>
    <definedName name="laterocemento">tabelle!$F$124</definedName>
    <definedName name="LC">tabelle!$G$37:$G$39</definedName>
    <definedName name="livelli">tabelle!$H$27:$H$37</definedName>
    <definedName name="livello_attivazione">tabelle!$L$62:$L$68</definedName>
    <definedName name="livello_danno">tabelle!$Q$62:$Q$67</definedName>
    <definedName name="livello_vul">tabelle!$N$62:$N$65</definedName>
    <definedName name="livelloContributo">tabelle!$G$118:$G$125</definedName>
    <definedName name="localita">tabelle!$Y$3:$Y$52</definedName>
    <definedName name="maggComplex">tabelle!$G$43:$G$46</definedName>
    <definedName name="matMalta">tabelle!$B$237:$B$239</definedName>
    <definedName name="morfologia">tabelle!$G$27:$G$31</definedName>
    <definedName name="MUR_2.1">tabelle!$B$75:$B$79</definedName>
    <definedName name="MUR_2.2">tabelle!$B$81:$B$85</definedName>
    <definedName name="MUR_2.3">tabelle!$B$87:$B$90</definedName>
    <definedName name="MUR_2.4">tabelle!$B$92:$B$93</definedName>
    <definedName name="MUR_2.5">tabelle!$B$95:$B$99</definedName>
    <definedName name="MUR_2.6">tabelle!$B$101:$B$103</definedName>
    <definedName name="MUR_2.7">tabelle!$B$105:$B$107</definedName>
    <definedName name="MUR_2.8">tabelle!$B$109:$B$111</definedName>
    <definedName name="MUR_3.1.1">tabelle!$B$113:$B$119</definedName>
    <definedName name="MUR_3.1.2">tabelle!$B$121:$B$123</definedName>
    <definedName name="MUR_3.1.3">tabelle!$B$125:$B$128</definedName>
    <definedName name="MUR_3.1.4">tabelle!$B$129:$B$132</definedName>
    <definedName name="MUR_3.1.5">tabelle!$B$134:$B$136</definedName>
    <definedName name="MUR_3.1.6">tabelle!$B$138:$B$140</definedName>
    <definedName name="mur_3.2.1">tabelle!$B$142:$B$144</definedName>
    <definedName name="mur_3.2.2">tabelle!$B$146:$B$149</definedName>
    <definedName name="mur_3.2.3">tabelle!$B$151:$B$154</definedName>
    <definedName name="mur_3.2.4">tabelle!$B$160:$B$162</definedName>
    <definedName name="mur_3.2.5">tabelle!$B$164:$B$165</definedName>
    <definedName name="mur_3.2.6">tabelle!$B$167:$B$170</definedName>
    <definedName name="mur_3.2.7">tabelle!$B$175:$B$177</definedName>
    <definedName name="mur_4.1">tabelle!$B$180:$B$184</definedName>
    <definedName name="mur_4.2">tabelle!$B$186:$B$190</definedName>
    <definedName name="mur_4.3">tabelle!$B$192:$B$195</definedName>
    <definedName name="mur_4.5">tabelle!$B$198:$B$201</definedName>
    <definedName name="mur_4.6">tabelle!$B$203:$B$205</definedName>
    <definedName name="mur_4.7.1">tabelle!$B$207:$B$209</definedName>
    <definedName name="mur_4.7.2">tabelle!$B$211:$B$213</definedName>
    <definedName name="mur_4.7.3">tabelle!$B$215:$B$216</definedName>
    <definedName name="mur_4.8">tabelle!$B$218:$B$220</definedName>
    <definedName name="mur_5.1.1">tabelle!$B$223:$B$229</definedName>
    <definedName name="mur_7">tabelle!$B$231:$B$233</definedName>
    <definedName name="n_agib">tabelle!$B$61:$B$70</definedName>
    <definedName name="n_ui">#REF!</definedName>
    <definedName name="nonstr_collegamento">tabelle!$M$27:$M$32</definedName>
    <definedName name="nonstr_epoca_rel">tabelle!$M$37:$M$41</definedName>
    <definedName name="nonstr_materiali">tabelle!$M$17:$M$23</definedName>
    <definedName name="nonstr_tipo">tabelle!$M$3:$M$12</definedName>
    <definedName name="norma_sismica">tabelle!$J$19:$J$24</definedName>
    <definedName name="normaRif">tabelle!$S$62:$S$64</definedName>
    <definedName name="num_1_10">tabelle!$D$53:$D$63</definedName>
    <definedName name="num_paggr">tabelle!$D$53:$D$68</definedName>
    <definedName name="osservazioni">#REF!</definedName>
    <definedName name="pendenza">tabelle!$D$74:$D$78</definedName>
    <definedName name="percentuale_prop">tabelle!$F$27:$F$29</definedName>
    <definedName name="posizione">tabelle!$F$20:$F$23</definedName>
    <definedName name="presenza">tabelle!$F$133:$F$134</definedName>
    <definedName name="presenza2">tabelle!$G$133:$G$134</definedName>
    <definedName name="proprieta">tabelle!$B$14:$B$16</definedName>
    <definedName name="proprieta2">tabelle!$C$14:$C$16</definedName>
    <definedName name="qualitaConnessione">tabelle!$P$37:$P$40</definedName>
    <definedName name="scale_forma">tabelle!$J$62:$J$67</definedName>
    <definedName name="scale_pregio">tabelle!$H$44:$H$47</definedName>
    <definedName name="scale_schema">tabelle!$J$50:$J$52</definedName>
    <definedName name="scale_str">tabelle!$J$37:$J$42</definedName>
    <definedName name="scegli">tabelle!$F$57:$F$58</definedName>
    <definedName name="schedaDisponibile">tabelle!$G$21:$G$24</definedName>
    <definedName name="sezioneCensuariaLAquila">#REF!</definedName>
    <definedName name="sino">tabelle!$B$48:$B$49</definedName>
    <definedName name="sl">tabelle!$G$50:$G$52</definedName>
    <definedName name="soletta">tabelle!$P$11:$P$14</definedName>
    <definedName name="stato_bene">tabelle!$F$50:$F$52</definedName>
    <definedName name="stato_conservazione">tabelle!$H$3:$H$7</definedName>
    <definedName name="statoEdificio">tabelle!$R$27:$R$31</definedName>
    <definedName name="StruttOrizzontamentiGNDT" localSheetId="2">foglioCorrotto!#REF!</definedName>
    <definedName name="StruttOrizzontamentiGNDT">avvertenze!#REF!</definedName>
    <definedName name="StruttScaleGNDT" localSheetId="2">foglioCorrotto!#REF!</definedName>
    <definedName name="StruttScaleGNDT">avvertenze!#REF!</definedName>
    <definedName name="StruttVertGNDT" localSheetId="2">foglioCorrotto!#REF!</definedName>
    <definedName name="StruttVertGNDT">avvertenze!#REF!</definedName>
    <definedName name="tipo">tabelle!$B$3:$B$4</definedName>
    <definedName name="tipo_aggregazione">tabelle!$J$3:$J$7</definedName>
    <definedName name="tipo_copertura">tabelle!$F$118:$F$124</definedName>
    <definedName name="tipo_costr_piattabande">tabelle!$J$27:$J$31</definedName>
    <definedName name="tipo_edificio">tabelle!$P$3:$P$8</definedName>
    <definedName name="tipo_fondazioni">tabelle!$D$92:$D$100</definedName>
    <definedName name="tipo_fondazionio">tabelle!$D$92:$D$100</definedName>
    <definedName name="tipo_indagini">tabelle!$F$41:$F$43</definedName>
    <definedName name="tipo_interventi">tabelle!$F$12:$F$17</definedName>
    <definedName name="tipo_interventi2">tabelle!$H$13:$H$17</definedName>
    <definedName name="tipo_livello">tabelle!$F$33:$F$37</definedName>
    <definedName name="tipo_mur">tabelle!$C$61:$C$68</definedName>
    <definedName name="tipo_piattabande">tabelle!$J$12:$J$16</definedName>
    <definedName name="tipo_solaio">tabelle!$F$94:$F$104</definedName>
    <definedName name="tipo_solaio2">tabelle!$F$108:$F$115</definedName>
    <definedName name="tipo_str">tabelle!$L$94:$L$99</definedName>
    <definedName name="tipo_terreno">tabelle!$D$82:$D$86</definedName>
    <definedName name="tipo2">tabelle!$C$3:$C$6</definedName>
    <definedName name="TipoAcciaio">'[1]Scheda PER'!#REF!</definedName>
    <definedName name="tipoAggregato">#REF!</definedName>
    <definedName name="tipoRilievoScale">tabelle!$P$28:$P$30</definedName>
    <definedName name="tipoStruttura">tabelle!$L$94:$L$99</definedName>
    <definedName name="tipoVincolo">tabelle!$P$94:$P$96</definedName>
    <definedName name="titoli">tabelle!$B$53:$B$57</definedName>
    <definedName name="titolo">#REF!</definedName>
    <definedName name="titoloPossesso">#REF!</definedName>
    <definedName name="titoloProp">tabelle!$P$17:$P$20</definedName>
    <definedName name="ultimoIntervento">#REF!</definedName>
    <definedName name="uso">tabelle!$B$37:$B$40</definedName>
    <definedName name="usoPrevalente">#REF!</definedName>
    <definedName name="vincoli">tabelle!$F$3:$F$9</definedName>
    <definedName name="vn">tabelle!$G$68:$G$71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1728" i="9" l="1"/>
  <c r="R1725" i="9"/>
  <c r="U1673" i="9"/>
  <c r="U1671" i="9"/>
  <c r="AK1592" i="9"/>
  <c r="AK1591" i="9"/>
  <c r="AK1590" i="9"/>
  <c r="AK1589" i="9"/>
  <c r="AK1588" i="9"/>
  <c r="AW1580" i="9"/>
  <c r="AK1594" i="9" s="1"/>
  <c r="AN1580" i="9"/>
  <c r="AE1580" i="9"/>
  <c r="AK1593" i="9" s="1"/>
  <c r="V1580" i="9"/>
  <c r="M1580" i="9"/>
  <c r="D1580" i="9"/>
  <c r="AW1522" i="9"/>
  <c r="AP1522" i="9"/>
  <c r="AI1522" i="9"/>
  <c r="AB1522" i="9"/>
  <c r="T1522" i="9"/>
  <c r="M1522" i="9"/>
  <c r="D1522" i="9"/>
  <c r="AU1464" i="9"/>
  <c r="AN1464" i="9"/>
  <c r="AE1464" i="9"/>
  <c r="V1464" i="9"/>
  <c r="M1464" i="9"/>
  <c r="D1464" i="9"/>
  <c r="AW1406" i="9"/>
  <c r="AQ1406" i="9"/>
  <c r="AJ1406" i="9"/>
  <c r="AC1406" i="9"/>
  <c r="W1406" i="9"/>
  <c r="Q1406" i="9"/>
  <c r="K1406" i="9"/>
  <c r="D1406" i="9"/>
  <c r="AW1348" i="9"/>
  <c r="AQ1348" i="9"/>
  <c r="AJ1348" i="9"/>
  <c r="AC1348" i="9"/>
  <c r="W1348" i="9"/>
  <c r="Q1348" i="9"/>
  <c r="K1348" i="9"/>
  <c r="D1348" i="9"/>
  <c r="AW1262" i="9"/>
  <c r="AW1261" i="9"/>
  <c r="AW1260" i="9"/>
  <c r="AW1259" i="9"/>
  <c r="AP1258" i="9"/>
  <c r="AW1258" i="9" s="1"/>
  <c r="BF1249" i="9"/>
  <c r="BE1249" i="9"/>
  <c r="BF1248" i="9"/>
  <c r="BE1248" i="9"/>
  <c r="BF1247" i="9"/>
  <c r="BE1247" i="9"/>
  <c r="BF1246" i="9"/>
  <c r="BE1246" i="9"/>
  <c r="BF1245" i="9"/>
  <c r="BE1245" i="9"/>
  <c r="BF1244" i="9"/>
  <c r="BE1244" i="9"/>
  <c r="BF1243" i="9"/>
  <c r="BE1243" i="9"/>
  <c r="BF1242" i="9"/>
  <c r="BE1242" i="9"/>
  <c r="BF1241" i="9"/>
  <c r="BE1241" i="9"/>
  <c r="BF1240" i="9"/>
  <c r="BE1240" i="9"/>
  <c r="BF1239" i="9"/>
  <c r="BE1239" i="9"/>
  <c r="BF1238" i="9"/>
  <c r="BE1238" i="9"/>
  <c r="BF1237" i="9"/>
  <c r="BE1237" i="9"/>
  <c r="BF1236" i="9"/>
  <c r="BE1236" i="9"/>
  <c r="BF1235" i="9"/>
  <c r="BE1235" i="9"/>
  <c r="BF1234" i="9"/>
  <c r="BE1234" i="9"/>
  <c r="BF1233" i="9"/>
  <c r="BE1233" i="9"/>
  <c r="BF1232" i="9"/>
  <c r="BE1232" i="9"/>
  <c r="BF1231" i="9"/>
  <c r="BE1231" i="9"/>
  <c r="BF1230" i="9"/>
  <c r="BE1230" i="9"/>
  <c r="BF1229" i="9"/>
  <c r="BE1229" i="9"/>
  <c r="BF1228" i="9"/>
  <c r="BE1228" i="9"/>
  <c r="BF1227" i="9"/>
  <c r="BE1227" i="9"/>
  <c r="BF1226" i="9"/>
  <c r="BE1226" i="9"/>
  <c r="BF1225" i="9"/>
  <c r="BE1225" i="9"/>
  <c r="BF1224" i="9"/>
  <c r="BE1224" i="9"/>
  <c r="BF1223" i="9"/>
  <c r="BE1223" i="9"/>
  <c r="BF1222" i="9"/>
  <c r="BE1222" i="9"/>
  <c r="BF1221" i="9"/>
  <c r="BE1221" i="9"/>
  <c r="BF1220" i="9"/>
  <c r="BE1220" i="9"/>
  <c r="BF1219" i="9"/>
  <c r="BE1219" i="9"/>
  <c r="BF1218" i="9"/>
  <c r="BE1218" i="9"/>
  <c r="BF1217" i="9"/>
  <c r="BE1217" i="9"/>
  <c r="BF1216" i="9"/>
  <c r="BE1216" i="9"/>
  <c r="BF1215" i="9"/>
  <c r="BE1215" i="9"/>
  <c r="BF1214" i="9"/>
  <c r="BE1214" i="9"/>
  <c r="BF1213" i="9"/>
  <c r="BE1213" i="9"/>
  <c r="BF1212" i="9"/>
  <c r="BE1212" i="9"/>
  <c r="BF1211" i="9"/>
  <c r="BE1211" i="9"/>
  <c r="BF1210" i="9"/>
  <c r="BE1210" i="9"/>
  <c r="BF1209" i="9"/>
  <c r="BE1209" i="9"/>
  <c r="BF1208" i="9"/>
  <c r="BE1208" i="9"/>
  <c r="BF1207" i="9"/>
  <c r="BE1207" i="9"/>
  <c r="BF1206" i="9"/>
  <c r="BE1206" i="9"/>
  <c r="BF1205" i="9"/>
  <c r="BE1205" i="9"/>
  <c r="BF1204" i="9"/>
  <c r="BE1204" i="9"/>
  <c r="BF1203" i="9"/>
  <c r="BE1203" i="9"/>
  <c r="BF1202" i="9"/>
  <c r="BE1202" i="9"/>
  <c r="BF1201" i="9"/>
  <c r="BE1201" i="9"/>
  <c r="BF1200" i="9"/>
  <c r="BE1200" i="9"/>
  <c r="BF1199" i="9"/>
  <c r="BE1199" i="9"/>
  <c r="BF1198" i="9"/>
  <c r="BE1198" i="9"/>
  <c r="BF1197" i="9"/>
  <c r="BE1197" i="9"/>
  <c r="BF1196" i="9"/>
  <c r="BE1196" i="9"/>
  <c r="AC1196" i="9"/>
  <c r="AC1197" i="9" s="1"/>
  <c r="AC1198" i="9" s="1"/>
  <c r="AC1199" i="9" s="1"/>
  <c r="AC1200" i="9" s="1"/>
  <c r="AC1201" i="9" s="1"/>
  <c r="AC1202" i="9" s="1"/>
  <c r="AC1203" i="9" s="1"/>
  <c r="AC1204" i="9" s="1"/>
  <c r="AC1205" i="9" s="1"/>
  <c r="AC1206" i="9" s="1"/>
  <c r="AC1207" i="9" s="1"/>
  <c r="AC1208" i="9" s="1"/>
  <c r="AC1209" i="9" s="1"/>
  <c r="AC1210" i="9" s="1"/>
  <c r="AC1211" i="9" s="1"/>
  <c r="AC1212" i="9" s="1"/>
  <c r="AC1213" i="9" s="1"/>
  <c r="AC1214" i="9" s="1"/>
  <c r="AC1215" i="9" s="1"/>
  <c r="AC1216" i="9" s="1"/>
  <c r="AC1217" i="9" s="1"/>
  <c r="AC1218" i="9" s="1"/>
  <c r="AC1219" i="9" s="1"/>
  <c r="AC1220" i="9" s="1"/>
  <c r="AC1221" i="9" s="1"/>
  <c r="AC1222" i="9" s="1"/>
  <c r="AC1223" i="9" s="1"/>
  <c r="AC1224" i="9" s="1"/>
  <c r="AC1225" i="9" s="1"/>
  <c r="AC1226" i="9" s="1"/>
  <c r="AC1227" i="9" s="1"/>
  <c r="AC1228" i="9" s="1"/>
  <c r="AC1229" i="9" s="1"/>
  <c r="AC1230" i="9" s="1"/>
  <c r="AC1231" i="9" s="1"/>
  <c r="AC1232" i="9" s="1"/>
  <c r="AC1233" i="9" s="1"/>
  <c r="AC1234" i="9" s="1"/>
  <c r="AC1235" i="9" s="1"/>
  <c r="AC1236" i="9" s="1"/>
  <c r="AC1237" i="9" s="1"/>
  <c r="AC1238" i="9" s="1"/>
  <c r="AC1239" i="9" s="1"/>
  <c r="AC1240" i="9" s="1"/>
  <c r="AC1241" i="9" s="1"/>
  <c r="AC1242" i="9" s="1"/>
  <c r="AC1243" i="9" s="1"/>
  <c r="AC1244" i="9" s="1"/>
  <c r="AC1245" i="9" s="1"/>
  <c r="AC1246" i="9" s="1"/>
  <c r="AC1247" i="9" s="1"/>
  <c r="AC1248" i="9" s="1"/>
  <c r="AC1249" i="9" s="1"/>
  <c r="A1196" i="9"/>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BF1195" i="9"/>
  <c r="BE1195" i="9"/>
  <c r="AX1186" i="9"/>
  <c r="AG1186" i="9"/>
  <c r="AB1186" i="9"/>
  <c r="V1186" i="9"/>
  <c r="P1186" i="9"/>
  <c r="AL1185" i="9"/>
  <c r="D1185" i="9"/>
  <c r="AL1184" i="9"/>
  <c r="D1184" i="9"/>
  <c r="AL1183" i="9"/>
  <c r="D1183" i="9"/>
  <c r="AL1182" i="9"/>
  <c r="D1182" i="9"/>
  <c r="AL1181" i="9"/>
  <c r="D1181" i="9"/>
  <c r="AL1180" i="9"/>
  <c r="D1180" i="9"/>
  <c r="AL1179" i="9"/>
  <c r="D1179" i="9"/>
  <c r="AL1178" i="9"/>
  <c r="D1178" i="9"/>
  <c r="AL1177" i="9"/>
  <c r="D1177" i="9"/>
  <c r="AL1176" i="9"/>
  <c r="D1176" i="9"/>
  <c r="AL1175" i="9"/>
  <c r="D1175" i="9"/>
  <c r="AL1174" i="9"/>
  <c r="D1174" i="9"/>
  <c r="AL1173" i="9"/>
  <c r="D1173" i="9"/>
  <c r="AL1172" i="9"/>
  <c r="D1172" i="9"/>
  <c r="AL1171" i="9"/>
  <c r="D1171" i="9"/>
  <c r="AL1170" i="9"/>
  <c r="D1170" i="9"/>
  <c r="AL1169" i="9"/>
  <c r="D1169" i="9"/>
  <c r="AL1168" i="9"/>
  <c r="D1168" i="9"/>
  <c r="AL1167" i="9"/>
  <c r="D1167" i="9"/>
  <c r="AL1166" i="9"/>
  <c r="D1166" i="9"/>
  <c r="AL1165" i="9"/>
  <c r="D1165" i="9"/>
  <c r="AL1164" i="9"/>
  <c r="D1164" i="9"/>
  <c r="AL1163" i="9"/>
  <c r="D1163" i="9"/>
  <c r="AL1162" i="9"/>
  <c r="D1162" i="9"/>
  <c r="AL1161" i="9"/>
  <c r="D1161" i="9"/>
  <c r="AL1160" i="9"/>
  <c r="D1160" i="9"/>
  <c r="AL1159" i="9"/>
  <c r="D1159" i="9"/>
  <c r="AL1158" i="9"/>
  <c r="D1158" i="9"/>
  <c r="AL1157" i="9"/>
  <c r="D1157" i="9"/>
  <c r="AL1156" i="9"/>
  <c r="D1156" i="9"/>
  <c r="AL1155" i="9"/>
  <c r="D1155" i="9"/>
  <c r="AL1154" i="9"/>
  <c r="D1154" i="9"/>
  <c r="AL1153" i="9"/>
  <c r="D1153" i="9"/>
  <c r="AL1152" i="9"/>
  <c r="D1152" i="9"/>
  <c r="AL1151" i="9"/>
  <c r="D1151" i="9"/>
  <c r="AL1150" i="9"/>
  <c r="D1150" i="9"/>
  <c r="AL1149" i="9"/>
  <c r="D1149" i="9"/>
  <c r="AL1148" i="9"/>
  <c r="D1148" i="9"/>
  <c r="AL1147" i="9"/>
  <c r="D1147" i="9"/>
  <c r="AL1146" i="9"/>
  <c r="D1146" i="9"/>
  <c r="AL1145" i="9"/>
  <c r="D1145" i="9"/>
  <c r="AL1144" i="9"/>
  <c r="D1144" i="9"/>
  <c r="AL1143" i="9"/>
  <c r="D1143" i="9"/>
  <c r="AL1142" i="9"/>
  <c r="D1142" i="9"/>
  <c r="AL1141" i="9"/>
  <c r="D1141" i="9"/>
  <c r="AL1140" i="9"/>
  <c r="D1140" i="9"/>
  <c r="AL1139" i="9"/>
  <c r="D1139" i="9"/>
  <c r="AL1138" i="9"/>
  <c r="D1138" i="9"/>
  <c r="AL1137" i="9"/>
  <c r="D1137" i="9"/>
  <c r="A1137" i="9"/>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L1136" i="9"/>
  <c r="AL1186" i="9" s="1"/>
  <c r="D1136" i="9"/>
  <c r="BH1126" i="9"/>
  <c r="BE1126" i="9"/>
  <c r="BH1125" i="9"/>
  <c r="BE1125" i="9"/>
  <c r="BH1124" i="9"/>
  <c r="BE1124" i="9"/>
  <c r="BH1123" i="9"/>
  <c r="BE1123" i="9"/>
  <c r="BH1122" i="9"/>
  <c r="BE1122" i="9"/>
  <c r="BH1121" i="9"/>
  <c r="BE1121" i="9"/>
  <c r="BH1120" i="9"/>
  <c r="BE1120" i="9"/>
  <c r="BH1119" i="9"/>
  <c r="BE1119" i="9"/>
  <c r="BH1118" i="9"/>
  <c r="BE1118" i="9"/>
  <c r="BH1117" i="9"/>
  <c r="BE1117" i="9"/>
  <c r="BH1116" i="9"/>
  <c r="BE1116" i="9"/>
  <c r="BH1115" i="9"/>
  <c r="BE1115" i="9"/>
  <c r="BH1114" i="9"/>
  <c r="BE1114" i="9"/>
  <c r="BH1113" i="9"/>
  <c r="BE1113" i="9"/>
  <c r="BH1112" i="9"/>
  <c r="BE1112" i="9"/>
  <c r="BH1111" i="9"/>
  <c r="BE1111" i="9"/>
  <c r="BH1110" i="9"/>
  <c r="BE1110" i="9"/>
  <c r="BH1109" i="9"/>
  <c r="BE1109" i="9"/>
  <c r="BH1108" i="9"/>
  <c r="BE1108" i="9"/>
  <c r="BH1107" i="9"/>
  <c r="BE1107" i="9"/>
  <c r="BH1106" i="9"/>
  <c r="BE1106" i="9"/>
  <c r="BH1105" i="9"/>
  <c r="BE1105" i="9"/>
  <c r="BH1104" i="9"/>
  <c r="BE1104" i="9"/>
  <c r="BH1103" i="9"/>
  <c r="BE1103" i="9"/>
  <c r="BH1102" i="9"/>
  <c r="BE1102" i="9"/>
  <c r="BH1101" i="9"/>
  <c r="BE1101" i="9"/>
  <c r="BH1100" i="9"/>
  <c r="BE1100" i="9"/>
  <c r="BH1099" i="9"/>
  <c r="BE1099" i="9"/>
  <c r="BH1098" i="9"/>
  <c r="BE1098" i="9"/>
  <c r="BH1097" i="9"/>
  <c r="BE1097" i="9"/>
  <c r="BH1096" i="9"/>
  <c r="BE1096" i="9"/>
  <c r="BH1095" i="9"/>
  <c r="BE1095" i="9"/>
  <c r="BH1094" i="9"/>
  <c r="BE1094" i="9"/>
  <c r="BH1093" i="9"/>
  <c r="BE1093" i="9"/>
  <c r="BH1092" i="9"/>
  <c r="BE1092" i="9"/>
  <c r="BH1091" i="9"/>
  <c r="BE1091" i="9"/>
  <c r="BH1090" i="9"/>
  <c r="BE1090" i="9"/>
  <c r="BH1089" i="9"/>
  <c r="BE1089" i="9"/>
  <c r="BH1088" i="9"/>
  <c r="BE1088" i="9"/>
  <c r="BH1087" i="9"/>
  <c r="BE1087" i="9"/>
  <c r="BH1086" i="9"/>
  <c r="BE1086" i="9"/>
  <c r="BH1085" i="9"/>
  <c r="BE1085" i="9"/>
  <c r="BH1084" i="9"/>
  <c r="BE1084" i="9"/>
  <c r="BH1083" i="9"/>
  <c r="BE1083" i="9"/>
  <c r="BH1082" i="9"/>
  <c r="BE1082" i="9"/>
  <c r="BH1081" i="9"/>
  <c r="BE1081" i="9"/>
  <c r="BH1080" i="9"/>
  <c r="BE1080" i="9"/>
  <c r="BH1079" i="9"/>
  <c r="BE1079" i="9"/>
  <c r="BH1078" i="9"/>
  <c r="BE1078" i="9"/>
  <c r="BH1077" i="9"/>
  <c r="BE1077" i="9"/>
  <c r="BF1073" i="9"/>
  <c r="AJ1069" i="9"/>
  <c r="AJ1070" i="9" s="1"/>
  <c r="AF1056" i="9"/>
  <c r="BO1049" i="9"/>
  <c r="BP1049" i="9" s="1"/>
  <c r="AS1049" i="9"/>
  <c r="BN1049" i="9" s="1"/>
  <c r="BO1048" i="9"/>
  <c r="BP1048" i="9" s="1"/>
  <c r="AS1046" i="9"/>
  <c r="BN1048" i="9" s="1"/>
  <c r="BN1033" i="9"/>
  <c r="BM1033" i="9"/>
  <c r="BM1032" i="9"/>
  <c r="BN1032" i="9" s="1"/>
  <c r="BM1031" i="9"/>
  <c r="BN1031" i="9" s="1"/>
  <c r="BM1030" i="9"/>
  <c r="BN1030" i="9" s="1"/>
  <c r="BM1029" i="9"/>
  <c r="BN1029" i="9" s="1"/>
  <c r="BM1028" i="9"/>
  <c r="BN1028" i="9" s="1"/>
  <c r="AS1028" i="9"/>
  <c r="AX1022" i="9"/>
  <c r="AJ1060" i="9" s="1"/>
  <c r="AS1012" i="9"/>
  <c r="AS1000" i="9"/>
  <c r="BL982" i="9" s="1"/>
  <c r="BM982" i="9" s="1"/>
  <c r="AS997" i="9"/>
  <c r="AS994" i="9"/>
  <c r="BL980" i="9" s="1"/>
  <c r="BM980" i="9" s="1"/>
  <c r="AS991" i="9"/>
  <c r="BM988" i="9"/>
  <c r="BL988" i="9"/>
  <c r="BJ988" i="9"/>
  <c r="BL987" i="9"/>
  <c r="BM987" i="9" s="1"/>
  <c r="BJ987" i="9"/>
  <c r="BL986" i="9"/>
  <c r="BM986" i="9" s="1"/>
  <c r="BJ986" i="9"/>
  <c r="BL985" i="9"/>
  <c r="BM985" i="9" s="1"/>
  <c r="BJ985" i="9"/>
  <c r="BL984" i="9"/>
  <c r="BM984" i="9" s="1"/>
  <c r="BJ984" i="9"/>
  <c r="BL983" i="9"/>
  <c r="BM983" i="9" s="1"/>
  <c r="BJ983" i="9"/>
  <c r="BJ982" i="9"/>
  <c r="BL981" i="9"/>
  <c r="BM981" i="9" s="1"/>
  <c r="BJ981" i="9"/>
  <c r="BJ980" i="9"/>
  <c r="BL979" i="9"/>
  <c r="BM979" i="9" s="1"/>
  <c r="BJ979" i="9"/>
  <c r="AS979" i="9"/>
  <c r="BL975" i="9" s="1"/>
  <c r="BL978" i="9"/>
  <c r="BM978" i="9" s="1"/>
  <c r="BJ978" i="9"/>
  <c r="BL977" i="9"/>
  <c r="BM977" i="9" s="1"/>
  <c r="BJ977" i="9"/>
  <c r="BL976" i="9"/>
  <c r="BM976" i="9" s="1"/>
  <c r="BJ976" i="9"/>
  <c r="AS976" i="9"/>
  <c r="BL974" i="9" s="1"/>
  <c r="BM974" i="9" s="1"/>
  <c r="BM975" i="9"/>
  <c r="BJ975" i="9"/>
  <c r="BJ974" i="9"/>
  <c r="BJ973" i="9"/>
  <c r="AS973" i="9"/>
  <c r="BL973" i="9" s="1"/>
  <c r="BM973" i="9" s="1"/>
  <c r="AS950" i="9"/>
  <c r="BN900" i="9" s="1"/>
  <c r="AS947" i="9"/>
  <c r="BN899" i="9" s="1"/>
  <c r="AS941" i="9"/>
  <c r="AS914" i="9"/>
  <c r="BN892" i="9" s="1"/>
  <c r="AS911" i="9"/>
  <c r="BN891" i="9" s="1"/>
  <c r="AS908" i="9"/>
  <c r="BN890" i="9" s="1"/>
  <c r="AS905" i="9"/>
  <c r="BN889" i="9" s="1"/>
  <c r="BO902" i="9"/>
  <c r="BP902" i="9" s="1"/>
  <c r="BN902" i="9"/>
  <c r="BO901" i="9"/>
  <c r="BP901" i="9" s="1"/>
  <c r="BN901" i="9"/>
  <c r="BO900" i="9"/>
  <c r="BP900" i="9" s="1"/>
  <c r="BO899" i="9"/>
  <c r="BP899" i="9" s="1"/>
  <c r="BO898" i="9"/>
  <c r="BP898" i="9" s="1"/>
  <c r="BN898" i="9"/>
  <c r="BO897" i="9"/>
  <c r="BP897" i="9" s="1"/>
  <c r="BN897" i="9"/>
  <c r="BO896" i="9"/>
  <c r="BP896" i="9" s="1"/>
  <c r="BN896" i="9"/>
  <c r="BO895" i="9"/>
  <c r="BP895" i="9" s="1"/>
  <c r="BN895" i="9"/>
  <c r="BP894" i="9"/>
  <c r="BO894" i="9"/>
  <c r="BN894" i="9"/>
  <c r="BO893" i="9"/>
  <c r="BP893" i="9" s="1"/>
  <c r="BN893" i="9"/>
  <c r="BP892" i="9"/>
  <c r="BO892" i="9"/>
  <c r="BO891" i="9"/>
  <c r="BP891" i="9" s="1"/>
  <c r="BO890" i="9"/>
  <c r="BP890" i="9" s="1"/>
  <c r="BP889" i="9"/>
  <c r="BO889" i="9"/>
  <c r="BP888" i="9"/>
  <c r="BO888" i="9"/>
  <c r="BN888" i="9"/>
  <c r="BO887" i="9"/>
  <c r="BP887" i="9" s="1"/>
  <c r="BN887" i="9"/>
  <c r="BP886" i="9"/>
  <c r="BO886" i="9"/>
  <c r="BN886" i="9"/>
  <c r="AV875" i="9"/>
  <c r="AP875" i="9"/>
  <c r="R875" i="9"/>
  <c r="L875" i="9"/>
  <c r="BG859" i="9"/>
  <c r="AN857" i="9"/>
  <c r="AD853" i="9"/>
  <c r="BF849" i="9"/>
  <c r="BF848" i="9"/>
  <c r="BF847" i="9"/>
  <c r="BF846" i="9"/>
  <c r="BF845" i="9"/>
  <c r="BF844" i="9"/>
  <c r="BI843" i="9"/>
  <c r="BH843" i="9"/>
  <c r="BG843" i="9"/>
  <c r="BH838" i="9"/>
  <c r="BG838" i="9"/>
  <c r="BF838" i="9"/>
  <c r="BH837" i="9"/>
  <c r="BG837" i="9"/>
  <c r="BF837" i="9"/>
  <c r="BH836" i="9"/>
  <c r="BG836" i="9"/>
  <c r="BF836" i="9"/>
  <c r="BH835" i="9"/>
  <c r="BG835" i="9"/>
  <c r="BF835" i="9"/>
  <c r="AH806" i="9"/>
  <c r="AH800" i="9"/>
  <c r="BF788" i="9"/>
  <c r="AU787" i="9"/>
  <c r="BF785" i="9" s="1"/>
  <c r="BG785" i="9" s="1"/>
  <c r="BF786" i="9"/>
  <c r="BH786" i="9" s="1"/>
  <c r="BF784" i="9"/>
  <c r="BH784" i="9" s="1"/>
  <c r="AT747" i="9"/>
  <c r="AT744" i="9"/>
  <c r="AT741" i="9"/>
  <c r="AT738" i="9"/>
  <c r="AN698" i="9"/>
  <c r="AI698" i="9"/>
  <c r="AT762" i="9" s="1"/>
  <c r="AE693" i="9"/>
  <c r="AQ680" i="9"/>
  <c r="AV678" i="9"/>
  <c r="W678" i="9"/>
  <c r="AV677" i="9"/>
  <c r="W677" i="9"/>
  <c r="AV676" i="9"/>
  <c r="W676" i="9"/>
  <c r="AV675" i="9"/>
  <c r="W675" i="9"/>
  <c r="AV674" i="9"/>
  <c r="W674" i="9"/>
  <c r="AV673" i="9"/>
  <c r="W673" i="9"/>
  <c r="AV672" i="9"/>
  <c r="W672" i="9"/>
  <c r="AV671" i="9"/>
  <c r="W671" i="9"/>
  <c r="AV670" i="9"/>
  <c r="W670" i="9"/>
  <c r="AV669" i="9"/>
  <c r="W669" i="9"/>
  <c r="AV668" i="9"/>
  <c r="W668" i="9"/>
  <c r="AV667" i="9"/>
  <c r="W667" i="9"/>
  <c r="AV666" i="9"/>
  <c r="W666" i="9"/>
  <c r="AV665" i="9"/>
  <c r="W665" i="9"/>
  <c r="AK680" i="9" s="1"/>
  <c r="AV664" i="9"/>
  <c r="W664" i="9"/>
  <c r="AH648" i="9"/>
  <c r="AM648" i="9" s="1"/>
  <c r="AR648" i="9" s="1"/>
  <c r="AH647" i="9"/>
  <c r="AM647" i="9" s="1"/>
  <c r="AR647" i="9" s="1"/>
  <c r="AH646" i="9"/>
  <c r="AM646" i="9" s="1"/>
  <c r="AR646" i="9" s="1"/>
  <c r="AM645" i="9"/>
  <c r="AR645" i="9" s="1"/>
  <c r="AH645" i="9"/>
  <c r="AM644" i="9"/>
  <c r="AR644" i="9" s="1"/>
  <c r="AH644" i="9"/>
  <c r="AH643" i="9"/>
  <c r="AM643" i="9" s="1"/>
  <c r="AR643" i="9" s="1"/>
  <c r="K627" i="9"/>
  <c r="AD626" i="9"/>
  <c r="AK626" i="9" s="1"/>
  <c r="K626" i="9"/>
  <c r="K625" i="9"/>
  <c r="K624" i="9"/>
  <c r="AD624" i="9" s="1"/>
  <c r="AK624" i="9" s="1"/>
  <c r="K623" i="9"/>
  <c r="K622" i="9"/>
  <c r="AD622" i="9" s="1"/>
  <c r="AK622" i="9" s="1"/>
  <c r="K621" i="9"/>
  <c r="K620" i="9"/>
  <c r="AD620" i="9" s="1"/>
  <c r="AK620" i="9" s="1"/>
  <c r="K619" i="9"/>
  <c r="AD618" i="9"/>
  <c r="AK618" i="9" s="1"/>
  <c r="K618" i="9"/>
  <c r="AN615" i="9"/>
  <c r="AH615" i="9"/>
  <c r="AX600" i="9"/>
  <c r="AX599" i="9"/>
  <c r="AQ599" i="9"/>
  <c r="G599" i="9"/>
  <c r="AX598" i="9"/>
  <c r="G598" i="9"/>
  <c r="AX597" i="9"/>
  <c r="G597" i="9"/>
  <c r="AX596" i="9"/>
  <c r="G596" i="9"/>
  <c r="AX595" i="9"/>
  <c r="AQ595" i="9" s="1"/>
  <c r="G595" i="9"/>
  <c r="AX594" i="9"/>
  <c r="G594" i="9"/>
  <c r="AQ594" i="9" s="1"/>
  <c r="AX593" i="9"/>
  <c r="G593" i="9"/>
  <c r="AQ593" i="9" s="1"/>
  <c r="AX592" i="9"/>
  <c r="G592" i="9"/>
  <c r="AX591" i="9"/>
  <c r="AQ591" i="9"/>
  <c r="G591" i="9"/>
  <c r="AX590" i="9"/>
  <c r="G590" i="9"/>
  <c r="AN574" i="9"/>
  <c r="AN550" i="9"/>
  <c r="AN527" i="9"/>
  <c r="AN506" i="9"/>
  <c r="R477" i="9"/>
  <c r="AL477" i="9" s="1"/>
  <c r="R476" i="9"/>
  <c r="AL476" i="9" s="1"/>
  <c r="R475" i="9"/>
  <c r="AL475" i="9" s="1"/>
  <c r="R474" i="9"/>
  <c r="AL474" i="9" s="1"/>
  <c r="R473" i="9"/>
  <c r="AL473" i="9" s="1"/>
  <c r="R472" i="9"/>
  <c r="AL472" i="9" s="1"/>
  <c r="R471" i="9"/>
  <c r="AL471" i="9" s="1"/>
  <c r="AL470" i="9"/>
  <c r="R470" i="9"/>
  <c r="R469" i="9"/>
  <c r="AL469" i="9" s="1"/>
  <c r="R468" i="9"/>
  <c r="AL468" i="9" s="1"/>
  <c r="AI458" i="9"/>
  <c r="Q449" i="9"/>
  <c r="AN458" i="9" s="1"/>
  <c r="AQ418" i="9"/>
  <c r="BG408" i="9"/>
  <c r="BF408" i="9"/>
  <c r="BE408" i="9"/>
  <c r="BH407" i="9"/>
  <c r="BH406" i="9"/>
  <c r="AQ406" i="9"/>
  <c r="AW406" i="9" s="1"/>
  <c r="BI401" i="9" s="1"/>
  <c r="BH405" i="9"/>
  <c r="BH404" i="9"/>
  <c r="BH403" i="9"/>
  <c r="AW403" i="9"/>
  <c r="BI400" i="9" s="1"/>
  <c r="AQ403" i="9"/>
  <c r="BH402" i="9"/>
  <c r="BH401" i="9"/>
  <c r="BH400" i="9"/>
  <c r="BH399" i="9"/>
  <c r="BH398" i="9"/>
  <c r="AL390" i="9"/>
  <c r="AQ424" i="9" s="1"/>
  <c r="AW424" i="9" s="1"/>
  <c r="BI407" i="9" s="1"/>
  <c r="AS385" i="9"/>
  <c r="AS383" i="9"/>
  <c r="AS377" i="9"/>
  <c r="BF366" i="9"/>
  <c r="BF365" i="9"/>
  <c r="BE364" i="9"/>
  <c r="BF363" i="9"/>
  <c r="BF362" i="9"/>
  <c r="BE361" i="9"/>
  <c r="BF360" i="9"/>
  <c r="BE359" i="9"/>
  <c r="BF358" i="9"/>
  <c r="BE357" i="9"/>
  <c r="AU290" i="9"/>
  <c r="AE290" i="9"/>
  <c r="O290" i="9"/>
  <c r="AI289" i="9"/>
  <c r="S289" i="9"/>
  <c r="BF283" i="9"/>
  <c r="BE283" i="9"/>
  <c r="AU283" i="9"/>
  <c r="AQ283" i="9"/>
  <c r="AU289" i="9" s="1"/>
  <c r="AM283" i="9"/>
  <c r="BF282" i="9"/>
  <c r="BE282" i="9"/>
  <c r="AU282" i="9"/>
  <c r="AQ290" i="9" s="1"/>
  <c r="AQ282" i="9"/>
  <c r="AQ289" i="9" s="1"/>
  <c r="AM282" i="9"/>
  <c r="BF281" i="9"/>
  <c r="BE281" i="9"/>
  <c r="AU281" i="9"/>
  <c r="AM290" i="9" s="1"/>
  <c r="AQ281" i="9"/>
  <c r="AM289" i="9" s="1"/>
  <c r="AM281" i="9"/>
  <c r="BF280" i="9"/>
  <c r="BE280" i="9"/>
  <c r="AU280" i="9"/>
  <c r="AI290" i="9" s="1"/>
  <c r="AQ280" i="9"/>
  <c r="AM280" i="9"/>
  <c r="BF279" i="9"/>
  <c r="BE279" i="9"/>
  <c r="AU279" i="9"/>
  <c r="AQ279" i="9"/>
  <c r="AE289" i="9" s="1"/>
  <c r="AM279" i="9"/>
  <c r="BF278" i="9"/>
  <c r="BE278" i="9"/>
  <c r="AU278" i="9"/>
  <c r="AA290" i="9" s="1"/>
  <c r="AQ278" i="9"/>
  <c r="AA289" i="9" s="1"/>
  <c r="AM278" i="9"/>
  <c r="BF277" i="9"/>
  <c r="BE277" i="9"/>
  <c r="AU277" i="9"/>
  <c r="W290" i="9" s="1"/>
  <c r="AQ277" i="9"/>
  <c r="W289" i="9" s="1"/>
  <c r="AM277" i="9"/>
  <c r="BF276" i="9"/>
  <c r="BE276" i="9"/>
  <c r="AU276" i="9"/>
  <c r="S290" i="9" s="1"/>
  <c r="AQ276" i="9"/>
  <c r="AM276" i="9"/>
  <c r="BF275" i="9"/>
  <c r="BE275" i="9"/>
  <c r="AY288" i="9" s="1"/>
  <c r="AU275" i="9"/>
  <c r="AQ275" i="9"/>
  <c r="O289" i="9" s="1"/>
  <c r="AM275" i="9"/>
  <c r="BF274" i="9"/>
  <c r="BE274" i="9"/>
  <c r="AU274" i="9"/>
  <c r="K290" i="9" s="1"/>
  <c r="AQ274" i="9"/>
  <c r="K289" i="9" s="1"/>
  <c r="AM274" i="9"/>
  <c r="BJ241" i="9"/>
  <c r="BI241" i="9"/>
  <c r="BF241" i="9"/>
  <c r="AS241" i="9"/>
  <c r="AO241" i="9"/>
  <c r="BG241" i="9" s="1"/>
  <c r="BJ240" i="9"/>
  <c r="BI240" i="9"/>
  <c r="BF240" i="9"/>
  <c r="AS240" i="9"/>
  <c r="AO240" i="9"/>
  <c r="BG240" i="9" s="1"/>
  <c r="BJ239" i="9"/>
  <c r="BI239" i="9"/>
  <c r="BF239" i="9"/>
  <c r="AS239" i="9"/>
  <c r="AO239" i="9"/>
  <c r="BG239" i="9" s="1"/>
  <c r="BJ238" i="9"/>
  <c r="BI238" i="9"/>
  <c r="BF238" i="9"/>
  <c r="AS238" i="9"/>
  <c r="AO238" i="9"/>
  <c r="BG238" i="9" s="1"/>
  <c r="BJ237" i="9"/>
  <c r="BI237" i="9"/>
  <c r="BF237" i="9"/>
  <c r="BH227" i="9" s="1"/>
  <c r="BE237" i="9"/>
  <c r="AS237" i="9"/>
  <c r="AO237" i="9"/>
  <c r="BG237" i="9" s="1"/>
  <c r="AM195" i="9"/>
  <c r="AM194" i="9"/>
  <c r="AM193" i="9"/>
  <c r="AM192" i="9"/>
  <c r="AM191" i="9"/>
  <c r="AU147" i="9"/>
  <c r="BK149" i="9" s="1"/>
  <c r="AI155" i="9" s="1"/>
  <c r="AM147" i="9"/>
  <c r="BJ149" i="9" s="1"/>
  <c r="AD155" i="9" s="1"/>
  <c r="AE147" i="9"/>
  <c r="BI149" i="9" s="1"/>
  <c r="Y155" i="9" s="1"/>
  <c r="W147" i="9"/>
  <c r="BH149" i="9" s="1"/>
  <c r="T155" i="9" s="1"/>
  <c r="BK145" i="9"/>
  <c r="BJ145" i="9"/>
  <c r="BI145" i="9"/>
  <c r="BH145" i="9"/>
  <c r="BK142" i="9"/>
  <c r="BJ142" i="9"/>
  <c r="BI142" i="9"/>
  <c r="BH142" i="9"/>
  <c r="BK141" i="9"/>
  <c r="BJ141" i="9"/>
  <c r="BI141" i="9"/>
  <c r="BH141" i="9"/>
  <c r="BK140" i="9"/>
  <c r="BJ140" i="9"/>
  <c r="BI140" i="9"/>
  <c r="BH140" i="9"/>
  <c r="BK139" i="9"/>
  <c r="BJ139" i="9"/>
  <c r="BI139" i="9"/>
  <c r="BH139" i="9"/>
  <c r="BK138" i="9"/>
  <c r="BJ138" i="9"/>
  <c r="BI138" i="9"/>
  <c r="BH138" i="9"/>
  <c r="BK136" i="9"/>
  <c r="BJ136" i="9"/>
  <c r="BI136" i="9"/>
  <c r="BH136" i="9"/>
  <c r="BK135" i="9"/>
  <c r="BJ135" i="9"/>
  <c r="BI135" i="9"/>
  <c r="BH135" i="9"/>
  <c r="BO94" i="9"/>
  <c r="BN94" i="9"/>
  <c r="BM94" i="9"/>
  <c r="BL94" i="9"/>
  <c r="BK94" i="9"/>
  <c r="BJ94" i="9"/>
  <c r="BI94" i="9"/>
  <c r="BH94" i="9"/>
  <c r="BG94" i="9"/>
  <c r="BF94" i="9"/>
  <c r="BO93" i="9"/>
  <c r="BN93" i="9"/>
  <c r="BM93" i="9"/>
  <c r="BL93" i="9"/>
  <c r="BK93" i="9"/>
  <c r="BJ93" i="9"/>
  <c r="BI93" i="9"/>
  <c r="BH93" i="9"/>
  <c r="BG93" i="9"/>
  <c r="BF93" i="9"/>
  <c r="BO92" i="9"/>
  <c r="BN92" i="9"/>
  <c r="BM92" i="9"/>
  <c r="BL92" i="9"/>
  <c r="BK92" i="9"/>
  <c r="BJ92" i="9"/>
  <c r="BI92" i="9"/>
  <c r="BH92" i="9"/>
  <c r="BG92" i="9"/>
  <c r="BF92" i="9"/>
  <c r="BO91" i="9"/>
  <c r="BN91" i="9"/>
  <c r="BM91" i="9"/>
  <c r="BL91" i="9"/>
  <c r="BK91" i="9"/>
  <c r="BJ91" i="9"/>
  <c r="BI91" i="9"/>
  <c r="BH91" i="9"/>
  <c r="BG91" i="9"/>
  <c r="BF91" i="9"/>
  <c r="BO90" i="9"/>
  <c r="BN90" i="9"/>
  <c r="BM90" i="9"/>
  <c r="BL90" i="9"/>
  <c r="BK90" i="9"/>
  <c r="BJ90" i="9"/>
  <c r="BI90" i="9"/>
  <c r="BH90" i="9"/>
  <c r="BG90" i="9"/>
  <c r="BF90" i="9"/>
  <c r="AY82" i="9"/>
  <c r="AQ75" i="9"/>
  <c r="AQ74" i="9"/>
  <c r="AQ73" i="9"/>
  <c r="AQ72" i="9"/>
  <c r="AQ71" i="9"/>
  <c r="AQ70" i="9"/>
  <c r="AW67" i="9"/>
  <c r="V44" i="9"/>
  <c r="AG43" i="9"/>
  <c r="V43" i="9"/>
  <c r="AR42" i="9"/>
  <c r="AR41" i="9"/>
  <c r="AR40" i="9"/>
  <c r="AR39" i="9"/>
  <c r="AR38" i="9"/>
  <c r="AR37" i="9"/>
  <c r="AR36" i="9"/>
  <c r="AR45" i="9" s="1"/>
  <c r="AR35" i="9"/>
  <c r="AR34" i="9"/>
  <c r="AR33" i="9"/>
  <c r="BB17" i="9"/>
  <c r="BB16" i="9"/>
  <c r="BB10" i="9"/>
  <c r="B95" i="9" s="1"/>
  <c r="AM10" i="9"/>
  <c r="AW2" i="9"/>
  <c r="J610" i="9" s="1"/>
  <c r="U2" i="9"/>
  <c r="J6" i="9" s="1"/>
  <c r="AY379" i="64"/>
  <c r="AV379" i="64"/>
  <c r="AS379" i="64"/>
  <c r="AP379" i="64"/>
  <c r="U379" i="64"/>
  <c r="R379" i="64"/>
  <c r="O379" i="64"/>
  <c r="L379" i="64"/>
  <c r="AQ362" i="64"/>
  <c r="AW359" i="64"/>
  <c r="AW357" i="64" s="1"/>
  <c r="AW358" i="64" s="1"/>
  <c r="BH350" i="64"/>
  <c r="BG350" i="64"/>
  <c r="BH349" i="64"/>
  <c r="BG349" i="64"/>
  <c r="BH348" i="64"/>
  <c r="BG348" i="64"/>
  <c r="BH346" i="64"/>
  <c r="BG346" i="64"/>
  <c r="BH345" i="64"/>
  <c r="BG345" i="64"/>
  <c r="BH344" i="64"/>
  <c r="BG344" i="64"/>
  <c r="BH343" i="64"/>
  <c r="BG343" i="64"/>
  <c r="AZ337" i="64"/>
  <c r="AV337" i="64"/>
  <c r="AM337" i="64"/>
  <c r="AJ337" i="64"/>
  <c r="AG337" i="64"/>
  <c r="AD337" i="64"/>
  <c r="AB337" i="64"/>
  <c r="Y337" i="64"/>
  <c r="W337" i="64"/>
  <c r="T337" i="64"/>
  <c r="R337" i="64"/>
  <c r="O337" i="64"/>
  <c r="L337" i="64"/>
  <c r="J337" i="64"/>
  <c r="G337" i="64"/>
  <c r="E337" i="64"/>
  <c r="AZ321" i="64"/>
  <c r="AV321" i="64"/>
  <c r="AS321" i="64"/>
  <c r="AP321" i="64"/>
  <c r="AM321" i="64"/>
  <c r="AJ321" i="64"/>
  <c r="AG321" i="64"/>
  <c r="AD321" i="64"/>
  <c r="AA321" i="64"/>
  <c r="X321" i="64"/>
  <c r="U321" i="64"/>
  <c r="R321" i="64"/>
  <c r="O321" i="64"/>
  <c r="K321" i="64"/>
  <c r="H321" i="64"/>
  <c r="E321" i="64"/>
  <c r="AP70" i="64"/>
  <c r="AP64" i="64"/>
  <c r="AG63" i="64"/>
  <c r="AK63" i="64" s="1"/>
  <c r="AO63" i="64" s="1"/>
  <c r="AS63" i="64" s="1"/>
  <c r="AW63" i="64" s="1"/>
  <c r="BA63" i="64" s="1"/>
  <c r="AF63" i="64"/>
  <c r="AJ63" i="64" s="1"/>
  <c r="AN63" i="64" s="1"/>
  <c r="AR63" i="64" s="1"/>
  <c r="AV63" i="64" s="1"/>
  <c r="AZ63" i="64" s="1"/>
  <c r="AP58" i="64"/>
  <c r="AH58" i="64"/>
  <c r="W58" i="64"/>
  <c r="L58" i="64"/>
  <c r="G58" i="64"/>
  <c r="AO53" i="64"/>
  <c r="AF53" i="64"/>
  <c r="T53" i="64"/>
  <c r="G53" i="64"/>
  <c r="AL48" i="64"/>
  <c r="AL45" i="64"/>
  <c r="AL43" i="64"/>
  <c r="AL41" i="64"/>
  <c r="AQ38" i="64"/>
  <c r="BG325" i="64" s="1"/>
  <c r="BG855" i="9" s="1"/>
  <c r="AL35" i="64"/>
  <c r="AL33" i="64"/>
  <c r="AL31" i="64"/>
  <c r="AL28" i="64"/>
  <c r="AL25" i="64"/>
  <c r="AX22" i="64"/>
  <c r="AR5" i="64" s="1"/>
  <c r="AL22" i="64"/>
  <c r="AN19" i="64"/>
  <c r="AU16" i="64"/>
  <c r="AL16" i="64"/>
  <c r="AL13" i="64"/>
  <c r="AL11" i="64"/>
  <c r="S65" i="25"/>
  <c r="R65" i="25"/>
  <c r="H65" i="25"/>
  <c r="S62" i="25"/>
  <c r="H57" i="25"/>
  <c r="F29" i="25"/>
  <c r="F28" i="25"/>
  <c r="S27" i="25"/>
  <c r="F27" i="25"/>
  <c r="P11" i="25"/>
  <c r="R9" i="25"/>
  <c r="P9" i="25"/>
  <c r="AN853" i="9" s="1"/>
  <c r="AT807" i="9" s="1"/>
  <c r="BF789" i="9" s="1"/>
  <c r="C28" i="75"/>
  <c r="C27" i="75"/>
  <c r="C26" i="75"/>
  <c r="C21" i="75"/>
  <c r="C12" i="75"/>
  <c r="D64" i="26"/>
  <c r="C64" i="26"/>
  <c r="D63" i="26"/>
  <c r="C63" i="26"/>
  <c r="D62" i="26"/>
  <c r="C62" i="26"/>
  <c r="D61" i="26"/>
  <c r="C61" i="26"/>
  <c r="D60" i="26"/>
  <c r="C60" i="26"/>
  <c r="D59" i="26"/>
  <c r="C59" i="26"/>
  <c r="D58" i="26"/>
  <c r="C58" i="26"/>
  <c r="D57" i="26"/>
  <c r="C57" i="26"/>
  <c r="D56" i="26"/>
  <c r="C56" i="26"/>
  <c r="D55" i="26"/>
  <c r="C55" i="26"/>
  <c r="D50" i="26"/>
  <c r="C50" i="26"/>
  <c r="D49" i="26"/>
  <c r="C49" i="26"/>
  <c r="C48" i="26"/>
  <c r="C47" i="26"/>
  <c r="C46" i="26"/>
  <c r="C45" i="26"/>
  <c r="C44" i="26"/>
  <c r="C43" i="26"/>
  <c r="D7" i="26"/>
  <c r="C7" i="26"/>
  <c r="D6" i="26"/>
  <c r="C6" i="26"/>
  <c r="D5" i="26"/>
  <c r="C5" i="26"/>
  <c r="D4" i="26"/>
  <c r="C4" i="26"/>
  <c r="B14" i="20"/>
  <c r="B6" i="20"/>
  <c r="AM29" i="22"/>
  <c r="AE27" i="22"/>
  <c r="R27" i="22"/>
  <c r="AE26" i="22"/>
  <c r="R26" i="22"/>
  <c r="BL25" i="22"/>
  <c r="AZ25" i="22"/>
  <c r="AN25" i="22"/>
  <c r="AE25" i="22"/>
  <c r="R25" i="22"/>
  <c r="M25" i="22"/>
  <c r="B25" i="22"/>
  <c r="AZ21" i="22"/>
  <c r="R21" i="22"/>
  <c r="S137" i="78"/>
  <c r="R137" i="78"/>
  <c r="S136" i="78"/>
  <c r="R136" i="78"/>
  <c r="S135" i="78"/>
  <c r="R135" i="78"/>
  <c r="S134" i="78"/>
  <c r="R134" i="78"/>
  <c r="S133" i="78"/>
  <c r="R133" i="78"/>
  <c r="S132" i="78"/>
  <c r="R132" i="78"/>
  <c r="S131" i="78"/>
  <c r="R131" i="78"/>
  <c r="S130" i="78"/>
  <c r="R130" i="78"/>
  <c r="S129" i="78"/>
  <c r="R129" i="78"/>
  <c r="S128" i="78"/>
  <c r="R128" i="78"/>
  <c r="S127" i="78"/>
  <c r="R127" i="78"/>
  <c r="S126" i="78"/>
  <c r="R126" i="78"/>
  <c r="S125" i="78"/>
  <c r="R125" i="78"/>
  <c r="S124" i="78"/>
  <c r="R124" i="78"/>
  <c r="S123" i="78"/>
  <c r="R123" i="78"/>
  <c r="S122" i="78"/>
  <c r="R122" i="78"/>
  <c r="S121" i="78"/>
  <c r="R121" i="78"/>
  <c r="S120" i="78"/>
  <c r="R120" i="78"/>
  <c r="S119" i="78"/>
  <c r="R119" i="78"/>
  <c r="S118" i="78"/>
  <c r="R118" i="78"/>
  <c r="S117" i="78"/>
  <c r="R117" i="78"/>
  <c r="S116" i="78"/>
  <c r="R116" i="78"/>
  <c r="S115" i="78"/>
  <c r="R115" i="78"/>
  <c r="S114" i="78"/>
  <c r="R114" i="78"/>
  <c r="S113" i="78"/>
  <c r="R113" i="78"/>
  <c r="S112" i="78"/>
  <c r="R112" i="78"/>
  <c r="S111" i="78"/>
  <c r="R111" i="78"/>
  <c r="S110" i="78"/>
  <c r="R110" i="78"/>
  <c r="S109" i="78"/>
  <c r="R109" i="78"/>
  <c r="S108" i="78"/>
  <c r="R108" i="78"/>
  <c r="S107" i="78"/>
  <c r="R107" i="78"/>
  <c r="S106" i="78"/>
  <c r="R106" i="78"/>
  <c r="S105" i="78"/>
  <c r="R105" i="78"/>
  <c r="S104" i="78"/>
  <c r="R104" i="78"/>
  <c r="S103" i="78"/>
  <c r="R103" i="78"/>
  <c r="S102" i="78"/>
  <c r="R102" i="78"/>
  <c r="S101" i="78"/>
  <c r="R101" i="78"/>
  <c r="S100" i="78"/>
  <c r="R100" i="78"/>
  <c r="S99" i="78"/>
  <c r="R99" i="78"/>
  <c r="S98" i="78"/>
  <c r="R98" i="78"/>
  <c r="S97" i="78"/>
  <c r="R97" i="78"/>
  <c r="S96" i="78"/>
  <c r="R96" i="78"/>
  <c r="S95" i="78"/>
  <c r="R95" i="78"/>
  <c r="S94" i="78"/>
  <c r="R94" i="78"/>
  <c r="S93" i="78"/>
  <c r="R93" i="78"/>
  <c r="S92" i="78"/>
  <c r="R92" i="78"/>
  <c r="S91" i="78"/>
  <c r="R91" i="78"/>
  <c r="S90" i="78"/>
  <c r="R90" i="78"/>
  <c r="S89" i="78"/>
  <c r="R89" i="78"/>
  <c r="S88" i="78"/>
  <c r="R88" i="78"/>
  <c r="S87" i="78"/>
  <c r="R87" i="78"/>
  <c r="S86" i="78"/>
  <c r="R86" i="78"/>
  <c r="S85" i="78"/>
  <c r="R85" i="78"/>
  <c r="S84" i="78"/>
  <c r="R84" i="78"/>
  <c r="S83" i="78"/>
  <c r="R83" i="78"/>
  <c r="S82" i="78"/>
  <c r="R82" i="78"/>
  <c r="S81" i="78"/>
  <c r="R81" i="78"/>
  <c r="S80" i="78"/>
  <c r="R80" i="78"/>
  <c r="S79" i="78"/>
  <c r="R79" i="78"/>
  <c r="S78" i="78"/>
  <c r="R78" i="78"/>
  <c r="S77" i="78"/>
  <c r="R77" i="78"/>
  <c r="S76" i="78"/>
  <c r="R76" i="78"/>
  <c r="S75" i="78"/>
  <c r="R75" i="78"/>
  <c r="S74" i="78"/>
  <c r="R74" i="78"/>
  <c r="S73" i="78"/>
  <c r="R73" i="78"/>
  <c r="S72" i="78"/>
  <c r="R72" i="78"/>
  <c r="S71" i="78"/>
  <c r="R71" i="78"/>
  <c r="S70" i="78"/>
  <c r="R70" i="78"/>
  <c r="S69" i="78"/>
  <c r="R69" i="78"/>
  <c r="S68" i="78"/>
  <c r="R68" i="78"/>
  <c r="S67" i="78"/>
  <c r="R67" i="78"/>
  <c r="S66" i="78"/>
  <c r="R66" i="78"/>
  <c r="S65" i="78"/>
  <c r="R65" i="78"/>
  <c r="S64" i="78"/>
  <c r="R64" i="78"/>
  <c r="S63" i="78"/>
  <c r="R63" i="78"/>
  <c r="S62" i="78"/>
  <c r="R62" i="78"/>
  <c r="S61" i="78"/>
  <c r="R61" i="78"/>
  <c r="S60" i="78"/>
  <c r="R60" i="78"/>
  <c r="S59" i="78"/>
  <c r="R59" i="78"/>
  <c r="S58" i="78"/>
  <c r="R58" i="78"/>
  <c r="S57" i="78"/>
  <c r="R57" i="78"/>
  <c r="S56" i="78"/>
  <c r="R56" i="78"/>
  <c r="S55" i="78"/>
  <c r="R55" i="78"/>
  <c r="S54" i="78"/>
  <c r="R54" i="78"/>
  <c r="S53" i="78"/>
  <c r="R53" i="78"/>
  <c r="S52" i="78"/>
  <c r="R52" i="78"/>
  <c r="S51" i="78"/>
  <c r="R51" i="78"/>
  <c r="S50" i="78"/>
  <c r="R50" i="78"/>
  <c r="S49" i="78"/>
  <c r="R49" i="78"/>
  <c r="S48" i="78"/>
  <c r="R48" i="78"/>
  <c r="S47" i="78"/>
  <c r="R47" i="78"/>
  <c r="S46" i="78"/>
  <c r="R46" i="78"/>
  <c r="S45" i="78"/>
  <c r="R45" i="78"/>
  <c r="S44" i="78"/>
  <c r="R44" i="78"/>
  <c r="S43" i="78"/>
  <c r="R43" i="78"/>
  <c r="S42" i="78"/>
  <c r="R42" i="78"/>
  <c r="S41" i="78"/>
  <c r="R41" i="78"/>
  <c r="S40" i="78"/>
  <c r="R40" i="78"/>
  <c r="S39" i="78"/>
  <c r="R39" i="78"/>
  <c r="S38" i="78"/>
  <c r="R38" i="78"/>
  <c r="S37" i="78"/>
  <c r="R37" i="78"/>
  <c r="S36" i="78"/>
  <c r="R36" i="78"/>
  <c r="S35" i="78"/>
  <c r="R35" i="78"/>
  <c r="S34" i="78"/>
  <c r="R34" i="78"/>
  <c r="S33" i="78"/>
  <c r="R33" i="78"/>
  <c r="S32" i="78"/>
  <c r="R32" i="78"/>
  <c r="S31" i="78"/>
  <c r="R31" i="78"/>
  <c r="S30" i="78"/>
  <c r="R30" i="78"/>
  <c r="S29" i="78"/>
  <c r="R29" i="78"/>
  <c r="S28" i="78"/>
  <c r="R28" i="78"/>
  <c r="S27" i="78"/>
  <c r="R27" i="78"/>
  <c r="S26" i="78"/>
  <c r="R26" i="78"/>
  <c r="S25" i="78"/>
  <c r="R25" i="78"/>
  <c r="S24" i="78"/>
  <c r="R24" i="78"/>
  <c r="S23" i="78"/>
  <c r="R23" i="78"/>
  <c r="S22" i="78"/>
  <c r="R22" i="78"/>
  <c r="S21" i="78"/>
  <c r="R21" i="78"/>
  <c r="S20" i="78"/>
  <c r="R20" i="78"/>
  <c r="S19" i="78"/>
  <c r="R19" i="78"/>
  <c r="S18" i="78"/>
  <c r="R18" i="78"/>
  <c r="S17" i="78"/>
  <c r="R17" i="78"/>
  <c r="S16" i="78"/>
  <c r="R16" i="78"/>
  <c r="S15" i="78"/>
  <c r="R15" i="78"/>
  <c r="S14" i="78"/>
  <c r="R14" i="78"/>
  <c r="S13" i="78"/>
  <c r="R13" i="78"/>
  <c r="S12" i="78"/>
  <c r="R12" i="78"/>
  <c r="S11" i="78"/>
  <c r="R11" i="78"/>
  <c r="S10" i="78"/>
  <c r="R10" i="78"/>
  <c r="S9" i="78"/>
  <c r="R9" i="78"/>
  <c r="S8" i="78"/>
  <c r="R8" i="78"/>
  <c r="S7" i="78"/>
  <c r="R7" i="78"/>
  <c r="S6" i="78"/>
  <c r="R6" i="78"/>
  <c r="S5" i="78"/>
  <c r="R5" i="78"/>
  <c r="S2060" i="79"/>
  <c r="R2060" i="79"/>
  <c r="S2059" i="79"/>
  <c r="R2059" i="79"/>
  <c r="S2058" i="79"/>
  <c r="R2058" i="79"/>
  <c r="S2057" i="79"/>
  <c r="R2057" i="79"/>
  <c r="S2056" i="79"/>
  <c r="R2056" i="79"/>
  <c r="S2055" i="79"/>
  <c r="R2055" i="79"/>
  <c r="S2054" i="79"/>
  <c r="R2054" i="79"/>
  <c r="S2053" i="79"/>
  <c r="R2053" i="79"/>
  <c r="S2052" i="79"/>
  <c r="R2052" i="79"/>
  <c r="S2051" i="79"/>
  <c r="R2051" i="79"/>
  <c r="S2050" i="79"/>
  <c r="R2050" i="79"/>
  <c r="S2049" i="79"/>
  <c r="R2049" i="79"/>
  <c r="S2048" i="79"/>
  <c r="R2048" i="79"/>
  <c r="S2047" i="79"/>
  <c r="R2047" i="79"/>
  <c r="S2046" i="79"/>
  <c r="R2046" i="79"/>
  <c r="S2045" i="79"/>
  <c r="R2045" i="79"/>
  <c r="S2044" i="79"/>
  <c r="R2044" i="79"/>
  <c r="S2043" i="79"/>
  <c r="R2043" i="79"/>
  <c r="S2042" i="79"/>
  <c r="R2042" i="79"/>
  <c r="S2041" i="79"/>
  <c r="R2041" i="79"/>
  <c r="S2040" i="79"/>
  <c r="R2040" i="79"/>
  <c r="S2039" i="79"/>
  <c r="R2039" i="79"/>
  <c r="S2038" i="79"/>
  <c r="R2038" i="79"/>
  <c r="S2037" i="79"/>
  <c r="R2037" i="79"/>
  <c r="S2036" i="79"/>
  <c r="R2036" i="79"/>
  <c r="S2035" i="79"/>
  <c r="R2035" i="79"/>
  <c r="S2034" i="79"/>
  <c r="R2034" i="79"/>
  <c r="S2033" i="79"/>
  <c r="R2033" i="79"/>
  <c r="S2032" i="79"/>
  <c r="R2032" i="79"/>
  <c r="S2031" i="79"/>
  <c r="R2031" i="79"/>
  <c r="S2030" i="79"/>
  <c r="R2030" i="79"/>
  <c r="S2029" i="79"/>
  <c r="R2029" i="79"/>
  <c r="S2028" i="79"/>
  <c r="R2028" i="79"/>
  <c r="S2027" i="79"/>
  <c r="R2027" i="79"/>
  <c r="S2026" i="79"/>
  <c r="R2026" i="79"/>
  <c r="S2025" i="79"/>
  <c r="R2025" i="79"/>
  <c r="S2024" i="79"/>
  <c r="R2024" i="79"/>
  <c r="S2023" i="79"/>
  <c r="R2023" i="79"/>
  <c r="S2022" i="79"/>
  <c r="R2022" i="79"/>
  <c r="S2021" i="79"/>
  <c r="R2021" i="79"/>
  <c r="S2020" i="79"/>
  <c r="R2020" i="79"/>
  <c r="S2019" i="79"/>
  <c r="R2019" i="79"/>
  <c r="S2018" i="79"/>
  <c r="R2018" i="79"/>
  <c r="S2017" i="79"/>
  <c r="R2017" i="79"/>
  <c r="S2016" i="79"/>
  <c r="R2016" i="79"/>
  <c r="S2015" i="79"/>
  <c r="R2015" i="79"/>
  <c r="S2014" i="79"/>
  <c r="R2014" i="79"/>
  <c r="S2013" i="79"/>
  <c r="R2013" i="79"/>
  <c r="S2012" i="79"/>
  <c r="R2012" i="79"/>
  <c r="S2011" i="79"/>
  <c r="R2011" i="79"/>
  <c r="S2010" i="79"/>
  <c r="R2010" i="79"/>
  <c r="S2009" i="79"/>
  <c r="R2009" i="79"/>
  <c r="S2008" i="79"/>
  <c r="R2008" i="79"/>
  <c r="S2007" i="79"/>
  <c r="R2007" i="79"/>
  <c r="S2006" i="79"/>
  <c r="R2006" i="79"/>
  <c r="S2005" i="79"/>
  <c r="R2005" i="79"/>
  <c r="S2004" i="79"/>
  <c r="R2004" i="79"/>
  <c r="S2003" i="79"/>
  <c r="R2003" i="79"/>
  <c r="S2002" i="79"/>
  <c r="R2002" i="79"/>
  <c r="S2001" i="79"/>
  <c r="R2001" i="79"/>
  <c r="S2000" i="79"/>
  <c r="R2000" i="79"/>
  <c r="S1999" i="79"/>
  <c r="R1999" i="79"/>
  <c r="S1998" i="79"/>
  <c r="R1998" i="79"/>
  <c r="S1997" i="79"/>
  <c r="R1997" i="79"/>
  <c r="S1996" i="79"/>
  <c r="R1996" i="79"/>
  <c r="S1995" i="79"/>
  <c r="R1995" i="79"/>
  <c r="S1994" i="79"/>
  <c r="R1994" i="79"/>
  <c r="S1993" i="79"/>
  <c r="R1993" i="79"/>
  <c r="S1992" i="79"/>
  <c r="R1992" i="79"/>
  <c r="S1991" i="79"/>
  <c r="R1991" i="79"/>
  <c r="S1990" i="79"/>
  <c r="R1990" i="79"/>
  <c r="S1989" i="79"/>
  <c r="R1989" i="79"/>
  <c r="S1988" i="79"/>
  <c r="R1988" i="79"/>
  <c r="S1987" i="79"/>
  <c r="R1987" i="79"/>
  <c r="S1986" i="79"/>
  <c r="R1986" i="79"/>
  <c r="S1985" i="79"/>
  <c r="R1985" i="79"/>
  <c r="S1984" i="79"/>
  <c r="R1984" i="79"/>
  <c r="S1983" i="79"/>
  <c r="R1983" i="79"/>
  <c r="S1982" i="79"/>
  <c r="R1982" i="79"/>
  <c r="S1981" i="79"/>
  <c r="R1981" i="79"/>
  <c r="S1980" i="79"/>
  <c r="R1980" i="79"/>
  <c r="S1979" i="79"/>
  <c r="R1979" i="79"/>
  <c r="S1978" i="79"/>
  <c r="R1978" i="79"/>
  <c r="S1977" i="79"/>
  <c r="R1977" i="79"/>
  <c r="S1976" i="79"/>
  <c r="R1976" i="79"/>
  <c r="S1975" i="79"/>
  <c r="R1975" i="79"/>
  <c r="S1974" i="79"/>
  <c r="R1974" i="79"/>
  <c r="S1973" i="79"/>
  <c r="R1973" i="79"/>
  <c r="S1972" i="79"/>
  <c r="R1972" i="79"/>
  <c r="S1971" i="79"/>
  <c r="R1971" i="79"/>
  <c r="S1970" i="79"/>
  <c r="R1970" i="79"/>
  <c r="S1969" i="79"/>
  <c r="R1969" i="79"/>
  <c r="S1968" i="79"/>
  <c r="R1968" i="79"/>
  <c r="S1967" i="79"/>
  <c r="R1967" i="79"/>
  <c r="S1966" i="79"/>
  <c r="R1966" i="79"/>
  <c r="S1965" i="79"/>
  <c r="R1965" i="79"/>
  <c r="S1964" i="79"/>
  <c r="R1964" i="79"/>
  <c r="S1963" i="79"/>
  <c r="R1963" i="79"/>
  <c r="S1962" i="79"/>
  <c r="R1962" i="79"/>
  <c r="S1961" i="79"/>
  <c r="R1961" i="79"/>
  <c r="S1960" i="79"/>
  <c r="R1960" i="79"/>
  <c r="S1959" i="79"/>
  <c r="R1959" i="79"/>
  <c r="S1958" i="79"/>
  <c r="R1958" i="79"/>
  <c r="S1957" i="79"/>
  <c r="R1957" i="79"/>
  <c r="S1956" i="79"/>
  <c r="R1956" i="79"/>
  <c r="S1955" i="79"/>
  <c r="R1955" i="79"/>
  <c r="S1954" i="79"/>
  <c r="R1954" i="79"/>
  <c r="S1953" i="79"/>
  <c r="R1953" i="79"/>
  <c r="S1952" i="79"/>
  <c r="R1952" i="79"/>
  <c r="S1951" i="79"/>
  <c r="R1951" i="79"/>
  <c r="S1950" i="79"/>
  <c r="R1950" i="79"/>
  <c r="S1949" i="79"/>
  <c r="R1949" i="79"/>
  <c r="S1948" i="79"/>
  <c r="R1948" i="79"/>
  <c r="S1947" i="79"/>
  <c r="R1947" i="79"/>
  <c r="S1946" i="79"/>
  <c r="R1946" i="79"/>
  <c r="S1945" i="79"/>
  <c r="R1945" i="79"/>
  <c r="S1944" i="79"/>
  <c r="R1944" i="79"/>
  <c r="S1943" i="79"/>
  <c r="R1943" i="79"/>
  <c r="S1942" i="79"/>
  <c r="R1942" i="79"/>
  <c r="S1941" i="79"/>
  <c r="R1941" i="79"/>
  <c r="S1940" i="79"/>
  <c r="R1940" i="79"/>
  <c r="S1939" i="79"/>
  <c r="R1939" i="79"/>
  <c r="S1938" i="79"/>
  <c r="R1938" i="79"/>
  <c r="S1937" i="79"/>
  <c r="R1937" i="79"/>
  <c r="S1936" i="79"/>
  <c r="R1936" i="79"/>
  <c r="S1935" i="79"/>
  <c r="R1935" i="79"/>
  <c r="S1934" i="79"/>
  <c r="R1934" i="79"/>
  <c r="S1933" i="79"/>
  <c r="R1933" i="79"/>
  <c r="S1932" i="79"/>
  <c r="R1932" i="79"/>
  <c r="S1931" i="79"/>
  <c r="R1931" i="79"/>
  <c r="S1930" i="79"/>
  <c r="R1930" i="79"/>
  <c r="S1929" i="79"/>
  <c r="R1929" i="79"/>
  <c r="S1928" i="79"/>
  <c r="R1928" i="79"/>
  <c r="S1927" i="79"/>
  <c r="R1927" i="79"/>
  <c r="S1926" i="79"/>
  <c r="R1926" i="79"/>
  <c r="S1925" i="79"/>
  <c r="R1925" i="79"/>
  <c r="S1924" i="79"/>
  <c r="R1924" i="79"/>
  <c r="S1923" i="79"/>
  <c r="R1923" i="79"/>
  <c r="S1922" i="79"/>
  <c r="R1922" i="79"/>
  <c r="S1921" i="79"/>
  <c r="R1921" i="79"/>
  <c r="S1920" i="79"/>
  <c r="R1920" i="79"/>
  <c r="S1919" i="79"/>
  <c r="R1919" i="79"/>
  <c r="S1918" i="79"/>
  <c r="R1918" i="79"/>
  <c r="S1917" i="79"/>
  <c r="R1917" i="79"/>
  <c r="S1916" i="79"/>
  <c r="R1916" i="79"/>
  <c r="S1915" i="79"/>
  <c r="R1915" i="79"/>
  <c r="S1914" i="79"/>
  <c r="R1914" i="79"/>
  <c r="S1913" i="79"/>
  <c r="R1913" i="79"/>
  <c r="S1912" i="79"/>
  <c r="R1912" i="79"/>
  <c r="S1911" i="79"/>
  <c r="R1911" i="79"/>
  <c r="S1910" i="79"/>
  <c r="R1910" i="79"/>
  <c r="S1909" i="79"/>
  <c r="R1909" i="79"/>
  <c r="S1908" i="79"/>
  <c r="R1908" i="79"/>
  <c r="S1907" i="79"/>
  <c r="R1907" i="79"/>
  <c r="S1906" i="79"/>
  <c r="R1906" i="79"/>
  <c r="S1905" i="79"/>
  <c r="R1905" i="79"/>
  <c r="S1904" i="79"/>
  <c r="R1904" i="79"/>
  <c r="S1903" i="79"/>
  <c r="R1903" i="79"/>
  <c r="S1902" i="79"/>
  <c r="R1902" i="79"/>
  <c r="S1901" i="79"/>
  <c r="R1901" i="79"/>
  <c r="S1900" i="79"/>
  <c r="R1900" i="79"/>
  <c r="S1899" i="79"/>
  <c r="R1899" i="79"/>
  <c r="S1898" i="79"/>
  <c r="R1898" i="79"/>
  <c r="S1897" i="79"/>
  <c r="R1897" i="79"/>
  <c r="S1896" i="79"/>
  <c r="R1896" i="79"/>
  <c r="S1895" i="79"/>
  <c r="R1895" i="79"/>
  <c r="S1894" i="79"/>
  <c r="R1894" i="79"/>
  <c r="S1893" i="79"/>
  <c r="R1893" i="79"/>
  <c r="S1892" i="79"/>
  <c r="R1892" i="79"/>
  <c r="S1891" i="79"/>
  <c r="R1891" i="79"/>
  <c r="S1890" i="79"/>
  <c r="R1890" i="79"/>
  <c r="S1889" i="79"/>
  <c r="R1889" i="79"/>
  <c r="S1888" i="79"/>
  <c r="R1888" i="79"/>
  <c r="S1887" i="79"/>
  <c r="R1887" i="79"/>
  <c r="S1886" i="79"/>
  <c r="R1886" i="79"/>
  <c r="S1885" i="79"/>
  <c r="R1885" i="79"/>
  <c r="S1884" i="79"/>
  <c r="R1884" i="79"/>
  <c r="S1883" i="79"/>
  <c r="R1883" i="79"/>
  <c r="S1882" i="79"/>
  <c r="R1882" i="79"/>
  <c r="S1881" i="79"/>
  <c r="R1881" i="79"/>
  <c r="S1880" i="79"/>
  <c r="R1880" i="79"/>
  <c r="S1879" i="79"/>
  <c r="R1879" i="79"/>
  <c r="S1878" i="79"/>
  <c r="R1878" i="79"/>
  <c r="S1877" i="79"/>
  <c r="R1877" i="79"/>
  <c r="S1876" i="79"/>
  <c r="R1876" i="79"/>
  <c r="S1875" i="79"/>
  <c r="R1875" i="79"/>
  <c r="S1874" i="79"/>
  <c r="R1874" i="79"/>
  <c r="S1873" i="79"/>
  <c r="R1873" i="79"/>
  <c r="S1872" i="79"/>
  <c r="R1872" i="79"/>
  <c r="S1871" i="79"/>
  <c r="R1871" i="79"/>
  <c r="S1870" i="79"/>
  <c r="R1870" i="79"/>
  <c r="S1869" i="79"/>
  <c r="R1869" i="79"/>
  <c r="S1868" i="79"/>
  <c r="R1868" i="79"/>
  <c r="S1867" i="79"/>
  <c r="R1867" i="79"/>
  <c r="S1866" i="79"/>
  <c r="R1866" i="79"/>
  <c r="S1865" i="79"/>
  <c r="R1865" i="79"/>
  <c r="S1864" i="79"/>
  <c r="R1864" i="79"/>
  <c r="S1863" i="79"/>
  <c r="R1863" i="79"/>
  <c r="S1862" i="79"/>
  <c r="R1862" i="79"/>
  <c r="S1861" i="79"/>
  <c r="R1861" i="79"/>
  <c r="S1860" i="79"/>
  <c r="R1860" i="79"/>
  <c r="S1859" i="79"/>
  <c r="R1859" i="79"/>
  <c r="S1858" i="79"/>
  <c r="R1858" i="79"/>
  <c r="S1857" i="79"/>
  <c r="R1857" i="79"/>
  <c r="S1856" i="79"/>
  <c r="R1856" i="79"/>
  <c r="S1855" i="79"/>
  <c r="R1855" i="79"/>
  <c r="S1854" i="79"/>
  <c r="R1854" i="79"/>
  <c r="S1853" i="79"/>
  <c r="R1853" i="79"/>
  <c r="S1852" i="79"/>
  <c r="R1852" i="79"/>
  <c r="S1851" i="79"/>
  <c r="R1851" i="79"/>
  <c r="S1850" i="79"/>
  <c r="R1850" i="79"/>
  <c r="S1849" i="79"/>
  <c r="R1849" i="79"/>
  <c r="S1848" i="79"/>
  <c r="R1848" i="79"/>
  <c r="S1847" i="79"/>
  <c r="R1847" i="79"/>
  <c r="S1846" i="79"/>
  <c r="R1846" i="79"/>
  <c r="S1845" i="79"/>
  <c r="R1845" i="79"/>
  <c r="S1844" i="79"/>
  <c r="R1844" i="79"/>
  <c r="S1843" i="79"/>
  <c r="R1843" i="79"/>
  <c r="S1842" i="79"/>
  <c r="R1842" i="79"/>
  <c r="S1841" i="79"/>
  <c r="R1841" i="79"/>
  <c r="S1840" i="79"/>
  <c r="R1840" i="79"/>
  <c r="S1839" i="79"/>
  <c r="R1839" i="79"/>
  <c r="S1838" i="79"/>
  <c r="R1838" i="79"/>
  <c r="S1837" i="79"/>
  <c r="R1837" i="79"/>
  <c r="S1836" i="79"/>
  <c r="R1836" i="79"/>
  <c r="S1835" i="79"/>
  <c r="R1835" i="79"/>
  <c r="S1834" i="79"/>
  <c r="R1834" i="79"/>
  <c r="S1833" i="79"/>
  <c r="R1833" i="79"/>
  <c r="S1832" i="79"/>
  <c r="R1832" i="79"/>
  <c r="S1831" i="79"/>
  <c r="R1831" i="79"/>
  <c r="S1830" i="79"/>
  <c r="R1830" i="79"/>
  <c r="S1829" i="79"/>
  <c r="R1829" i="79"/>
  <c r="S1828" i="79"/>
  <c r="R1828" i="79"/>
  <c r="S1827" i="79"/>
  <c r="R1827" i="79"/>
  <c r="S1826" i="79"/>
  <c r="R1826" i="79"/>
  <c r="S1825" i="79"/>
  <c r="R1825" i="79"/>
  <c r="S1824" i="79"/>
  <c r="R1824" i="79"/>
  <c r="S1823" i="79"/>
  <c r="R1823" i="79"/>
  <c r="S1822" i="79"/>
  <c r="R1822" i="79"/>
  <c r="S1821" i="79"/>
  <c r="R1821" i="79"/>
  <c r="S1820" i="79"/>
  <c r="R1820" i="79"/>
  <c r="S1819" i="79"/>
  <c r="R1819" i="79"/>
  <c r="S1818" i="79"/>
  <c r="R1818" i="79"/>
  <c r="S1817" i="79"/>
  <c r="R1817" i="79"/>
  <c r="S1816" i="79"/>
  <c r="R1816" i="79"/>
  <c r="S1815" i="79"/>
  <c r="R1815" i="79"/>
  <c r="S1814" i="79"/>
  <c r="R1814" i="79"/>
  <c r="S1813" i="79"/>
  <c r="R1813" i="79"/>
  <c r="S1812" i="79"/>
  <c r="R1812" i="79"/>
  <c r="S1811" i="79"/>
  <c r="R1811" i="79"/>
  <c r="S1810" i="79"/>
  <c r="R1810" i="79"/>
  <c r="S1809" i="79"/>
  <c r="R1809" i="79"/>
  <c r="S1808" i="79"/>
  <c r="R1808" i="79"/>
  <c r="S1807" i="79"/>
  <c r="R1807" i="79"/>
  <c r="S1806" i="79"/>
  <c r="R1806" i="79"/>
  <c r="S1805" i="79"/>
  <c r="R1805" i="79"/>
  <c r="S1804" i="79"/>
  <c r="R1804" i="79"/>
  <c r="S1803" i="79"/>
  <c r="R1803" i="79"/>
  <c r="S1802" i="79"/>
  <c r="R1802" i="79"/>
  <c r="S1801" i="79"/>
  <c r="R1801" i="79"/>
  <c r="S1800" i="79"/>
  <c r="R1800" i="79"/>
  <c r="S1799" i="79"/>
  <c r="R1799" i="79"/>
  <c r="S1798" i="79"/>
  <c r="R1798" i="79"/>
  <c r="S1797" i="79"/>
  <c r="R1797" i="79"/>
  <c r="S1796" i="79"/>
  <c r="R1796" i="79"/>
  <c r="S1795" i="79"/>
  <c r="R1795" i="79"/>
  <c r="S1794" i="79"/>
  <c r="R1794" i="79"/>
  <c r="S1793" i="79"/>
  <c r="R1793" i="79"/>
  <c r="S1792" i="79"/>
  <c r="R1792" i="79"/>
  <c r="S1791" i="79"/>
  <c r="R1791" i="79"/>
  <c r="S1790" i="79"/>
  <c r="R1790" i="79"/>
  <c r="S1789" i="79"/>
  <c r="R1789" i="79"/>
  <c r="S1788" i="79"/>
  <c r="R1788" i="79"/>
  <c r="S1787" i="79"/>
  <c r="R1787" i="79"/>
  <c r="S1786" i="79"/>
  <c r="R1786" i="79"/>
  <c r="S1785" i="79"/>
  <c r="R1785" i="79"/>
  <c r="S1784" i="79"/>
  <c r="R1784" i="79"/>
  <c r="S1783" i="79"/>
  <c r="R1783" i="79"/>
  <c r="S1782" i="79"/>
  <c r="R1782" i="79"/>
  <c r="S1781" i="79"/>
  <c r="R1781" i="79"/>
  <c r="S1780" i="79"/>
  <c r="R1780" i="79"/>
  <c r="S1779" i="79"/>
  <c r="R1779" i="79"/>
  <c r="S1778" i="79"/>
  <c r="R1778" i="79"/>
  <c r="S1777" i="79"/>
  <c r="R1777" i="79"/>
  <c r="S1776" i="79"/>
  <c r="R1776" i="79"/>
  <c r="S1775" i="79"/>
  <c r="R1775" i="79"/>
  <c r="S1774" i="79"/>
  <c r="R1774" i="79"/>
  <c r="S1773" i="79"/>
  <c r="R1773" i="79"/>
  <c r="S1772" i="79"/>
  <c r="R1772" i="79"/>
  <c r="S1771" i="79"/>
  <c r="R1771" i="79"/>
  <c r="S1770" i="79"/>
  <c r="R1770" i="79"/>
  <c r="S1769" i="79"/>
  <c r="R1769" i="79"/>
  <c r="S1768" i="79"/>
  <c r="R1768" i="79"/>
  <c r="S1767" i="79"/>
  <c r="R1767" i="79"/>
  <c r="S1766" i="79"/>
  <c r="R1766" i="79"/>
  <c r="S1765" i="79"/>
  <c r="R1765" i="79"/>
  <c r="S1764" i="79"/>
  <c r="R1764" i="79"/>
  <c r="S1763" i="79"/>
  <c r="R1763" i="79"/>
  <c r="S1762" i="79"/>
  <c r="R1762" i="79"/>
  <c r="S1761" i="79"/>
  <c r="R1761" i="79"/>
  <c r="S1760" i="79"/>
  <c r="R1760" i="79"/>
  <c r="S1759" i="79"/>
  <c r="R1759" i="79"/>
  <c r="S1758" i="79"/>
  <c r="R1758" i="79"/>
  <c r="S1757" i="79"/>
  <c r="R1757" i="79"/>
  <c r="S1756" i="79"/>
  <c r="R1756" i="79"/>
  <c r="S1755" i="79"/>
  <c r="R1755" i="79"/>
  <c r="S1754" i="79"/>
  <c r="R1754" i="79"/>
  <c r="S1753" i="79"/>
  <c r="R1753" i="79"/>
  <c r="S1752" i="79"/>
  <c r="R1752" i="79"/>
  <c r="S1751" i="79"/>
  <c r="R1751" i="79"/>
  <c r="S1750" i="79"/>
  <c r="R1750" i="79"/>
  <c r="S1749" i="79"/>
  <c r="R1749" i="79"/>
  <c r="S1748" i="79"/>
  <c r="R1748" i="79"/>
  <c r="S1747" i="79"/>
  <c r="R1747" i="79"/>
  <c r="S1746" i="79"/>
  <c r="R1746" i="79"/>
  <c r="S1745" i="79"/>
  <c r="R1745" i="79"/>
  <c r="S1744" i="79"/>
  <c r="R1744" i="79"/>
  <c r="S1743" i="79"/>
  <c r="R1743" i="79"/>
  <c r="S1742" i="79"/>
  <c r="R1742" i="79"/>
  <c r="S1741" i="79"/>
  <c r="R1741" i="79"/>
  <c r="S1740" i="79"/>
  <c r="R1740" i="79"/>
  <c r="S1739" i="79"/>
  <c r="R1739" i="79"/>
  <c r="S1738" i="79"/>
  <c r="R1738" i="79"/>
  <c r="S1737" i="79"/>
  <c r="R1737" i="79"/>
  <c r="S1736" i="79"/>
  <c r="R1736" i="79"/>
  <c r="S1735" i="79"/>
  <c r="R1735" i="79"/>
  <c r="S1734" i="79"/>
  <c r="R1734" i="79"/>
  <c r="S1733" i="79"/>
  <c r="R1733" i="79"/>
  <c r="S1732" i="79"/>
  <c r="R1732" i="79"/>
  <c r="S1731" i="79"/>
  <c r="R1731" i="79"/>
  <c r="S1730" i="79"/>
  <c r="R1730" i="79"/>
  <c r="S1729" i="79"/>
  <c r="R1729" i="79"/>
  <c r="S1728" i="79"/>
  <c r="R1728" i="79"/>
  <c r="S1727" i="79"/>
  <c r="R1727" i="79"/>
  <c r="S1726" i="79"/>
  <c r="R1726" i="79"/>
  <c r="S1725" i="79"/>
  <c r="R1725" i="79"/>
  <c r="S1724" i="79"/>
  <c r="R1724" i="79"/>
  <c r="S1723" i="79"/>
  <c r="R1723" i="79"/>
  <c r="S1722" i="79"/>
  <c r="R1722" i="79"/>
  <c r="S1721" i="79"/>
  <c r="R1721" i="79"/>
  <c r="S1720" i="79"/>
  <c r="R1720" i="79"/>
  <c r="S1719" i="79"/>
  <c r="R1719" i="79"/>
  <c r="S1718" i="79"/>
  <c r="R1718" i="79"/>
  <c r="S1717" i="79"/>
  <c r="R1717" i="79"/>
  <c r="S1716" i="79"/>
  <c r="R1716" i="79"/>
  <c r="S1715" i="79"/>
  <c r="R1715" i="79"/>
  <c r="S1714" i="79"/>
  <c r="R1714" i="79"/>
  <c r="S1713" i="79"/>
  <c r="R1713" i="79"/>
  <c r="S1712" i="79"/>
  <c r="R1712" i="79"/>
  <c r="S1711" i="79"/>
  <c r="R1711" i="79"/>
  <c r="S1710" i="79"/>
  <c r="R1710" i="79"/>
  <c r="S1709" i="79"/>
  <c r="R1709" i="79"/>
  <c r="S1708" i="79"/>
  <c r="R1708" i="79"/>
  <c r="S1707" i="79"/>
  <c r="R1707" i="79"/>
  <c r="S1706" i="79"/>
  <c r="R1706" i="79"/>
  <c r="S1705" i="79"/>
  <c r="R1705" i="79"/>
  <c r="S1704" i="79"/>
  <c r="R1704" i="79"/>
  <c r="S1703" i="79"/>
  <c r="R1703" i="79"/>
  <c r="S1702" i="79"/>
  <c r="R1702" i="79"/>
  <c r="S1701" i="79"/>
  <c r="R1701" i="79"/>
  <c r="S1700" i="79"/>
  <c r="R1700" i="79"/>
  <c r="S1699" i="79"/>
  <c r="R1699" i="79"/>
  <c r="S1698" i="79"/>
  <c r="R1698" i="79"/>
  <c r="S1697" i="79"/>
  <c r="R1697" i="79"/>
  <c r="S1696" i="79"/>
  <c r="R1696" i="79"/>
  <c r="S1695" i="79"/>
  <c r="R1695" i="79"/>
  <c r="S1694" i="79"/>
  <c r="R1694" i="79"/>
  <c r="S1693" i="79"/>
  <c r="R1693" i="79"/>
  <c r="S1692" i="79"/>
  <c r="R1692" i="79"/>
  <c r="S1691" i="79"/>
  <c r="R1691" i="79"/>
  <c r="S1690" i="79"/>
  <c r="R1690" i="79"/>
  <c r="S1689" i="79"/>
  <c r="R1689" i="79"/>
  <c r="S1688" i="79"/>
  <c r="R1688" i="79"/>
  <c r="S1687" i="79"/>
  <c r="R1687" i="79"/>
  <c r="S1686" i="79"/>
  <c r="R1686" i="79"/>
  <c r="S1685" i="79"/>
  <c r="R1685" i="79"/>
  <c r="S1684" i="79"/>
  <c r="R1684" i="79"/>
  <c r="S1683" i="79"/>
  <c r="R1683" i="79"/>
  <c r="S1682" i="79"/>
  <c r="R1682" i="79"/>
  <c r="S1681" i="79"/>
  <c r="R1681" i="79"/>
  <c r="S1680" i="79"/>
  <c r="R1680" i="79"/>
  <c r="S1679" i="79"/>
  <c r="R1679" i="79"/>
  <c r="S1678" i="79"/>
  <c r="R1678" i="79"/>
  <c r="S1677" i="79"/>
  <c r="R1677" i="79"/>
  <c r="S1676" i="79"/>
  <c r="R1676" i="79"/>
  <c r="S1675" i="79"/>
  <c r="R1675" i="79"/>
  <c r="S1674" i="79"/>
  <c r="R1674" i="79"/>
  <c r="S1673" i="79"/>
  <c r="R1673" i="79"/>
  <c r="S1672" i="79"/>
  <c r="R1672" i="79"/>
  <c r="S1671" i="79"/>
  <c r="R1671" i="79"/>
  <c r="S1670" i="79"/>
  <c r="R1670" i="79"/>
  <c r="S1669" i="79"/>
  <c r="R1669" i="79"/>
  <c r="S1668" i="79"/>
  <c r="R1668" i="79"/>
  <c r="S1667" i="79"/>
  <c r="R1667" i="79"/>
  <c r="S1666" i="79"/>
  <c r="R1666" i="79"/>
  <c r="S1665" i="79"/>
  <c r="R1665" i="79"/>
  <c r="S1664" i="79"/>
  <c r="R1664" i="79"/>
  <c r="S1663" i="79"/>
  <c r="R1663" i="79"/>
  <c r="S1662" i="79"/>
  <c r="R1662" i="79"/>
  <c r="S1661" i="79"/>
  <c r="R1661" i="79"/>
  <c r="S1660" i="79"/>
  <c r="R1660" i="79"/>
  <c r="S1659" i="79"/>
  <c r="R1659" i="79"/>
  <c r="S1658" i="79"/>
  <c r="R1658" i="79"/>
  <c r="S1657" i="79"/>
  <c r="R1657" i="79"/>
  <c r="S1656" i="79"/>
  <c r="R1656" i="79"/>
  <c r="S1655" i="79"/>
  <c r="R1655" i="79"/>
  <c r="S1654" i="79"/>
  <c r="R1654" i="79"/>
  <c r="S1653" i="79"/>
  <c r="R1653" i="79"/>
  <c r="S1652" i="79"/>
  <c r="R1652" i="79"/>
  <c r="S1651" i="79"/>
  <c r="R1651" i="79"/>
  <c r="S1650" i="79"/>
  <c r="R1650" i="79"/>
  <c r="S1649" i="79"/>
  <c r="R1649" i="79"/>
  <c r="S1648" i="79"/>
  <c r="R1648" i="79"/>
  <c r="S1647" i="79"/>
  <c r="R1647" i="79"/>
  <c r="S1646" i="79"/>
  <c r="R1646" i="79"/>
  <c r="S1645" i="79"/>
  <c r="R1645" i="79"/>
  <c r="S1644" i="79"/>
  <c r="R1644" i="79"/>
  <c r="S1643" i="79"/>
  <c r="R1643" i="79"/>
  <c r="S1642" i="79"/>
  <c r="R1642" i="79"/>
  <c r="S1641" i="79"/>
  <c r="R1641" i="79"/>
  <c r="S1640" i="79"/>
  <c r="R1640" i="79"/>
  <c r="S1639" i="79"/>
  <c r="R1639" i="79"/>
  <c r="S1638" i="79"/>
  <c r="R1638" i="79"/>
  <c r="S1637" i="79"/>
  <c r="R1637" i="79"/>
  <c r="S1636" i="79"/>
  <c r="R1636" i="79"/>
  <c r="S1635" i="79"/>
  <c r="R1635" i="79"/>
  <c r="S1634" i="79"/>
  <c r="R1634" i="79"/>
  <c r="S1633" i="79"/>
  <c r="R1633" i="79"/>
  <c r="S1632" i="79"/>
  <c r="R1632" i="79"/>
  <c r="S1631" i="79"/>
  <c r="R1631" i="79"/>
  <c r="S1630" i="79"/>
  <c r="R1630" i="79"/>
  <c r="S1629" i="79"/>
  <c r="R1629" i="79"/>
  <c r="S1628" i="79"/>
  <c r="R1628" i="79"/>
  <c r="S1627" i="79"/>
  <c r="R1627" i="79"/>
  <c r="S1626" i="79"/>
  <c r="R1626" i="79"/>
  <c r="S1625" i="79"/>
  <c r="R1625" i="79"/>
  <c r="S1624" i="79"/>
  <c r="R1624" i="79"/>
  <c r="S1623" i="79"/>
  <c r="R1623" i="79"/>
  <c r="S1622" i="79"/>
  <c r="R1622" i="79"/>
  <c r="S1621" i="79"/>
  <c r="R1621" i="79"/>
  <c r="S1620" i="79"/>
  <c r="R1620" i="79"/>
  <c r="S1619" i="79"/>
  <c r="R1619" i="79"/>
  <c r="S1618" i="79"/>
  <c r="R1618" i="79"/>
  <c r="S1617" i="79"/>
  <c r="R1617" i="79"/>
  <c r="S1616" i="79"/>
  <c r="R1616" i="79"/>
  <c r="S1615" i="79"/>
  <c r="R1615" i="79"/>
  <c r="S1614" i="79"/>
  <c r="R1614" i="79"/>
  <c r="S1613" i="79"/>
  <c r="R1613" i="79"/>
  <c r="S1612" i="79"/>
  <c r="R1612" i="79"/>
  <c r="S1611" i="79"/>
  <c r="R1611" i="79"/>
  <c r="S1610" i="79"/>
  <c r="R1610" i="79"/>
  <c r="S1609" i="79"/>
  <c r="R1609" i="79"/>
  <c r="S1608" i="79"/>
  <c r="R1608" i="79"/>
  <c r="S1607" i="79"/>
  <c r="R1607" i="79"/>
  <c r="S1606" i="79"/>
  <c r="R1606" i="79"/>
  <c r="S1605" i="79"/>
  <c r="R1605" i="79"/>
  <c r="S1604" i="79"/>
  <c r="R1604" i="79"/>
  <c r="S1603" i="79"/>
  <c r="R1603" i="79"/>
  <c r="S1602" i="79"/>
  <c r="R1602" i="79"/>
  <c r="S1601" i="79"/>
  <c r="R1601" i="79"/>
  <c r="S1600" i="79"/>
  <c r="R1600" i="79"/>
  <c r="S1599" i="79"/>
  <c r="R1599" i="79"/>
  <c r="S1598" i="79"/>
  <c r="R1598" i="79"/>
  <c r="S1597" i="79"/>
  <c r="R1597" i="79"/>
  <c r="S1596" i="79"/>
  <c r="R1596" i="79"/>
  <c r="S1595" i="79"/>
  <c r="R1595" i="79"/>
  <c r="S1594" i="79"/>
  <c r="R1594" i="79"/>
  <c r="S1593" i="79"/>
  <c r="R1593" i="79"/>
  <c r="S1592" i="79"/>
  <c r="R1592" i="79"/>
  <c r="S1591" i="79"/>
  <c r="R1591" i="79"/>
  <c r="S1590" i="79"/>
  <c r="R1590" i="79"/>
  <c r="S1589" i="79"/>
  <c r="R1589" i="79"/>
  <c r="S1588" i="79"/>
  <c r="R1588" i="79"/>
  <c r="S1587" i="79"/>
  <c r="R1587" i="79"/>
  <c r="S1586" i="79"/>
  <c r="R1586" i="79"/>
  <c r="S1585" i="79"/>
  <c r="R1585" i="79"/>
  <c r="S1584" i="79"/>
  <c r="R1584" i="79"/>
  <c r="S1583" i="79"/>
  <c r="R1583" i="79"/>
  <c r="S1582" i="79"/>
  <c r="R1582" i="79"/>
  <c r="S1581" i="79"/>
  <c r="R1581" i="79"/>
  <c r="S1580" i="79"/>
  <c r="R1580" i="79"/>
  <c r="S1579" i="79"/>
  <c r="R1579" i="79"/>
  <c r="S1578" i="79"/>
  <c r="R1578" i="79"/>
  <c r="S1577" i="79"/>
  <c r="R1577" i="79"/>
  <c r="S1576" i="79"/>
  <c r="R1576" i="79"/>
  <c r="S1575" i="79"/>
  <c r="R1575" i="79"/>
  <c r="S1574" i="79"/>
  <c r="R1574" i="79"/>
  <c r="S1573" i="79"/>
  <c r="R1573" i="79"/>
  <c r="S1572" i="79"/>
  <c r="R1572" i="79"/>
  <c r="S1571" i="79"/>
  <c r="R1571" i="79"/>
  <c r="S1570" i="79"/>
  <c r="R1570" i="79"/>
  <c r="S1569" i="79"/>
  <c r="R1569" i="79"/>
  <c r="S1568" i="79"/>
  <c r="R1568" i="79"/>
  <c r="S1567" i="79"/>
  <c r="R1567" i="79"/>
  <c r="S1566" i="79"/>
  <c r="R1566" i="79"/>
  <c r="S1565" i="79"/>
  <c r="R1565" i="79"/>
  <c r="S1564" i="79"/>
  <c r="R1564" i="79"/>
  <c r="S1563" i="79"/>
  <c r="R1563" i="79"/>
  <c r="S1562" i="79"/>
  <c r="R1562" i="79"/>
  <c r="S1561" i="79"/>
  <c r="R1561" i="79"/>
  <c r="S1560" i="79"/>
  <c r="R1560" i="79"/>
  <c r="S1559" i="79"/>
  <c r="R1559" i="79"/>
  <c r="S1558" i="79"/>
  <c r="R1558" i="79"/>
  <c r="S1557" i="79"/>
  <c r="R1557" i="79"/>
  <c r="S1556" i="79"/>
  <c r="R1556" i="79"/>
  <c r="S1555" i="79"/>
  <c r="R1555" i="79"/>
  <c r="S1554" i="79"/>
  <c r="R1554" i="79"/>
  <c r="S1553" i="79"/>
  <c r="R1553" i="79"/>
  <c r="S1552" i="79"/>
  <c r="R1552" i="79"/>
  <c r="S1551" i="79"/>
  <c r="R1551" i="79"/>
  <c r="S1550" i="79"/>
  <c r="R1550" i="79"/>
  <c r="S1549" i="79"/>
  <c r="R1549" i="79"/>
  <c r="S1548" i="79"/>
  <c r="R1548" i="79"/>
  <c r="S1547" i="79"/>
  <c r="R1547" i="79"/>
  <c r="S1546" i="79"/>
  <c r="R1546" i="79"/>
  <c r="S1545" i="79"/>
  <c r="R1545" i="79"/>
  <c r="S1544" i="79"/>
  <c r="R1544" i="79"/>
  <c r="S1543" i="79"/>
  <c r="R1543" i="79"/>
  <c r="S1542" i="79"/>
  <c r="R1542" i="79"/>
  <c r="S1541" i="79"/>
  <c r="R1541" i="79"/>
  <c r="S1540" i="79"/>
  <c r="R1540" i="79"/>
  <c r="S1539" i="79"/>
  <c r="R1539" i="79"/>
  <c r="S1538" i="79"/>
  <c r="R1538" i="79"/>
  <c r="S1537" i="79"/>
  <c r="R1537" i="79"/>
  <c r="S1536" i="79"/>
  <c r="R1536" i="79"/>
  <c r="S1535" i="79"/>
  <c r="R1535" i="79"/>
  <c r="S1534" i="79"/>
  <c r="R1534" i="79"/>
  <c r="S1533" i="79"/>
  <c r="R1533" i="79"/>
  <c r="S1532" i="79"/>
  <c r="R1532" i="79"/>
  <c r="S1531" i="79"/>
  <c r="R1531" i="79"/>
  <c r="S1530" i="79"/>
  <c r="R1530" i="79"/>
  <c r="S1529" i="79"/>
  <c r="R1529" i="79"/>
  <c r="S1528" i="79"/>
  <c r="R1528" i="79"/>
  <c r="S1527" i="79"/>
  <c r="R1527" i="79"/>
  <c r="S1526" i="79"/>
  <c r="R1526" i="79"/>
  <c r="S1525" i="79"/>
  <c r="R1525" i="79"/>
  <c r="S1524" i="79"/>
  <c r="R1524" i="79"/>
  <c r="S1523" i="79"/>
  <c r="R1523" i="79"/>
  <c r="S1522" i="79"/>
  <c r="R1522" i="79"/>
  <c r="S1521" i="79"/>
  <c r="R1521" i="79"/>
  <c r="S1520" i="79"/>
  <c r="R1520" i="79"/>
  <c r="S1519" i="79"/>
  <c r="R1519" i="79"/>
  <c r="S1518" i="79"/>
  <c r="R1518" i="79"/>
  <c r="S1517" i="79"/>
  <c r="R1517" i="79"/>
  <c r="S1516" i="79"/>
  <c r="R1516" i="79"/>
  <c r="S1515" i="79"/>
  <c r="R1515" i="79"/>
  <c r="S1514" i="79"/>
  <c r="R1514" i="79"/>
  <c r="S1513" i="79"/>
  <c r="R1513" i="79"/>
  <c r="S1512" i="79"/>
  <c r="R1512" i="79"/>
  <c r="S1511" i="79"/>
  <c r="R1511" i="79"/>
  <c r="S1510" i="79"/>
  <c r="R1510" i="79"/>
  <c r="S1509" i="79"/>
  <c r="R1509" i="79"/>
  <c r="S1508" i="79"/>
  <c r="R1508" i="79"/>
  <c r="S1507" i="79"/>
  <c r="R1507" i="79"/>
  <c r="S1506" i="79"/>
  <c r="R1506" i="79"/>
  <c r="S1505" i="79"/>
  <c r="R1505" i="79"/>
  <c r="S1504" i="79"/>
  <c r="R1504" i="79"/>
  <c r="S1503" i="79"/>
  <c r="R1503" i="79"/>
  <c r="S1502" i="79"/>
  <c r="R1502" i="79"/>
  <c r="S1501" i="79"/>
  <c r="R1501" i="79"/>
  <c r="S1500" i="79"/>
  <c r="R1500" i="79"/>
  <c r="S1499" i="79"/>
  <c r="R1499" i="79"/>
  <c r="S1498" i="79"/>
  <c r="R1498" i="79"/>
  <c r="S1497" i="79"/>
  <c r="R1497" i="79"/>
  <c r="S1496" i="79"/>
  <c r="R1496" i="79"/>
  <c r="S1495" i="79"/>
  <c r="R1495" i="79"/>
  <c r="S1494" i="79"/>
  <c r="R1494" i="79"/>
  <c r="S1493" i="79"/>
  <c r="R1493" i="79"/>
  <c r="S1492" i="79"/>
  <c r="R1492" i="79"/>
  <c r="S1491" i="79"/>
  <c r="R1491" i="79"/>
  <c r="S1490" i="79"/>
  <c r="R1490" i="79"/>
  <c r="S1489" i="79"/>
  <c r="R1489" i="79"/>
  <c r="S1488" i="79"/>
  <c r="R1488" i="79"/>
  <c r="S1487" i="79"/>
  <c r="R1487" i="79"/>
  <c r="S1486" i="79"/>
  <c r="R1486" i="79"/>
  <c r="S1485" i="79"/>
  <c r="R1485" i="79"/>
  <c r="S1484" i="79"/>
  <c r="R1484" i="79"/>
  <c r="S1483" i="79"/>
  <c r="R1483" i="79"/>
  <c r="S1482" i="79"/>
  <c r="R1482" i="79"/>
  <c r="S1481" i="79"/>
  <c r="R1481" i="79"/>
  <c r="S1480" i="79"/>
  <c r="R1480" i="79"/>
  <c r="S1479" i="79"/>
  <c r="R1479" i="79"/>
  <c r="S1478" i="79"/>
  <c r="R1478" i="79"/>
  <c r="S1477" i="79"/>
  <c r="R1477" i="79"/>
  <c r="S1476" i="79"/>
  <c r="R1476" i="79"/>
  <c r="S1475" i="79"/>
  <c r="R1475" i="79"/>
  <c r="S1474" i="79"/>
  <c r="R1474" i="79"/>
  <c r="S1473" i="79"/>
  <c r="R1473" i="79"/>
  <c r="S1472" i="79"/>
  <c r="R1472" i="79"/>
  <c r="S1471" i="79"/>
  <c r="R1471" i="79"/>
  <c r="S1470" i="79"/>
  <c r="R1470" i="79"/>
  <c r="S1469" i="79"/>
  <c r="R1469" i="79"/>
  <c r="S1468" i="79"/>
  <c r="R1468" i="79"/>
  <c r="S1467" i="79"/>
  <c r="R1467" i="79"/>
  <c r="S1466" i="79"/>
  <c r="R1466" i="79"/>
  <c r="S1465" i="79"/>
  <c r="R1465" i="79"/>
  <c r="S1464" i="79"/>
  <c r="R1464" i="79"/>
  <c r="S1463" i="79"/>
  <c r="R1463" i="79"/>
  <c r="S1462" i="79"/>
  <c r="R1462" i="79"/>
  <c r="S1461" i="79"/>
  <c r="R1461" i="79"/>
  <c r="S1460" i="79"/>
  <c r="R1460" i="79"/>
  <c r="S1459" i="79"/>
  <c r="R1459" i="79"/>
  <c r="S1458" i="79"/>
  <c r="R1458" i="79"/>
  <c r="S1457" i="79"/>
  <c r="R1457" i="79"/>
  <c r="S1456" i="79"/>
  <c r="R1456" i="79"/>
  <c r="S1455" i="79"/>
  <c r="R1455" i="79"/>
  <c r="S1454" i="79"/>
  <c r="R1454" i="79"/>
  <c r="S1453" i="79"/>
  <c r="R1453" i="79"/>
  <c r="S1452" i="79"/>
  <c r="R1452" i="79"/>
  <c r="S1451" i="79"/>
  <c r="R1451" i="79"/>
  <c r="S1450" i="79"/>
  <c r="R1450" i="79"/>
  <c r="S1449" i="79"/>
  <c r="R1449" i="79"/>
  <c r="S1448" i="79"/>
  <c r="R1448" i="79"/>
  <c r="S1447" i="79"/>
  <c r="R1447" i="79"/>
  <c r="S1446" i="79"/>
  <c r="R1446" i="79"/>
  <c r="S1445" i="79"/>
  <c r="R1445" i="79"/>
  <c r="S1444" i="79"/>
  <c r="R1444" i="79"/>
  <c r="S1443" i="79"/>
  <c r="R1443" i="79"/>
  <c r="S1442" i="79"/>
  <c r="R1442" i="79"/>
  <c r="S1441" i="79"/>
  <c r="R1441" i="79"/>
  <c r="S1440" i="79"/>
  <c r="R1440" i="79"/>
  <c r="S1439" i="79"/>
  <c r="R1439" i="79"/>
  <c r="S1438" i="79"/>
  <c r="R1438" i="79"/>
  <c r="S1437" i="79"/>
  <c r="R1437" i="79"/>
  <c r="S1436" i="79"/>
  <c r="R1436" i="79"/>
  <c r="S1435" i="79"/>
  <c r="R1435" i="79"/>
  <c r="S1434" i="79"/>
  <c r="R1434" i="79"/>
  <c r="S1433" i="79"/>
  <c r="R1433" i="79"/>
  <c r="S1432" i="79"/>
  <c r="R1432" i="79"/>
  <c r="S1431" i="79"/>
  <c r="R1431" i="79"/>
  <c r="S1430" i="79"/>
  <c r="R1430" i="79"/>
  <c r="S1429" i="79"/>
  <c r="R1429" i="79"/>
  <c r="S1428" i="79"/>
  <c r="R1428" i="79"/>
  <c r="S1427" i="79"/>
  <c r="R1427" i="79"/>
  <c r="S1426" i="79"/>
  <c r="R1426" i="79"/>
  <c r="S1425" i="79"/>
  <c r="R1425" i="79"/>
  <c r="S1424" i="79"/>
  <c r="R1424" i="79"/>
  <c r="S1423" i="79"/>
  <c r="R1423" i="79"/>
  <c r="S1422" i="79"/>
  <c r="R1422" i="79"/>
  <c r="S1421" i="79"/>
  <c r="R1421" i="79"/>
  <c r="S1420" i="79"/>
  <c r="R1420" i="79"/>
  <c r="S1419" i="79"/>
  <c r="R1419" i="79"/>
  <c r="S1418" i="79"/>
  <c r="R1418" i="79"/>
  <c r="S1417" i="79"/>
  <c r="R1417" i="79"/>
  <c r="S1416" i="79"/>
  <c r="R1416" i="79"/>
  <c r="S1415" i="79"/>
  <c r="R1415" i="79"/>
  <c r="S1414" i="79"/>
  <c r="R1414" i="79"/>
  <c r="S1413" i="79"/>
  <c r="R1413" i="79"/>
  <c r="S1412" i="79"/>
  <c r="R1412" i="79"/>
  <c r="S1411" i="79"/>
  <c r="R1411" i="79"/>
  <c r="S1410" i="79"/>
  <c r="R1410" i="79"/>
  <c r="S1409" i="79"/>
  <c r="R1409" i="79"/>
  <c r="S1408" i="79"/>
  <c r="R1408" i="79"/>
  <c r="S1407" i="79"/>
  <c r="R1407" i="79"/>
  <c r="S1406" i="79"/>
  <c r="R1406" i="79"/>
  <c r="S1405" i="79"/>
  <c r="R1405" i="79"/>
  <c r="S1404" i="79"/>
  <c r="R1404" i="79"/>
  <c r="S1403" i="79"/>
  <c r="R1403" i="79"/>
  <c r="S1402" i="79"/>
  <c r="R1402" i="79"/>
  <c r="S1401" i="79"/>
  <c r="R1401" i="79"/>
  <c r="S1400" i="79"/>
  <c r="R1400" i="79"/>
  <c r="S1399" i="79"/>
  <c r="R1399" i="79"/>
  <c r="S1398" i="79"/>
  <c r="R1398" i="79"/>
  <c r="S1397" i="79"/>
  <c r="R1397" i="79"/>
  <c r="S1396" i="79"/>
  <c r="R1396" i="79"/>
  <c r="S1395" i="79"/>
  <c r="R1395" i="79"/>
  <c r="S1394" i="79"/>
  <c r="R1394" i="79"/>
  <c r="S1393" i="79"/>
  <c r="R1393" i="79"/>
  <c r="S1392" i="79"/>
  <c r="R1392" i="79"/>
  <c r="S1391" i="79"/>
  <c r="R1391" i="79"/>
  <c r="S1390" i="79"/>
  <c r="R1390" i="79"/>
  <c r="S1389" i="79"/>
  <c r="R1389" i="79"/>
  <c r="S1388" i="79"/>
  <c r="R1388" i="79"/>
  <c r="S1387" i="79"/>
  <c r="R1387" i="79"/>
  <c r="S1386" i="79"/>
  <c r="R1386" i="79"/>
  <c r="S1385" i="79"/>
  <c r="R1385" i="79"/>
  <c r="S1384" i="79"/>
  <c r="R1384" i="79"/>
  <c r="S1383" i="79"/>
  <c r="R1383" i="79"/>
  <c r="S1382" i="79"/>
  <c r="R1382" i="79"/>
  <c r="S1381" i="79"/>
  <c r="R1381" i="79"/>
  <c r="S1380" i="79"/>
  <c r="R1380" i="79"/>
  <c r="S1379" i="79"/>
  <c r="R1379" i="79"/>
  <c r="S1378" i="79"/>
  <c r="R1378" i="79"/>
  <c r="S1377" i="79"/>
  <c r="R1377" i="79"/>
  <c r="S1376" i="79"/>
  <c r="R1376" i="79"/>
  <c r="S1375" i="79"/>
  <c r="R1375" i="79"/>
  <c r="S1374" i="79"/>
  <c r="R1374" i="79"/>
  <c r="S1373" i="79"/>
  <c r="R1373" i="79"/>
  <c r="S1372" i="79"/>
  <c r="R1372" i="79"/>
  <c r="S1371" i="79"/>
  <c r="R1371" i="79"/>
  <c r="S1370" i="79"/>
  <c r="R1370" i="79"/>
  <c r="S1369" i="79"/>
  <c r="R1369" i="79"/>
  <c r="S1368" i="79"/>
  <c r="R1368" i="79"/>
  <c r="S1367" i="79"/>
  <c r="R1367" i="79"/>
  <c r="S1366" i="79"/>
  <c r="R1366" i="79"/>
  <c r="S1365" i="79"/>
  <c r="R1365" i="79"/>
  <c r="S1364" i="79"/>
  <c r="R1364" i="79"/>
  <c r="S1363" i="79"/>
  <c r="R1363" i="79"/>
  <c r="S1362" i="79"/>
  <c r="R1362" i="79"/>
  <c r="S1361" i="79"/>
  <c r="R1361" i="79"/>
  <c r="S1360" i="79"/>
  <c r="R1360" i="79"/>
  <c r="S1359" i="79"/>
  <c r="R1359" i="79"/>
  <c r="S1358" i="79"/>
  <c r="R1358" i="79"/>
  <c r="S1357" i="79"/>
  <c r="R1357" i="79"/>
  <c r="S1356" i="79"/>
  <c r="R1356" i="79"/>
  <c r="S1355" i="79"/>
  <c r="R1355" i="79"/>
  <c r="S1354" i="79"/>
  <c r="R1354" i="79"/>
  <c r="S1353" i="79"/>
  <c r="R1353" i="79"/>
  <c r="S1352" i="79"/>
  <c r="R1352" i="79"/>
  <c r="S1351" i="79"/>
  <c r="R1351" i="79"/>
  <c r="S1350" i="79"/>
  <c r="R1350" i="79"/>
  <c r="S1349" i="79"/>
  <c r="R1349" i="79"/>
  <c r="S1348" i="79"/>
  <c r="R1348" i="79"/>
  <c r="S1347" i="79"/>
  <c r="R1347" i="79"/>
  <c r="S1346" i="79"/>
  <c r="R1346" i="79"/>
  <c r="S1345" i="79"/>
  <c r="R1345" i="79"/>
  <c r="S1344" i="79"/>
  <c r="R1344" i="79"/>
  <c r="S1343" i="79"/>
  <c r="R1343" i="79"/>
  <c r="S1342" i="79"/>
  <c r="R1342" i="79"/>
  <c r="S1341" i="79"/>
  <c r="R1341" i="79"/>
  <c r="S1340" i="79"/>
  <c r="R1340" i="79"/>
  <c r="S1339" i="79"/>
  <c r="R1339" i="79"/>
  <c r="S1338" i="79"/>
  <c r="R1338" i="79"/>
  <c r="S1337" i="79"/>
  <c r="R1337" i="79"/>
  <c r="S1336" i="79"/>
  <c r="R1336" i="79"/>
  <c r="S1335" i="79"/>
  <c r="R1335" i="79"/>
  <c r="S1334" i="79"/>
  <c r="R1334" i="79"/>
  <c r="S1333" i="79"/>
  <c r="R1333" i="79"/>
  <c r="S1332" i="79"/>
  <c r="R1332" i="79"/>
  <c r="S1331" i="79"/>
  <c r="R1331" i="79"/>
  <c r="S1330" i="79"/>
  <c r="R1330" i="79"/>
  <c r="S1329" i="79"/>
  <c r="R1329" i="79"/>
  <c r="S1328" i="79"/>
  <c r="R1328" i="79"/>
  <c r="S1327" i="79"/>
  <c r="R1327" i="79"/>
  <c r="S1326" i="79"/>
  <c r="R1326" i="79"/>
  <c r="S1325" i="79"/>
  <c r="R1325" i="79"/>
  <c r="S1324" i="79"/>
  <c r="R1324" i="79"/>
  <c r="S1323" i="79"/>
  <c r="R1323" i="79"/>
  <c r="S1322" i="79"/>
  <c r="R1322" i="79"/>
  <c r="S1321" i="79"/>
  <c r="R1321" i="79"/>
  <c r="S1320" i="79"/>
  <c r="R1320" i="79"/>
  <c r="S1319" i="79"/>
  <c r="R1319" i="79"/>
  <c r="S1318" i="79"/>
  <c r="R1318" i="79"/>
  <c r="S1317" i="79"/>
  <c r="R1317" i="79"/>
  <c r="S1316" i="79"/>
  <c r="R1316" i="79"/>
  <c r="S1315" i="79"/>
  <c r="R1315" i="79"/>
  <c r="S1314" i="79"/>
  <c r="R1314" i="79"/>
  <c r="S1313" i="79"/>
  <c r="R1313" i="79"/>
  <c r="S1312" i="79"/>
  <c r="R1312" i="79"/>
  <c r="S1311" i="79"/>
  <c r="R1311" i="79"/>
  <c r="S1310" i="79"/>
  <c r="R1310" i="79"/>
  <c r="S1309" i="79"/>
  <c r="R1309" i="79"/>
  <c r="S1308" i="79"/>
  <c r="R1308" i="79"/>
  <c r="S1307" i="79"/>
  <c r="R1307" i="79"/>
  <c r="S1306" i="79"/>
  <c r="R1306" i="79"/>
  <c r="S1305" i="79"/>
  <c r="R1305" i="79"/>
  <c r="S1304" i="79"/>
  <c r="R1304" i="79"/>
  <c r="S1303" i="79"/>
  <c r="R1303" i="79"/>
  <c r="S1302" i="79"/>
  <c r="R1302" i="79"/>
  <c r="S1301" i="79"/>
  <c r="R1301" i="79"/>
  <c r="S1300" i="79"/>
  <c r="R1300" i="79"/>
  <c r="S1299" i="79"/>
  <c r="R1299" i="79"/>
  <c r="S1298" i="79"/>
  <c r="R1298" i="79"/>
  <c r="S1297" i="79"/>
  <c r="R1297" i="79"/>
  <c r="S1296" i="79"/>
  <c r="R1296" i="79"/>
  <c r="S1295" i="79"/>
  <c r="R1295" i="79"/>
  <c r="S1294" i="79"/>
  <c r="R1294" i="79"/>
  <c r="S1293" i="79"/>
  <c r="R1293" i="79"/>
  <c r="S1292" i="79"/>
  <c r="R1292" i="79"/>
  <c r="S1291" i="79"/>
  <c r="R1291" i="79"/>
  <c r="S1290" i="79"/>
  <c r="R1290" i="79"/>
  <c r="S1289" i="79"/>
  <c r="R1289" i="79"/>
  <c r="S1288" i="79"/>
  <c r="R1288" i="79"/>
  <c r="S1287" i="79"/>
  <c r="R1287" i="79"/>
  <c r="S1286" i="79"/>
  <c r="R1286" i="79"/>
  <c r="S1285" i="79"/>
  <c r="R1285" i="79"/>
  <c r="S1284" i="79"/>
  <c r="R1284" i="79"/>
  <c r="S1283" i="79"/>
  <c r="R1283" i="79"/>
  <c r="S1282" i="79"/>
  <c r="R1282" i="79"/>
  <c r="S1281" i="79"/>
  <c r="R1281" i="79"/>
  <c r="S1280" i="79"/>
  <c r="R1280" i="79"/>
  <c r="S1279" i="79"/>
  <c r="R1279" i="79"/>
  <c r="S1278" i="79"/>
  <c r="R1278" i="79"/>
  <c r="S1277" i="79"/>
  <c r="R1277" i="79"/>
  <c r="S1276" i="79"/>
  <c r="R1276" i="79"/>
  <c r="S1275" i="79"/>
  <c r="R1275" i="79"/>
  <c r="S1274" i="79"/>
  <c r="R1274" i="79"/>
  <c r="S1273" i="79"/>
  <c r="R1273" i="79"/>
  <c r="S1272" i="79"/>
  <c r="R1272" i="79"/>
  <c r="S1271" i="79"/>
  <c r="R1271" i="79"/>
  <c r="S1270" i="79"/>
  <c r="R1270" i="79"/>
  <c r="S1269" i="79"/>
  <c r="R1269" i="79"/>
  <c r="S1268" i="79"/>
  <c r="R1268" i="79"/>
  <c r="S1267" i="79"/>
  <c r="R1267" i="79"/>
  <c r="S1266" i="79"/>
  <c r="R1266" i="79"/>
  <c r="S1265" i="79"/>
  <c r="R1265" i="79"/>
  <c r="S1264" i="79"/>
  <c r="R1264" i="79"/>
  <c r="S1263" i="79"/>
  <c r="R1263" i="79"/>
  <c r="S1262" i="79"/>
  <c r="R1262" i="79"/>
  <c r="S1261" i="79"/>
  <c r="R1261" i="79"/>
  <c r="S1260" i="79"/>
  <c r="R1260" i="79"/>
  <c r="S1259" i="79"/>
  <c r="R1259" i="79"/>
  <c r="S1258" i="79"/>
  <c r="R1258" i="79"/>
  <c r="S1257" i="79"/>
  <c r="R1257" i="79"/>
  <c r="S1256" i="79"/>
  <c r="R1256" i="79"/>
  <c r="S1255" i="79"/>
  <c r="R1255" i="79"/>
  <c r="S1254" i="79"/>
  <c r="R1254" i="79"/>
  <c r="S1253" i="79"/>
  <c r="R1253" i="79"/>
  <c r="S1252" i="79"/>
  <c r="R1252" i="79"/>
  <c r="S1251" i="79"/>
  <c r="R1251" i="79"/>
  <c r="S1250" i="79"/>
  <c r="R1250" i="79"/>
  <c r="S1249" i="79"/>
  <c r="R1249" i="79"/>
  <c r="S1248" i="79"/>
  <c r="R1248" i="79"/>
  <c r="S1247" i="79"/>
  <c r="R1247" i="79"/>
  <c r="S1246" i="79"/>
  <c r="R1246" i="79"/>
  <c r="S1245" i="79"/>
  <c r="R1245" i="79"/>
  <c r="S1244" i="79"/>
  <c r="R1244" i="79"/>
  <c r="S1243" i="79"/>
  <c r="R1243" i="79"/>
  <c r="S1242" i="79"/>
  <c r="R1242" i="79"/>
  <c r="S1241" i="79"/>
  <c r="R1241" i="79"/>
  <c r="S1240" i="79"/>
  <c r="R1240" i="79"/>
  <c r="S1239" i="79"/>
  <c r="R1239" i="79"/>
  <c r="S1238" i="79"/>
  <c r="R1238" i="79"/>
  <c r="S1237" i="79"/>
  <c r="R1237" i="79"/>
  <c r="S1236" i="79"/>
  <c r="R1236" i="79"/>
  <c r="S1235" i="79"/>
  <c r="R1235" i="79"/>
  <c r="S1234" i="79"/>
  <c r="R1234" i="79"/>
  <c r="S1233" i="79"/>
  <c r="R1233" i="79"/>
  <c r="S1232" i="79"/>
  <c r="R1232" i="79"/>
  <c r="S1231" i="79"/>
  <c r="R1231" i="79"/>
  <c r="S1230" i="79"/>
  <c r="R1230" i="79"/>
  <c r="S1229" i="79"/>
  <c r="R1229" i="79"/>
  <c r="S1228" i="79"/>
  <c r="R1228" i="79"/>
  <c r="S1227" i="79"/>
  <c r="R1227" i="79"/>
  <c r="S1226" i="79"/>
  <c r="R1226" i="79"/>
  <c r="S1225" i="79"/>
  <c r="R1225" i="79"/>
  <c r="S1224" i="79"/>
  <c r="R1224" i="79"/>
  <c r="S1223" i="79"/>
  <c r="R1223" i="79"/>
  <c r="S1222" i="79"/>
  <c r="R1222" i="79"/>
  <c r="S1221" i="79"/>
  <c r="R1221" i="79"/>
  <c r="S1220" i="79"/>
  <c r="R1220" i="79"/>
  <c r="S1219" i="79"/>
  <c r="R1219" i="79"/>
  <c r="S1218" i="79"/>
  <c r="R1218" i="79"/>
  <c r="S1217" i="79"/>
  <c r="R1217" i="79"/>
  <c r="S1216" i="79"/>
  <c r="R1216" i="79"/>
  <c r="S1215" i="79"/>
  <c r="R1215" i="79"/>
  <c r="S1214" i="79"/>
  <c r="R1214" i="79"/>
  <c r="S1213" i="79"/>
  <c r="R1213" i="79"/>
  <c r="S1212" i="79"/>
  <c r="R1212" i="79"/>
  <c r="S1211" i="79"/>
  <c r="R1211" i="79"/>
  <c r="S1210" i="79"/>
  <c r="R1210" i="79"/>
  <c r="S1209" i="79"/>
  <c r="R1209" i="79"/>
  <c r="S1208" i="79"/>
  <c r="R1208" i="79"/>
  <c r="S1207" i="79"/>
  <c r="R1207" i="79"/>
  <c r="S1206" i="79"/>
  <c r="R1206" i="79"/>
  <c r="S1205" i="79"/>
  <c r="R1205" i="79"/>
  <c r="S1204" i="79"/>
  <c r="R1204" i="79"/>
  <c r="S1203" i="79"/>
  <c r="R1203" i="79"/>
  <c r="S1202" i="79"/>
  <c r="R1202" i="79"/>
  <c r="S1201" i="79"/>
  <c r="R1201" i="79"/>
  <c r="S1200" i="79"/>
  <c r="R1200" i="79"/>
  <c r="S1199" i="79"/>
  <c r="R1199" i="79"/>
  <c r="S1198" i="79"/>
  <c r="R1198" i="79"/>
  <c r="S1197" i="79"/>
  <c r="R1197" i="79"/>
  <c r="S1196" i="79"/>
  <c r="R1196" i="79"/>
  <c r="S1195" i="79"/>
  <c r="R1195" i="79"/>
  <c r="S1194" i="79"/>
  <c r="R1194" i="79"/>
  <c r="S1193" i="79"/>
  <c r="R1193" i="79"/>
  <c r="S1192" i="79"/>
  <c r="R1192" i="79"/>
  <c r="S1191" i="79"/>
  <c r="R1191" i="79"/>
  <c r="S1190" i="79"/>
  <c r="R1190" i="79"/>
  <c r="S1189" i="79"/>
  <c r="R1189" i="79"/>
  <c r="S1188" i="79"/>
  <c r="R1188" i="79"/>
  <c r="S1187" i="79"/>
  <c r="R1187" i="79"/>
  <c r="S1186" i="79"/>
  <c r="R1186" i="79"/>
  <c r="S1185" i="79"/>
  <c r="R1185" i="79"/>
  <c r="S1184" i="79"/>
  <c r="R1184" i="79"/>
  <c r="S1183" i="79"/>
  <c r="R1183" i="79"/>
  <c r="S1182" i="79"/>
  <c r="R1182" i="79"/>
  <c r="S1181" i="79"/>
  <c r="R1181" i="79"/>
  <c r="S1180" i="79"/>
  <c r="R1180" i="79"/>
  <c r="S1179" i="79"/>
  <c r="R1179" i="79"/>
  <c r="S1178" i="79"/>
  <c r="R1178" i="79"/>
  <c r="S1177" i="79"/>
  <c r="R1177" i="79"/>
  <c r="S1176" i="79"/>
  <c r="R1176" i="79"/>
  <c r="S1175" i="79"/>
  <c r="R1175" i="79"/>
  <c r="S1174" i="79"/>
  <c r="R1174" i="79"/>
  <c r="S1173" i="79"/>
  <c r="R1173" i="79"/>
  <c r="S1172" i="79"/>
  <c r="R1172" i="79"/>
  <c r="S1171" i="79"/>
  <c r="R1171" i="79"/>
  <c r="S1170" i="79"/>
  <c r="R1170" i="79"/>
  <c r="S1169" i="79"/>
  <c r="R1169" i="79"/>
  <c r="S1168" i="79"/>
  <c r="R1168" i="79"/>
  <c r="S1167" i="79"/>
  <c r="R1167" i="79"/>
  <c r="S1166" i="79"/>
  <c r="R1166" i="79"/>
  <c r="S1165" i="79"/>
  <c r="R1165" i="79"/>
  <c r="S1164" i="79"/>
  <c r="R1164" i="79"/>
  <c r="S1163" i="79"/>
  <c r="R1163" i="79"/>
  <c r="S1162" i="79"/>
  <c r="R1162" i="79"/>
  <c r="S1161" i="79"/>
  <c r="R1161" i="79"/>
  <c r="S1160" i="79"/>
  <c r="R1160" i="79"/>
  <c r="S1159" i="79"/>
  <c r="R1159" i="79"/>
  <c r="S1158" i="79"/>
  <c r="R1158" i="79"/>
  <c r="S1157" i="79"/>
  <c r="R1157" i="79"/>
  <c r="S1156" i="79"/>
  <c r="R1156" i="79"/>
  <c r="S1155" i="79"/>
  <c r="R1155" i="79"/>
  <c r="S1154" i="79"/>
  <c r="R1154" i="79"/>
  <c r="S1153" i="79"/>
  <c r="R1153" i="79"/>
  <c r="S1152" i="79"/>
  <c r="R1152" i="79"/>
  <c r="S1151" i="79"/>
  <c r="R1151" i="79"/>
  <c r="S1150" i="79"/>
  <c r="R1150" i="79"/>
  <c r="S1149" i="79"/>
  <c r="R1149" i="79"/>
  <c r="S1148" i="79"/>
  <c r="R1148" i="79"/>
  <c r="S1147" i="79"/>
  <c r="R1147" i="79"/>
  <c r="S1146" i="79"/>
  <c r="R1146" i="79"/>
  <c r="S1145" i="79"/>
  <c r="R1145" i="79"/>
  <c r="S1144" i="79"/>
  <c r="R1144" i="79"/>
  <c r="S1143" i="79"/>
  <c r="R1143" i="79"/>
  <c r="S1142" i="79"/>
  <c r="R1142" i="79"/>
  <c r="S1141" i="79"/>
  <c r="R1141" i="79"/>
  <c r="S1140" i="79"/>
  <c r="R1140" i="79"/>
  <c r="S1139" i="79"/>
  <c r="R1139" i="79"/>
  <c r="S1138" i="79"/>
  <c r="R1138" i="79"/>
  <c r="S1137" i="79"/>
  <c r="R1137" i="79"/>
  <c r="S1136" i="79"/>
  <c r="R1136" i="79"/>
  <c r="S1135" i="79"/>
  <c r="R1135" i="79"/>
  <c r="S1134" i="79"/>
  <c r="R1134" i="79"/>
  <c r="S1133" i="79"/>
  <c r="R1133" i="79"/>
  <c r="S1132" i="79"/>
  <c r="R1132" i="79"/>
  <c r="S1131" i="79"/>
  <c r="R1131" i="79"/>
  <c r="S1130" i="79"/>
  <c r="R1130" i="79"/>
  <c r="S1129" i="79"/>
  <c r="R1129" i="79"/>
  <c r="S1128" i="79"/>
  <c r="R1128" i="79"/>
  <c r="S1127" i="79"/>
  <c r="R1127" i="79"/>
  <c r="S1126" i="79"/>
  <c r="R1126" i="79"/>
  <c r="S1125" i="79"/>
  <c r="R1125" i="79"/>
  <c r="S1124" i="79"/>
  <c r="R1124" i="79"/>
  <c r="S1123" i="79"/>
  <c r="R1123" i="79"/>
  <c r="S1122" i="79"/>
  <c r="R1122" i="79"/>
  <c r="S1121" i="79"/>
  <c r="R1121" i="79"/>
  <c r="S1120" i="79"/>
  <c r="R1120" i="79"/>
  <c r="S1119" i="79"/>
  <c r="R1119" i="79"/>
  <c r="S1118" i="79"/>
  <c r="R1118" i="79"/>
  <c r="S1117" i="79"/>
  <c r="R1117" i="79"/>
  <c r="S1116" i="79"/>
  <c r="R1116" i="79"/>
  <c r="S1115" i="79"/>
  <c r="R1115" i="79"/>
  <c r="S1114" i="79"/>
  <c r="R1114" i="79"/>
  <c r="S1113" i="79"/>
  <c r="R1113" i="79"/>
  <c r="S1112" i="79"/>
  <c r="R1112" i="79"/>
  <c r="S1111" i="79"/>
  <c r="R1111" i="79"/>
  <c r="S1110" i="79"/>
  <c r="R1110" i="79"/>
  <c r="S1109" i="79"/>
  <c r="R1109" i="79"/>
  <c r="S1108" i="79"/>
  <c r="R1108" i="79"/>
  <c r="S1107" i="79"/>
  <c r="R1107" i="79"/>
  <c r="S1106" i="79"/>
  <c r="R1106" i="79"/>
  <c r="S1105" i="79"/>
  <c r="R1105" i="79"/>
  <c r="S1104" i="79"/>
  <c r="R1104" i="79"/>
  <c r="S1103" i="79"/>
  <c r="R1103" i="79"/>
  <c r="S1102" i="79"/>
  <c r="R1102" i="79"/>
  <c r="S1101" i="79"/>
  <c r="R1101" i="79"/>
  <c r="S1100" i="79"/>
  <c r="R1100" i="79"/>
  <c r="S1099" i="79"/>
  <c r="R1099" i="79"/>
  <c r="S1098" i="79"/>
  <c r="R1098" i="79"/>
  <c r="S1097" i="79"/>
  <c r="R1097" i="79"/>
  <c r="S1096" i="79"/>
  <c r="R1096" i="79"/>
  <c r="S1095" i="79"/>
  <c r="R1095" i="79"/>
  <c r="S1094" i="79"/>
  <c r="R1094" i="79"/>
  <c r="S1093" i="79"/>
  <c r="R1093" i="79"/>
  <c r="S1092" i="79"/>
  <c r="R1092" i="79"/>
  <c r="S1091" i="79"/>
  <c r="R1091" i="79"/>
  <c r="S1090" i="79"/>
  <c r="R1090" i="79"/>
  <c r="S1089" i="79"/>
  <c r="R1089" i="79"/>
  <c r="S1088" i="79"/>
  <c r="R1088" i="79"/>
  <c r="S1087" i="79"/>
  <c r="R1087" i="79"/>
  <c r="S1086" i="79"/>
  <c r="R1086" i="79"/>
  <c r="S1085" i="79"/>
  <c r="R1085" i="79"/>
  <c r="S1084" i="79"/>
  <c r="R1084" i="79"/>
  <c r="S1083" i="79"/>
  <c r="R1083" i="79"/>
  <c r="S1082" i="79"/>
  <c r="R1082" i="79"/>
  <c r="S1081" i="79"/>
  <c r="R1081" i="79"/>
  <c r="S1080" i="79"/>
  <c r="R1080" i="79"/>
  <c r="S1079" i="79"/>
  <c r="R1079" i="79"/>
  <c r="S1078" i="79"/>
  <c r="R1078" i="79"/>
  <c r="S1077" i="79"/>
  <c r="R1077" i="79"/>
  <c r="S1076" i="79"/>
  <c r="R1076" i="79"/>
  <c r="S1075" i="79"/>
  <c r="R1075" i="79"/>
  <c r="S1074" i="79"/>
  <c r="R1074" i="79"/>
  <c r="S1073" i="79"/>
  <c r="R1073" i="79"/>
  <c r="S1072" i="79"/>
  <c r="R1072" i="79"/>
  <c r="S1071" i="79"/>
  <c r="R1071" i="79"/>
  <c r="S1070" i="79"/>
  <c r="R1070" i="79"/>
  <c r="S1069" i="79"/>
  <c r="R1069" i="79"/>
  <c r="S1068" i="79"/>
  <c r="R1068" i="79"/>
  <c r="S1067" i="79"/>
  <c r="R1067" i="79"/>
  <c r="S1066" i="79"/>
  <c r="R1066" i="79"/>
  <c r="S1065" i="79"/>
  <c r="R1065" i="79"/>
  <c r="S1064" i="79"/>
  <c r="R1064" i="79"/>
  <c r="S1063" i="79"/>
  <c r="R1063" i="79"/>
  <c r="S1062" i="79"/>
  <c r="R1062" i="79"/>
  <c r="S1061" i="79"/>
  <c r="R1061" i="79"/>
  <c r="S1060" i="79"/>
  <c r="R1060" i="79"/>
  <c r="S1059" i="79"/>
  <c r="R1059" i="79"/>
  <c r="S1058" i="79"/>
  <c r="R1058" i="79"/>
  <c r="S1057" i="79"/>
  <c r="R1057" i="79"/>
  <c r="S1056" i="79"/>
  <c r="R1056" i="79"/>
  <c r="S1055" i="79"/>
  <c r="R1055" i="79"/>
  <c r="S1054" i="79"/>
  <c r="R1054" i="79"/>
  <c r="S1053" i="79"/>
  <c r="R1053" i="79"/>
  <c r="S1052" i="79"/>
  <c r="R1052" i="79"/>
  <c r="S1051" i="79"/>
  <c r="R1051" i="79"/>
  <c r="S1050" i="79"/>
  <c r="R1050" i="79"/>
  <c r="S1049" i="79"/>
  <c r="R1049" i="79"/>
  <c r="S1048" i="79"/>
  <c r="R1048" i="79"/>
  <c r="S1047" i="79"/>
  <c r="R1047" i="79"/>
  <c r="S1046" i="79"/>
  <c r="R1046" i="79"/>
  <c r="S1045" i="79"/>
  <c r="R1045" i="79"/>
  <c r="S1044" i="79"/>
  <c r="R1044" i="79"/>
  <c r="S1043" i="79"/>
  <c r="R1043" i="79"/>
  <c r="S1042" i="79"/>
  <c r="R1042" i="79"/>
  <c r="S1041" i="79"/>
  <c r="R1041" i="79"/>
  <c r="S1040" i="79"/>
  <c r="R1040" i="79"/>
  <c r="S1039" i="79"/>
  <c r="R1039" i="79"/>
  <c r="S1038" i="79"/>
  <c r="R1038" i="79"/>
  <c r="S1037" i="79"/>
  <c r="R1037" i="79"/>
  <c r="S1036" i="79"/>
  <c r="R1036" i="79"/>
  <c r="S1035" i="79"/>
  <c r="R1035" i="79"/>
  <c r="S1034" i="79"/>
  <c r="R1034" i="79"/>
  <c r="S1033" i="79"/>
  <c r="R1033" i="79"/>
  <c r="S1032" i="79"/>
  <c r="R1032" i="79"/>
  <c r="S1031" i="79"/>
  <c r="R1031" i="79"/>
  <c r="S1030" i="79"/>
  <c r="R1030" i="79"/>
  <c r="S1029" i="79"/>
  <c r="R1029" i="79"/>
  <c r="S1028" i="79"/>
  <c r="R1028" i="79"/>
  <c r="S1027" i="79"/>
  <c r="R1027" i="79"/>
  <c r="S1026" i="79"/>
  <c r="R1026" i="79"/>
  <c r="S1025" i="79"/>
  <c r="R1025" i="79"/>
  <c r="S1024" i="79"/>
  <c r="R1024" i="79"/>
  <c r="S1023" i="79"/>
  <c r="R1023" i="79"/>
  <c r="S1022" i="79"/>
  <c r="R1022" i="79"/>
  <c r="S1021" i="79"/>
  <c r="R1021" i="79"/>
  <c r="S1020" i="79"/>
  <c r="R1020" i="79"/>
  <c r="S1019" i="79"/>
  <c r="R1019" i="79"/>
  <c r="S1018" i="79"/>
  <c r="R1018" i="79"/>
  <c r="S1017" i="79"/>
  <c r="R1017" i="79"/>
  <c r="S1016" i="79"/>
  <c r="R1016" i="79"/>
  <c r="S1015" i="79"/>
  <c r="R1015" i="79"/>
  <c r="S1014" i="79"/>
  <c r="R1014" i="79"/>
  <c r="S1013" i="79"/>
  <c r="R1013" i="79"/>
  <c r="S1012" i="79"/>
  <c r="R1012" i="79"/>
  <c r="S1011" i="79"/>
  <c r="R1011" i="79"/>
  <c r="S1010" i="79"/>
  <c r="R1010" i="79"/>
  <c r="S1009" i="79"/>
  <c r="R1009" i="79"/>
  <c r="S1008" i="79"/>
  <c r="R1008" i="79"/>
  <c r="S1007" i="79"/>
  <c r="R1007" i="79"/>
  <c r="S1006" i="79"/>
  <c r="R1006" i="79"/>
  <c r="S1005" i="79"/>
  <c r="R1005" i="79"/>
  <c r="S1004" i="79"/>
  <c r="R1004" i="79"/>
  <c r="S1003" i="79"/>
  <c r="R1003" i="79"/>
  <c r="S1002" i="79"/>
  <c r="R1002" i="79"/>
  <c r="S1001" i="79"/>
  <c r="R1001" i="79"/>
  <c r="S1000" i="79"/>
  <c r="R1000" i="79"/>
  <c r="S999" i="79"/>
  <c r="R999" i="79"/>
  <c r="S998" i="79"/>
  <c r="R998" i="79"/>
  <c r="S997" i="79"/>
  <c r="R997" i="79"/>
  <c r="S996" i="79"/>
  <c r="R996" i="79"/>
  <c r="S995" i="79"/>
  <c r="R995" i="79"/>
  <c r="S994" i="79"/>
  <c r="R994" i="79"/>
  <c r="S993" i="79"/>
  <c r="R993" i="79"/>
  <c r="S992" i="79"/>
  <c r="R992" i="79"/>
  <c r="S991" i="79"/>
  <c r="R991" i="79"/>
  <c r="S990" i="79"/>
  <c r="R990" i="79"/>
  <c r="S989" i="79"/>
  <c r="R989" i="79"/>
  <c r="S988" i="79"/>
  <c r="R988" i="79"/>
  <c r="S987" i="79"/>
  <c r="R987" i="79"/>
  <c r="S986" i="79"/>
  <c r="R986" i="79"/>
  <c r="S985" i="79"/>
  <c r="R985" i="79"/>
  <c r="S984" i="79"/>
  <c r="R984" i="79"/>
  <c r="S983" i="79"/>
  <c r="R983" i="79"/>
  <c r="S982" i="79"/>
  <c r="R982" i="79"/>
  <c r="S981" i="79"/>
  <c r="R981" i="79"/>
  <c r="S980" i="79"/>
  <c r="R980" i="79"/>
  <c r="S979" i="79"/>
  <c r="R979" i="79"/>
  <c r="S978" i="79"/>
  <c r="R978" i="79"/>
  <c r="S977" i="79"/>
  <c r="R977" i="79"/>
  <c r="S976" i="79"/>
  <c r="R976" i="79"/>
  <c r="S975" i="79"/>
  <c r="R975" i="79"/>
  <c r="S974" i="79"/>
  <c r="R974" i="79"/>
  <c r="S973" i="79"/>
  <c r="R973" i="79"/>
  <c r="S972" i="79"/>
  <c r="R972" i="79"/>
  <c r="S971" i="79"/>
  <c r="R971" i="79"/>
  <c r="S970" i="79"/>
  <c r="R970" i="79"/>
  <c r="S969" i="79"/>
  <c r="R969" i="79"/>
  <c r="S968" i="79"/>
  <c r="R968" i="79"/>
  <c r="S967" i="79"/>
  <c r="R967" i="79"/>
  <c r="S966" i="79"/>
  <c r="R966" i="79"/>
  <c r="S965" i="79"/>
  <c r="R965" i="79"/>
  <c r="S964" i="79"/>
  <c r="R964" i="79"/>
  <c r="S963" i="79"/>
  <c r="R963" i="79"/>
  <c r="S962" i="79"/>
  <c r="R962" i="79"/>
  <c r="S961" i="79"/>
  <c r="R961" i="79"/>
  <c r="S960" i="79"/>
  <c r="R960" i="79"/>
  <c r="S959" i="79"/>
  <c r="R959" i="79"/>
  <c r="S958" i="79"/>
  <c r="R958" i="79"/>
  <c r="S957" i="79"/>
  <c r="R957" i="79"/>
  <c r="S956" i="79"/>
  <c r="R956" i="79"/>
  <c r="S955" i="79"/>
  <c r="R955" i="79"/>
  <c r="S954" i="79"/>
  <c r="R954" i="79"/>
  <c r="S953" i="79"/>
  <c r="R953" i="79"/>
  <c r="S952" i="79"/>
  <c r="R952" i="79"/>
  <c r="S951" i="79"/>
  <c r="R951" i="79"/>
  <c r="S950" i="79"/>
  <c r="R950" i="79"/>
  <c r="S949" i="79"/>
  <c r="R949" i="79"/>
  <c r="S948" i="79"/>
  <c r="R948" i="79"/>
  <c r="S947" i="79"/>
  <c r="R947" i="79"/>
  <c r="S946" i="79"/>
  <c r="R946" i="79"/>
  <c r="S945" i="79"/>
  <c r="R945" i="79"/>
  <c r="S944" i="79"/>
  <c r="R944" i="79"/>
  <c r="S943" i="79"/>
  <c r="R943" i="79"/>
  <c r="S942" i="79"/>
  <c r="R942" i="79"/>
  <c r="S941" i="79"/>
  <c r="R941" i="79"/>
  <c r="S940" i="79"/>
  <c r="R940" i="79"/>
  <c r="S939" i="79"/>
  <c r="R939" i="79"/>
  <c r="S938" i="79"/>
  <c r="R938" i="79"/>
  <c r="S937" i="79"/>
  <c r="R937" i="79"/>
  <c r="S936" i="79"/>
  <c r="R936" i="79"/>
  <c r="S935" i="79"/>
  <c r="R935" i="79"/>
  <c r="S934" i="79"/>
  <c r="R934" i="79"/>
  <c r="S933" i="79"/>
  <c r="R933" i="79"/>
  <c r="S932" i="79"/>
  <c r="R932" i="79"/>
  <c r="S931" i="79"/>
  <c r="R931" i="79"/>
  <c r="S930" i="79"/>
  <c r="R930" i="79"/>
  <c r="S929" i="79"/>
  <c r="R929" i="79"/>
  <c r="S928" i="79"/>
  <c r="R928" i="79"/>
  <c r="S927" i="79"/>
  <c r="R927" i="79"/>
  <c r="S926" i="79"/>
  <c r="R926" i="79"/>
  <c r="S925" i="79"/>
  <c r="R925" i="79"/>
  <c r="S924" i="79"/>
  <c r="R924" i="79"/>
  <c r="S923" i="79"/>
  <c r="R923" i="79"/>
  <c r="S922" i="79"/>
  <c r="R922" i="79"/>
  <c r="S921" i="79"/>
  <c r="R921" i="79"/>
  <c r="S920" i="79"/>
  <c r="R920" i="79"/>
  <c r="S919" i="79"/>
  <c r="R919" i="79"/>
  <c r="S918" i="79"/>
  <c r="R918" i="79"/>
  <c r="S917" i="79"/>
  <c r="R917" i="79"/>
  <c r="S916" i="79"/>
  <c r="R916" i="79"/>
  <c r="S915" i="79"/>
  <c r="R915" i="79"/>
  <c r="S914" i="79"/>
  <c r="R914" i="79"/>
  <c r="S913" i="79"/>
  <c r="R913" i="79"/>
  <c r="S912" i="79"/>
  <c r="R912" i="79"/>
  <c r="S911" i="79"/>
  <c r="R911" i="79"/>
  <c r="S910" i="79"/>
  <c r="R910" i="79"/>
  <c r="S909" i="79"/>
  <c r="R909" i="79"/>
  <c r="S908" i="79"/>
  <c r="R908" i="79"/>
  <c r="S907" i="79"/>
  <c r="R907" i="79"/>
  <c r="S906" i="79"/>
  <c r="R906" i="79"/>
  <c r="S905" i="79"/>
  <c r="R905" i="79"/>
  <c r="S904" i="79"/>
  <c r="R904" i="79"/>
  <c r="S903" i="79"/>
  <c r="R903" i="79"/>
  <c r="S902" i="79"/>
  <c r="R902" i="79"/>
  <c r="S901" i="79"/>
  <c r="R901" i="79"/>
  <c r="S900" i="79"/>
  <c r="R900" i="79"/>
  <c r="S899" i="79"/>
  <c r="R899" i="79"/>
  <c r="S898" i="79"/>
  <c r="R898" i="79"/>
  <c r="S897" i="79"/>
  <c r="R897" i="79"/>
  <c r="S896" i="79"/>
  <c r="R896" i="79"/>
  <c r="S895" i="79"/>
  <c r="R895" i="79"/>
  <c r="S894" i="79"/>
  <c r="R894" i="79"/>
  <c r="S893" i="79"/>
  <c r="R893" i="79"/>
  <c r="S892" i="79"/>
  <c r="R892" i="79"/>
  <c r="S891" i="79"/>
  <c r="R891" i="79"/>
  <c r="S890" i="79"/>
  <c r="R890" i="79"/>
  <c r="S889" i="79"/>
  <c r="R889" i="79"/>
  <c r="S888" i="79"/>
  <c r="R888" i="79"/>
  <c r="S887" i="79"/>
  <c r="R887" i="79"/>
  <c r="S886" i="79"/>
  <c r="R886" i="79"/>
  <c r="S885" i="79"/>
  <c r="R885" i="79"/>
  <c r="S884" i="79"/>
  <c r="R884" i="79"/>
  <c r="S883" i="79"/>
  <c r="R883" i="79"/>
  <c r="S882" i="79"/>
  <c r="R882" i="79"/>
  <c r="S881" i="79"/>
  <c r="R881" i="79"/>
  <c r="S880" i="79"/>
  <c r="R880" i="79"/>
  <c r="S879" i="79"/>
  <c r="R879" i="79"/>
  <c r="S878" i="79"/>
  <c r="R878" i="79"/>
  <c r="S877" i="79"/>
  <c r="R877" i="79"/>
  <c r="S876" i="79"/>
  <c r="R876" i="79"/>
  <c r="S875" i="79"/>
  <c r="R875" i="79"/>
  <c r="S874" i="79"/>
  <c r="R874" i="79"/>
  <c r="S873" i="79"/>
  <c r="R873" i="79"/>
  <c r="S872" i="79"/>
  <c r="R872" i="79"/>
  <c r="S871" i="79"/>
  <c r="R871" i="79"/>
  <c r="S870" i="79"/>
  <c r="R870" i="79"/>
  <c r="S869" i="79"/>
  <c r="R869" i="79"/>
  <c r="S868" i="79"/>
  <c r="R868" i="79"/>
  <c r="S867" i="79"/>
  <c r="R867" i="79"/>
  <c r="S866" i="79"/>
  <c r="R866" i="79"/>
  <c r="S865" i="79"/>
  <c r="R865" i="79"/>
  <c r="S864" i="79"/>
  <c r="R864" i="79"/>
  <c r="S863" i="79"/>
  <c r="R863" i="79"/>
  <c r="S862" i="79"/>
  <c r="R862" i="79"/>
  <c r="S861" i="79"/>
  <c r="R861" i="79"/>
  <c r="S860" i="79"/>
  <c r="R860" i="79"/>
  <c r="S859" i="79"/>
  <c r="R859" i="79"/>
  <c r="S858" i="79"/>
  <c r="R858" i="79"/>
  <c r="S857" i="79"/>
  <c r="R857" i="79"/>
  <c r="S856" i="79"/>
  <c r="R856" i="79"/>
  <c r="S855" i="79"/>
  <c r="R855" i="79"/>
  <c r="S854" i="79"/>
  <c r="R854" i="79"/>
  <c r="S853" i="79"/>
  <c r="R853" i="79"/>
  <c r="S852" i="79"/>
  <c r="R852" i="79"/>
  <c r="S851" i="79"/>
  <c r="R851" i="79"/>
  <c r="S850" i="79"/>
  <c r="R850" i="79"/>
  <c r="S849" i="79"/>
  <c r="R849" i="79"/>
  <c r="S848" i="79"/>
  <c r="R848" i="79"/>
  <c r="S847" i="79"/>
  <c r="R847" i="79"/>
  <c r="S846" i="79"/>
  <c r="R846" i="79"/>
  <c r="S845" i="79"/>
  <c r="R845" i="79"/>
  <c r="S844" i="79"/>
  <c r="R844" i="79"/>
  <c r="S843" i="79"/>
  <c r="R843" i="79"/>
  <c r="S842" i="79"/>
  <c r="R842" i="79"/>
  <c r="S841" i="79"/>
  <c r="R841" i="79"/>
  <c r="S840" i="79"/>
  <c r="R840" i="79"/>
  <c r="S839" i="79"/>
  <c r="R839" i="79"/>
  <c r="S838" i="79"/>
  <c r="R838" i="79"/>
  <c r="S837" i="79"/>
  <c r="R837" i="79"/>
  <c r="S836" i="79"/>
  <c r="R836" i="79"/>
  <c r="S835" i="79"/>
  <c r="R835" i="79"/>
  <c r="S834" i="79"/>
  <c r="R834" i="79"/>
  <c r="S833" i="79"/>
  <c r="R833" i="79"/>
  <c r="S832" i="79"/>
  <c r="R832" i="79"/>
  <c r="S831" i="79"/>
  <c r="R831" i="79"/>
  <c r="S830" i="79"/>
  <c r="R830" i="79"/>
  <c r="S829" i="79"/>
  <c r="R829" i="79"/>
  <c r="S828" i="79"/>
  <c r="R828" i="79"/>
  <c r="S827" i="79"/>
  <c r="R827" i="79"/>
  <c r="S826" i="79"/>
  <c r="R826" i="79"/>
  <c r="S825" i="79"/>
  <c r="R825" i="79"/>
  <c r="S824" i="79"/>
  <c r="R824" i="79"/>
  <c r="S823" i="79"/>
  <c r="R823" i="79"/>
  <c r="S822" i="79"/>
  <c r="R822" i="79"/>
  <c r="S821" i="79"/>
  <c r="R821" i="79"/>
  <c r="S820" i="79"/>
  <c r="R820" i="79"/>
  <c r="S819" i="79"/>
  <c r="R819" i="79"/>
  <c r="S818" i="79"/>
  <c r="R818" i="79"/>
  <c r="S817" i="79"/>
  <c r="R817" i="79"/>
  <c r="S816" i="79"/>
  <c r="R816" i="79"/>
  <c r="S815" i="79"/>
  <c r="R815" i="79"/>
  <c r="S814" i="79"/>
  <c r="R814" i="79"/>
  <c r="S813" i="79"/>
  <c r="R813" i="79"/>
  <c r="S812" i="79"/>
  <c r="R812" i="79"/>
  <c r="S811" i="79"/>
  <c r="R811" i="79"/>
  <c r="S810" i="79"/>
  <c r="R810" i="79"/>
  <c r="S809" i="79"/>
  <c r="R809" i="79"/>
  <c r="S808" i="79"/>
  <c r="R808" i="79"/>
  <c r="S807" i="79"/>
  <c r="R807" i="79"/>
  <c r="S806" i="79"/>
  <c r="R806" i="79"/>
  <c r="S805" i="79"/>
  <c r="R805" i="79"/>
  <c r="S804" i="79"/>
  <c r="R804" i="79"/>
  <c r="S803" i="79"/>
  <c r="R803" i="79"/>
  <c r="S802" i="79"/>
  <c r="R802" i="79"/>
  <c r="S801" i="79"/>
  <c r="R801" i="79"/>
  <c r="S800" i="79"/>
  <c r="R800" i="79"/>
  <c r="S799" i="79"/>
  <c r="R799" i="79"/>
  <c r="S798" i="79"/>
  <c r="R798" i="79"/>
  <c r="S797" i="79"/>
  <c r="R797" i="79"/>
  <c r="S796" i="79"/>
  <c r="R796" i="79"/>
  <c r="S795" i="79"/>
  <c r="R795" i="79"/>
  <c r="S794" i="79"/>
  <c r="R794" i="79"/>
  <c r="S793" i="79"/>
  <c r="R793" i="79"/>
  <c r="S792" i="79"/>
  <c r="R792" i="79"/>
  <c r="S791" i="79"/>
  <c r="R791" i="79"/>
  <c r="S790" i="79"/>
  <c r="R790" i="79"/>
  <c r="S789" i="79"/>
  <c r="R789" i="79"/>
  <c r="S788" i="79"/>
  <c r="R788" i="79"/>
  <c r="S787" i="79"/>
  <c r="R787" i="79"/>
  <c r="S786" i="79"/>
  <c r="R786" i="79"/>
  <c r="S785" i="79"/>
  <c r="R785" i="79"/>
  <c r="S784" i="79"/>
  <c r="R784" i="79"/>
  <c r="S783" i="79"/>
  <c r="R783" i="79"/>
  <c r="S782" i="79"/>
  <c r="R782" i="79"/>
  <c r="S781" i="79"/>
  <c r="R781" i="79"/>
  <c r="S780" i="79"/>
  <c r="R780" i="79"/>
  <c r="S779" i="79"/>
  <c r="R779" i="79"/>
  <c r="S778" i="79"/>
  <c r="R778" i="79"/>
  <c r="S777" i="79"/>
  <c r="R777" i="79"/>
  <c r="S776" i="79"/>
  <c r="R776" i="79"/>
  <c r="S775" i="79"/>
  <c r="R775" i="79"/>
  <c r="S774" i="79"/>
  <c r="R774" i="79"/>
  <c r="S773" i="79"/>
  <c r="R773" i="79"/>
  <c r="S772" i="79"/>
  <c r="R772" i="79"/>
  <c r="S771" i="79"/>
  <c r="R771" i="79"/>
  <c r="S770" i="79"/>
  <c r="R770" i="79"/>
  <c r="S769" i="79"/>
  <c r="R769" i="79"/>
  <c r="S768" i="79"/>
  <c r="R768" i="79"/>
  <c r="S767" i="79"/>
  <c r="R767" i="79"/>
  <c r="S766" i="79"/>
  <c r="R766" i="79"/>
  <c r="S765" i="79"/>
  <c r="R765" i="79"/>
  <c r="S764" i="79"/>
  <c r="R764" i="79"/>
  <c r="S763" i="79"/>
  <c r="R763" i="79"/>
  <c r="S762" i="79"/>
  <c r="R762" i="79"/>
  <c r="S761" i="79"/>
  <c r="R761" i="79"/>
  <c r="S760" i="79"/>
  <c r="R760" i="79"/>
  <c r="S759" i="79"/>
  <c r="R759" i="79"/>
  <c r="S758" i="79"/>
  <c r="R758" i="79"/>
  <c r="S757" i="79"/>
  <c r="R757" i="79"/>
  <c r="S756" i="79"/>
  <c r="R756" i="79"/>
  <c r="S755" i="79"/>
  <c r="R755" i="79"/>
  <c r="S754" i="79"/>
  <c r="R754" i="79"/>
  <c r="S753" i="79"/>
  <c r="R753" i="79"/>
  <c r="S752" i="79"/>
  <c r="R752" i="79"/>
  <c r="S751" i="79"/>
  <c r="R751" i="79"/>
  <c r="S750" i="79"/>
  <c r="R750" i="79"/>
  <c r="S749" i="79"/>
  <c r="R749" i="79"/>
  <c r="S748" i="79"/>
  <c r="R748" i="79"/>
  <c r="S747" i="79"/>
  <c r="R747" i="79"/>
  <c r="S746" i="79"/>
  <c r="R746" i="79"/>
  <c r="S745" i="79"/>
  <c r="R745" i="79"/>
  <c r="S744" i="79"/>
  <c r="R744" i="79"/>
  <c r="S743" i="79"/>
  <c r="R743" i="79"/>
  <c r="S742" i="79"/>
  <c r="R742" i="79"/>
  <c r="S741" i="79"/>
  <c r="R741" i="79"/>
  <c r="S740" i="79"/>
  <c r="R740" i="79"/>
  <c r="S739" i="79"/>
  <c r="R739" i="79"/>
  <c r="S738" i="79"/>
  <c r="R738" i="79"/>
  <c r="S737" i="79"/>
  <c r="R737" i="79"/>
  <c r="S736" i="79"/>
  <c r="R736" i="79"/>
  <c r="S735" i="79"/>
  <c r="R735" i="79"/>
  <c r="S734" i="79"/>
  <c r="R734" i="79"/>
  <c r="S733" i="79"/>
  <c r="R733" i="79"/>
  <c r="S732" i="79"/>
  <c r="R732" i="79"/>
  <c r="S731" i="79"/>
  <c r="R731" i="79"/>
  <c r="S730" i="79"/>
  <c r="R730" i="79"/>
  <c r="S729" i="79"/>
  <c r="R729" i="79"/>
  <c r="S728" i="79"/>
  <c r="R728" i="79"/>
  <c r="S727" i="79"/>
  <c r="R727" i="79"/>
  <c r="S726" i="79"/>
  <c r="R726" i="79"/>
  <c r="S725" i="79"/>
  <c r="R725" i="79"/>
  <c r="S724" i="79"/>
  <c r="R724" i="79"/>
  <c r="S723" i="79"/>
  <c r="R723" i="79"/>
  <c r="S722" i="79"/>
  <c r="R722" i="79"/>
  <c r="S721" i="79"/>
  <c r="R721" i="79"/>
  <c r="S720" i="79"/>
  <c r="R720" i="79"/>
  <c r="S719" i="79"/>
  <c r="R719" i="79"/>
  <c r="S718" i="79"/>
  <c r="R718" i="79"/>
  <c r="S717" i="79"/>
  <c r="R717" i="79"/>
  <c r="S716" i="79"/>
  <c r="R716" i="79"/>
  <c r="S715" i="79"/>
  <c r="R715" i="79"/>
  <c r="S714" i="79"/>
  <c r="R714" i="79"/>
  <c r="S713" i="79"/>
  <c r="R713" i="79"/>
  <c r="S712" i="79"/>
  <c r="R712" i="79"/>
  <c r="S711" i="79"/>
  <c r="R711" i="79"/>
  <c r="S710" i="79"/>
  <c r="R710" i="79"/>
  <c r="S709" i="79"/>
  <c r="R709" i="79"/>
  <c r="S708" i="79"/>
  <c r="R708" i="79"/>
  <c r="S707" i="79"/>
  <c r="R707" i="79"/>
  <c r="S706" i="79"/>
  <c r="R706" i="79"/>
  <c r="S705" i="79"/>
  <c r="R705" i="79"/>
  <c r="S704" i="79"/>
  <c r="R704" i="79"/>
  <c r="S703" i="79"/>
  <c r="R703" i="79"/>
  <c r="S702" i="79"/>
  <c r="R702" i="79"/>
  <c r="S701" i="79"/>
  <c r="R701" i="79"/>
  <c r="S700" i="79"/>
  <c r="R700" i="79"/>
  <c r="S699" i="79"/>
  <c r="R699" i="79"/>
  <c r="S698" i="79"/>
  <c r="R698" i="79"/>
  <c r="S697" i="79"/>
  <c r="R697" i="79"/>
  <c r="S696" i="79"/>
  <c r="R696" i="79"/>
  <c r="S695" i="79"/>
  <c r="R695" i="79"/>
  <c r="S694" i="79"/>
  <c r="R694" i="79"/>
  <c r="S693" i="79"/>
  <c r="R693" i="79"/>
  <c r="S692" i="79"/>
  <c r="R692" i="79"/>
  <c r="S691" i="79"/>
  <c r="R691" i="79"/>
  <c r="S690" i="79"/>
  <c r="R690" i="79"/>
  <c r="S689" i="79"/>
  <c r="R689" i="79"/>
  <c r="S688" i="79"/>
  <c r="R688" i="79"/>
  <c r="S687" i="79"/>
  <c r="R687" i="79"/>
  <c r="S686" i="79"/>
  <c r="R686" i="79"/>
  <c r="S685" i="79"/>
  <c r="R685" i="79"/>
  <c r="S684" i="79"/>
  <c r="R684" i="79"/>
  <c r="S683" i="79"/>
  <c r="R683" i="79"/>
  <c r="S682" i="79"/>
  <c r="R682" i="79"/>
  <c r="S681" i="79"/>
  <c r="R681" i="79"/>
  <c r="S680" i="79"/>
  <c r="R680" i="79"/>
  <c r="S679" i="79"/>
  <c r="R679" i="79"/>
  <c r="S678" i="79"/>
  <c r="R678" i="79"/>
  <c r="S677" i="79"/>
  <c r="R677" i="79"/>
  <c r="S676" i="79"/>
  <c r="R676" i="79"/>
  <c r="S675" i="79"/>
  <c r="R675" i="79"/>
  <c r="S674" i="79"/>
  <c r="R674" i="79"/>
  <c r="S673" i="79"/>
  <c r="R673" i="79"/>
  <c r="S672" i="79"/>
  <c r="R672" i="79"/>
  <c r="S671" i="79"/>
  <c r="R671" i="79"/>
  <c r="S669" i="79"/>
  <c r="R669" i="79"/>
  <c r="S668" i="79"/>
  <c r="R668" i="79"/>
  <c r="S667" i="79"/>
  <c r="R667" i="79"/>
  <c r="S666" i="79"/>
  <c r="R666" i="79"/>
  <c r="S665" i="79"/>
  <c r="R665" i="79"/>
  <c r="S664" i="79"/>
  <c r="R664" i="79"/>
  <c r="S663" i="79"/>
  <c r="R663" i="79"/>
  <c r="S662" i="79"/>
  <c r="R662" i="79"/>
  <c r="S661" i="79"/>
  <c r="R661" i="79"/>
  <c r="S660" i="79"/>
  <c r="R660" i="79"/>
  <c r="S659" i="79"/>
  <c r="R659" i="79"/>
  <c r="S658" i="79"/>
  <c r="R658" i="79"/>
  <c r="S657" i="79"/>
  <c r="R657" i="79"/>
  <c r="S656" i="79"/>
  <c r="R656" i="79"/>
  <c r="S655" i="79"/>
  <c r="R655" i="79"/>
  <c r="S654" i="79"/>
  <c r="R654" i="79"/>
  <c r="S653" i="79"/>
  <c r="R653" i="79"/>
  <c r="S652" i="79"/>
  <c r="R652" i="79"/>
  <c r="S651" i="79"/>
  <c r="R651" i="79"/>
  <c r="S650" i="79"/>
  <c r="R650" i="79"/>
  <c r="S649" i="79"/>
  <c r="R649" i="79"/>
  <c r="S648" i="79"/>
  <c r="R648" i="79"/>
  <c r="S647" i="79"/>
  <c r="R647" i="79"/>
  <c r="S646" i="79"/>
  <c r="R646" i="79"/>
  <c r="S645" i="79"/>
  <c r="R645" i="79"/>
  <c r="S644" i="79"/>
  <c r="R644" i="79"/>
  <c r="S643" i="79"/>
  <c r="R643" i="79"/>
  <c r="S642" i="79"/>
  <c r="R642" i="79"/>
  <c r="S641" i="79"/>
  <c r="R641" i="79"/>
  <c r="S640" i="79"/>
  <c r="R640" i="79"/>
  <c r="S639" i="79"/>
  <c r="R639" i="79"/>
  <c r="S638" i="79"/>
  <c r="R638" i="79"/>
  <c r="S637" i="79"/>
  <c r="R637" i="79"/>
  <c r="S636" i="79"/>
  <c r="R636" i="79"/>
  <c r="S635" i="79"/>
  <c r="R635" i="79"/>
  <c r="S634" i="79"/>
  <c r="R634" i="79"/>
  <c r="S633" i="79"/>
  <c r="R633" i="79"/>
  <c r="S632" i="79"/>
  <c r="R632" i="79"/>
  <c r="S631" i="79"/>
  <c r="R631" i="79"/>
  <c r="S630" i="79"/>
  <c r="R630" i="79"/>
  <c r="S629" i="79"/>
  <c r="R629" i="79"/>
  <c r="S628" i="79"/>
  <c r="R628" i="79"/>
  <c r="S627" i="79"/>
  <c r="R627" i="79"/>
  <c r="S626" i="79"/>
  <c r="R626" i="79"/>
  <c r="S625" i="79"/>
  <c r="R625" i="79"/>
  <c r="S624" i="79"/>
  <c r="R624" i="79"/>
  <c r="S623" i="79"/>
  <c r="R623" i="79"/>
  <c r="S622" i="79"/>
  <c r="R622" i="79"/>
  <c r="S621" i="79"/>
  <c r="R621" i="79"/>
  <c r="S620" i="79"/>
  <c r="R620" i="79"/>
  <c r="S619" i="79"/>
  <c r="R619" i="79"/>
  <c r="S618" i="79"/>
  <c r="R618" i="79"/>
  <c r="S617" i="79"/>
  <c r="R617" i="79"/>
  <c r="S616" i="79"/>
  <c r="R616" i="79"/>
  <c r="S615" i="79"/>
  <c r="R615" i="79"/>
  <c r="S614" i="79"/>
  <c r="R614" i="79"/>
  <c r="S613" i="79"/>
  <c r="R613" i="79"/>
  <c r="S611" i="79"/>
  <c r="R611" i="79"/>
  <c r="S610" i="79"/>
  <c r="R610" i="79"/>
  <c r="S609" i="79"/>
  <c r="R609" i="79"/>
  <c r="S608" i="79"/>
  <c r="R608" i="79"/>
  <c r="S607" i="79"/>
  <c r="R607" i="79"/>
  <c r="S606" i="79"/>
  <c r="R606" i="79"/>
  <c r="S605" i="79"/>
  <c r="R605" i="79"/>
  <c r="S604" i="79"/>
  <c r="R604" i="79"/>
  <c r="S603" i="79"/>
  <c r="R603" i="79"/>
  <c r="S602" i="79"/>
  <c r="R602" i="79"/>
  <c r="S601" i="79"/>
  <c r="R601" i="79"/>
  <c r="S600" i="79"/>
  <c r="R600" i="79"/>
  <c r="S599" i="79"/>
  <c r="R599" i="79"/>
  <c r="S598" i="79"/>
  <c r="R598" i="79"/>
  <c r="S597" i="79"/>
  <c r="R597" i="79"/>
  <c r="S596" i="79"/>
  <c r="R596" i="79"/>
  <c r="S595" i="79"/>
  <c r="R595" i="79"/>
  <c r="S594" i="79"/>
  <c r="R594" i="79"/>
  <c r="S593" i="79"/>
  <c r="R593" i="79"/>
  <c r="S592" i="79"/>
  <c r="R592" i="79"/>
  <c r="S591" i="79"/>
  <c r="R591" i="79"/>
  <c r="S590" i="79"/>
  <c r="R590" i="79"/>
  <c r="S589" i="79"/>
  <c r="R589" i="79"/>
  <c r="S588" i="79"/>
  <c r="R588" i="79"/>
  <c r="S587" i="79"/>
  <c r="R587" i="79"/>
  <c r="S586" i="79"/>
  <c r="R586" i="79"/>
  <c r="S585" i="79"/>
  <c r="R585" i="79"/>
  <c r="S584" i="79"/>
  <c r="R584" i="79"/>
  <c r="S583" i="79"/>
  <c r="R583" i="79"/>
  <c r="S582" i="79"/>
  <c r="R582" i="79"/>
  <c r="S581" i="79"/>
  <c r="R581" i="79"/>
  <c r="S580" i="79"/>
  <c r="R580" i="79"/>
  <c r="S579" i="79"/>
  <c r="R579" i="79"/>
  <c r="S578" i="79"/>
  <c r="R578" i="79"/>
  <c r="S577" i="79"/>
  <c r="R577" i="79"/>
  <c r="S576" i="79"/>
  <c r="R576" i="79"/>
  <c r="S575" i="79"/>
  <c r="R575" i="79"/>
  <c r="S574" i="79"/>
  <c r="R574" i="79"/>
  <c r="S573" i="79"/>
  <c r="R573" i="79"/>
  <c r="S572" i="79"/>
  <c r="R572" i="79"/>
  <c r="S571" i="79"/>
  <c r="R571" i="79"/>
  <c r="S570" i="79"/>
  <c r="R570" i="79"/>
  <c r="S569" i="79"/>
  <c r="R569" i="79"/>
  <c r="S568" i="79"/>
  <c r="R568" i="79"/>
  <c r="S567" i="79"/>
  <c r="R567" i="79"/>
  <c r="S566" i="79"/>
  <c r="R566" i="79"/>
  <c r="S565" i="79"/>
  <c r="R565" i="79"/>
  <c r="S564" i="79"/>
  <c r="R564" i="79"/>
  <c r="S563" i="79"/>
  <c r="R563" i="79"/>
  <c r="S562" i="79"/>
  <c r="R562" i="79"/>
  <c r="S561" i="79"/>
  <c r="R561" i="79"/>
  <c r="S560" i="79"/>
  <c r="R560" i="79"/>
  <c r="S559" i="79"/>
  <c r="R559" i="79"/>
  <c r="S558" i="79"/>
  <c r="R558" i="79"/>
  <c r="S557" i="79"/>
  <c r="R557" i="79"/>
  <c r="S556" i="79"/>
  <c r="R556" i="79"/>
  <c r="S555" i="79"/>
  <c r="R555" i="79"/>
  <c r="S554" i="79"/>
  <c r="R554" i="79"/>
  <c r="S553" i="79"/>
  <c r="R553" i="79"/>
  <c r="S552" i="79"/>
  <c r="R552" i="79"/>
  <c r="S551" i="79"/>
  <c r="R551" i="79"/>
  <c r="S550" i="79"/>
  <c r="R550" i="79"/>
  <c r="S549" i="79"/>
  <c r="R549" i="79"/>
  <c r="S548" i="79"/>
  <c r="R548" i="79"/>
  <c r="S547" i="79"/>
  <c r="R547" i="79"/>
  <c r="S546" i="79"/>
  <c r="R546" i="79"/>
  <c r="S545" i="79"/>
  <c r="R545" i="79"/>
  <c r="S544" i="79"/>
  <c r="R544" i="79"/>
  <c r="S543" i="79"/>
  <c r="R543" i="79"/>
  <c r="S542" i="79"/>
  <c r="R542" i="79"/>
  <c r="S541" i="79"/>
  <c r="R541" i="79"/>
  <c r="S540" i="79"/>
  <c r="R540" i="79"/>
  <c r="S539" i="79"/>
  <c r="R539" i="79"/>
  <c r="S538" i="79"/>
  <c r="R538" i="79"/>
  <c r="S537" i="79"/>
  <c r="R537" i="79"/>
  <c r="S536" i="79"/>
  <c r="R536" i="79"/>
  <c r="S535" i="79"/>
  <c r="R535" i="79"/>
  <c r="S534" i="79"/>
  <c r="R534" i="79"/>
  <c r="S533" i="79"/>
  <c r="R533" i="79"/>
  <c r="S532" i="79"/>
  <c r="R532" i="79"/>
  <c r="S531" i="79"/>
  <c r="R531" i="79"/>
  <c r="S530" i="79"/>
  <c r="R530" i="79"/>
  <c r="S529" i="79"/>
  <c r="R529" i="79"/>
  <c r="S528" i="79"/>
  <c r="R528" i="79"/>
  <c r="S527" i="79"/>
  <c r="R527" i="79"/>
  <c r="S526" i="79"/>
  <c r="R526" i="79"/>
  <c r="S525" i="79"/>
  <c r="R525" i="79"/>
  <c r="S524" i="79"/>
  <c r="R524" i="79"/>
  <c r="S523" i="79"/>
  <c r="R523" i="79"/>
  <c r="S522" i="79"/>
  <c r="R522" i="79"/>
  <c r="S521" i="79"/>
  <c r="R521" i="79"/>
  <c r="S520" i="79"/>
  <c r="R520" i="79"/>
  <c r="S519" i="79"/>
  <c r="R519" i="79"/>
  <c r="S518" i="79"/>
  <c r="R518" i="79"/>
  <c r="S517" i="79"/>
  <c r="R517" i="79"/>
  <c r="S516" i="79"/>
  <c r="R516" i="79"/>
  <c r="S515" i="79"/>
  <c r="R515" i="79"/>
  <c r="S514" i="79"/>
  <c r="R514" i="79"/>
  <c r="S513" i="79"/>
  <c r="R513" i="79"/>
  <c r="S512" i="79"/>
  <c r="R512" i="79"/>
  <c r="S511" i="79"/>
  <c r="R511" i="79"/>
  <c r="S510" i="79"/>
  <c r="R510" i="79"/>
  <c r="S509" i="79"/>
  <c r="R509" i="79"/>
  <c r="S508" i="79"/>
  <c r="R508" i="79"/>
  <c r="S507" i="79"/>
  <c r="R507" i="79"/>
  <c r="S506" i="79"/>
  <c r="R506" i="79"/>
  <c r="S505" i="79"/>
  <c r="R505" i="79"/>
  <c r="S504" i="79"/>
  <c r="R504" i="79"/>
  <c r="S503" i="79"/>
  <c r="R503" i="79"/>
  <c r="S502" i="79"/>
  <c r="R502" i="79"/>
  <c r="S501" i="79"/>
  <c r="R501" i="79"/>
  <c r="S500" i="79"/>
  <c r="R500" i="79"/>
  <c r="S499" i="79"/>
  <c r="R499" i="79"/>
  <c r="S498" i="79"/>
  <c r="R498" i="79"/>
  <c r="S497" i="79"/>
  <c r="R497" i="79"/>
  <c r="S496" i="79"/>
  <c r="R496" i="79"/>
  <c r="S495" i="79"/>
  <c r="R495" i="79"/>
  <c r="S494" i="79"/>
  <c r="R494" i="79"/>
  <c r="S493" i="79"/>
  <c r="R493" i="79"/>
  <c r="S492" i="79"/>
  <c r="R492" i="79"/>
  <c r="S491" i="79"/>
  <c r="R491" i="79"/>
  <c r="S490" i="79"/>
  <c r="R490" i="79"/>
  <c r="S489" i="79"/>
  <c r="R489" i="79"/>
  <c r="S488" i="79"/>
  <c r="R488" i="79"/>
  <c r="S487" i="79"/>
  <c r="R487" i="79"/>
  <c r="S486" i="79"/>
  <c r="R486" i="79"/>
  <c r="S485" i="79"/>
  <c r="R485" i="79"/>
  <c r="S484" i="79"/>
  <c r="R484" i="79"/>
  <c r="S483" i="79"/>
  <c r="R483" i="79"/>
  <c r="S482" i="79"/>
  <c r="R482" i="79"/>
  <c r="S481" i="79"/>
  <c r="R481" i="79"/>
  <c r="S480" i="79"/>
  <c r="R480" i="79"/>
  <c r="S479" i="79"/>
  <c r="R479" i="79"/>
  <c r="S478" i="79"/>
  <c r="R478" i="79"/>
  <c r="S477" i="79"/>
  <c r="R477" i="79"/>
  <c r="S476" i="79"/>
  <c r="R476" i="79"/>
  <c r="S475" i="79"/>
  <c r="R475" i="79"/>
  <c r="S474" i="79"/>
  <c r="R474" i="79"/>
  <c r="S473" i="79"/>
  <c r="R473" i="79"/>
  <c r="S472" i="79"/>
  <c r="R472" i="79"/>
  <c r="S471" i="79"/>
  <c r="R471" i="79"/>
  <c r="S470" i="79"/>
  <c r="R470" i="79"/>
  <c r="S469" i="79"/>
  <c r="R469" i="79"/>
  <c r="S468" i="79"/>
  <c r="R468" i="79"/>
  <c r="S467" i="79"/>
  <c r="R467" i="79"/>
  <c r="S466" i="79"/>
  <c r="R466" i="79"/>
  <c r="S465" i="79"/>
  <c r="R465" i="79"/>
  <c r="S464" i="79"/>
  <c r="R464" i="79"/>
  <c r="S463" i="79"/>
  <c r="R463" i="79"/>
  <c r="S462" i="79"/>
  <c r="R462" i="79"/>
  <c r="S461" i="79"/>
  <c r="R461" i="79"/>
  <c r="S460" i="79"/>
  <c r="R460" i="79"/>
  <c r="S459" i="79"/>
  <c r="R459" i="79"/>
  <c r="S458" i="79"/>
  <c r="R458" i="79"/>
  <c r="S457" i="79"/>
  <c r="R457" i="79"/>
  <c r="S456" i="79"/>
  <c r="R456" i="79"/>
  <c r="S455" i="79"/>
  <c r="R455" i="79"/>
  <c r="S454" i="79"/>
  <c r="R454" i="79"/>
  <c r="S453" i="79"/>
  <c r="R453" i="79"/>
  <c r="S452" i="79"/>
  <c r="R452" i="79"/>
  <c r="S451" i="79"/>
  <c r="R451" i="79"/>
  <c r="S450" i="79"/>
  <c r="R450" i="79"/>
  <c r="S449" i="79"/>
  <c r="R449" i="79"/>
  <c r="S448" i="79"/>
  <c r="R448" i="79"/>
  <c r="S447" i="79"/>
  <c r="R447" i="79"/>
  <c r="S446" i="79"/>
  <c r="R446" i="79"/>
  <c r="S445" i="79"/>
  <c r="R445" i="79"/>
  <c r="S444" i="79"/>
  <c r="R444" i="79"/>
  <c r="S443" i="79"/>
  <c r="R443" i="79"/>
  <c r="S442" i="79"/>
  <c r="R442" i="79"/>
  <c r="S441" i="79"/>
  <c r="R441" i="79"/>
  <c r="S440" i="79"/>
  <c r="R440" i="79"/>
  <c r="S439" i="79"/>
  <c r="R439" i="79"/>
  <c r="S438" i="79"/>
  <c r="R438" i="79"/>
  <c r="S437" i="79"/>
  <c r="R437" i="79"/>
  <c r="S436" i="79"/>
  <c r="R436" i="79"/>
  <c r="S435" i="79"/>
  <c r="R435" i="79"/>
  <c r="S434" i="79"/>
  <c r="R434" i="79"/>
  <c r="S433" i="79"/>
  <c r="R433" i="79"/>
  <c r="S432" i="79"/>
  <c r="R432" i="79"/>
  <c r="S431" i="79"/>
  <c r="R431" i="79"/>
  <c r="S430" i="79"/>
  <c r="R430" i="79"/>
  <c r="S429" i="79"/>
  <c r="R429" i="79"/>
  <c r="S428" i="79"/>
  <c r="R428" i="79"/>
  <c r="S427" i="79"/>
  <c r="R427" i="79"/>
  <c r="S426" i="79"/>
  <c r="R426" i="79"/>
  <c r="S425" i="79"/>
  <c r="R425" i="79"/>
  <c r="S424" i="79"/>
  <c r="R424" i="79"/>
  <c r="S423" i="79"/>
  <c r="R423" i="79"/>
  <c r="S422" i="79"/>
  <c r="R422" i="79"/>
  <c r="S421" i="79"/>
  <c r="R421" i="79"/>
  <c r="S420" i="79"/>
  <c r="R420" i="79"/>
  <c r="S419" i="79"/>
  <c r="R419" i="79"/>
  <c r="S418" i="79"/>
  <c r="R418" i="79"/>
  <c r="S417" i="79"/>
  <c r="R417" i="79"/>
  <c r="S416" i="79"/>
  <c r="R416" i="79"/>
  <c r="S415" i="79"/>
  <c r="R415" i="79"/>
  <c r="S414" i="79"/>
  <c r="R414" i="79"/>
  <c r="S413" i="79"/>
  <c r="R413" i="79"/>
  <c r="S412" i="79"/>
  <c r="R412" i="79"/>
  <c r="S411" i="79"/>
  <c r="R411" i="79"/>
  <c r="S410" i="79"/>
  <c r="R410" i="79"/>
  <c r="S409" i="79"/>
  <c r="R409" i="79"/>
  <c r="S408" i="79"/>
  <c r="R408" i="79"/>
  <c r="S407" i="79"/>
  <c r="R407" i="79"/>
  <c r="S406" i="79"/>
  <c r="R406" i="79"/>
  <c r="S405" i="79"/>
  <c r="R405" i="79"/>
  <c r="S404" i="79"/>
  <c r="R404" i="79"/>
  <c r="S403" i="79"/>
  <c r="R403" i="79"/>
  <c r="S402" i="79"/>
  <c r="R402" i="79"/>
  <c r="S401" i="79"/>
  <c r="R401" i="79"/>
  <c r="S400" i="79"/>
  <c r="R400" i="79"/>
  <c r="S399" i="79"/>
  <c r="R399" i="79"/>
  <c r="S398" i="79"/>
  <c r="R398" i="79"/>
  <c r="S397" i="79"/>
  <c r="R397" i="79"/>
  <c r="S396" i="79"/>
  <c r="R396" i="79"/>
  <c r="S395" i="79"/>
  <c r="R395" i="79"/>
  <c r="S394" i="79"/>
  <c r="R394" i="79"/>
  <c r="S393" i="79"/>
  <c r="R393" i="79"/>
  <c r="S392" i="79"/>
  <c r="R392" i="79"/>
  <c r="S391" i="79"/>
  <c r="R391" i="79"/>
  <c r="S390" i="79"/>
  <c r="R390" i="79"/>
  <c r="S389" i="79"/>
  <c r="R389" i="79"/>
  <c r="S388" i="79"/>
  <c r="R388" i="79"/>
  <c r="S387" i="79"/>
  <c r="R387" i="79"/>
  <c r="S386" i="79"/>
  <c r="R386" i="79"/>
  <c r="S385" i="79"/>
  <c r="R385" i="79"/>
  <c r="S384" i="79"/>
  <c r="R384" i="79"/>
  <c r="S383" i="79"/>
  <c r="R383" i="79"/>
  <c r="S382" i="79"/>
  <c r="R382" i="79"/>
  <c r="S381" i="79"/>
  <c r="R381" i="79"/>
  <c r="S380" i="79"/>
  <c r="R380" i="79"/>
  <c r="S379" i="79"/>
  <c r="R379" i="79"/>
  <c r="S378" i="79"/>
  <c r="R378" i="79"/>
  <c r="S377" i="79"/>
  <c r="R377" i="79"/>
  <c r="S376" i="79"/>
  <c r="R376" i="79"/>
  <c r="S375" i="79"/>
  <c r="R375" i="79"/>
  <c r="S374" i="79"/>
  <c r="R374" i="79"/>
  <c r="S373" i="79"/>
  <c r="R373" i="79"/>
  <c r="S372" i="79"/>
  <c r="R372" i="79"/>
  <c r="S371" i="79"/>
  <c r="R371" i="79"/>
  <c r="S370" i="79"/>
  <c r="R370" i="79"/>
  <c r="S369" i="79"/>
  <c r="R369" i="79"/>
  <c r="S368" i="79"/>
  <c r="R368" i="79"/>
  <c r="S367" i="79"/>
  <c r="R367" i="79"/>
  <c r="S366" i="79"/>
  <c r="R366" i="79"/>
  <c r="S365" i="79"/>
  <c r="R365" i="79"/>
  <c r="S364" i="79"/>
  <c r="R364" i="79"/>
  <c r="S363" i="79"/>
  <c r="R363" i="79"/>
  <c r="S362" i="79"/>
  <c r="R362" i="79"/>
  <c r="S361" i="79"/>
  <c r="R361" i="79"/>
  <c r="S360" i="79"/>
  <c r="R360" i="79"/>
  <c r="S359" i="79"/>
  <c r="R359" i="79"/>
  <c r="S358" i="79"/>
  <c r="R358" i="79"/>
  <c r="S357" i="79"/>
  <c r="R357" i="79"/>
  <c r="S356" i="79"/>
  <c r="R356" i="79"/>
  <c r="S355" i="79"/>
  <c r="R355" i="79"/>
  <c r="S354" i="79"/>
  <c r="R354" i="79"/>
  <c r="S353" i="79"/>
  <c r="R353" i="79"/>
  <c r="S352" i="79"/>
  <c r="R352" i="79"/>
  <c r="S351" i="79"/>
  <c r="R351" i="79"/>
  <c r="S350" i="79"/>
  <c r="R350" i="79"/>
  <c r="S349" i="79"/>
  <c r="R349" i="79"/>
  <c r="S348" i="79"/>
  <c r="R348" i="79"/>
  <c r="S347" i="79"/>
  <c r="R347" i="79"/>
  <c r="S346" i="79"/>
  <c r="R346" i="79"/>
  <c r="S345" i="79"/>
  <c r="R345" i="79"/>
  <c r="S344" i="79"/>
  <c r="R344" i="79"/>
  <c r="S343" i="79"/>
  <c r="R343" i="79"/>
  <c r="S342" i="79"/>
  <c r="R342" i="79"/>
  <c r="S341" i="79"/>
  <c r="R341" i="79"/>
  <c r="S340" i="79"/>
  <c r="R340" i="79"/>
  <c r="S339" i="79"/>
  <c r="R339" i="79"/>
  <c r="S338" i="79"/>
  <c r="R338" i="79"/>
  <c r="S337" i="79"/>
  <c r="R337" i="79"/>
  <c r="S336" i="79"/>
  <c r="R336" i="79"/>
  <c r="S335" i="79"/>
  <c r="R335" i="79"/>
  <c r="S334" i="79"/>
  <c r="R334" i="79"/>
  <c r="S333" i="79"/>
  <c r="R333" i="79"/>
  <c r="S332" i="79"/>
  <c r="R332" i="79"/>
  <c r="S331" i="79"/>
  <c r="R331" i="79"/>
  <c r="S330" i="79"/>
  <c r="R330" i="79"/>
  <c r="S329" i="79"/>
  <c r="R329" i="79"/>
  <c r="S328" i="79"/>
  <c r="R328" i="79"/>
  <c r="S327" i="79"/>
  <c r="R327" i="79"/>
  <c r="S326" i="79"/>
  <c r="R326" i="79"/>
  <c r="S325" i="79"/>
  <c r="R325" i="79"/>
  <c r="S324" i="79"/>
  <c r="R324" i="79"/>
  <c r="S323" i="79"/>
  <c r="R323" i="79"/>
  <c r="S322" i="79"/>
  <c r="R322" i="79"/>
  <c r="S321" i="79"/>
  <c r="R321" i="79"/>
  <c r="S320" i="79"/>
  <c r="R320" i="79"/>
  <c r="S319" i="79"/>
  <c r="R319" i="79"/>
  <c r="S318" i="79"/>
  <c r="R318" i="79"/>
  <c r="S317" i="79"/>
  <c r="R317" i="79"/>
  <c r="S316" i="79"/>
  <c r="R316" i="79"/>
  <c r="S315" i="79"/>
  <c r="R315" i="79"/>
  <c r="S314" i="79"/>
  <c r="R314" i="79"/>
  <c r="S313" i="79"/>
  <c r="R313" i="79"/>
  <c r="S312" i="79"/>
  <c r="R312" i="79"/>
  <c r="S311" i="79"/>
  <c r="R311" i="79"/>
  <c r="S310" i="79"/>
  <c r="R310" i="79"/>
  <c r="S309" i="79"/>
  <c r="R309" i="79"/>
  <c r="S308" i="79"/>
  <c r="R308" i="79"/>
  <c r="S307" i="79"/>
  <c r="R307" i="79"/>
  <c r="S306" i="79"/>
  <c r="R306" i="79"/>
  <c r="S305" i="79"/>
  <c r="R305" i="79"/>
  <c r="S304" i="79"/>
  <c r="R304" i="79"/>
  <c r="S303" i="79"/>
  <c r="R303" i="79"/>
  <c r="S302" i="79"/>
  <c r="R302" i="79"/>
  <c r="S301" i="79"/>
  <c r="R301" i="79"/>
  <c r="S300" i="79"/>
  <c r="R300" i="79"/>
  <c r="S299" i="79"/>
  <c r="R299" i="79"/>
  <c r="S298" i="79"/>
  <c r="R298" i="79"/>
  <c r="S297" i="79"/>
  <c r="R297" i="79"/>
  <c r="S296" i="79"/>
  <c r="R296" i="79"/>
  <c r="S295" i="79"/>
  <c r="R295" i="79"/>
  <c r="S294" i="79"/>
  <c r="R294" i="79"/>
  <c r="S293" i="79"/>
  <c r="R293" i="79"/>
  <c r="S292" i="79"/>
  <c r="R292" i="79"/>
  <c r="S291" i="79"/>
  <c r="R291" i="79"/>
  <c r="S290" i="79"/>
  <c r="R290" i="79"/>
  <c r="S289" i="79"/>
  <c r="R289" i="79"/>
  <c r="S288" i="79"/>
  <c r="R288" i="79"/>
  <c r="S287" i="79"/>
  <c r="R287" i="79"/>
  <c r="S286" i="79"/>
  <c r="R286" i="79"/>
  <c r="S285" i="79"/>
  <c r="R285" i="79"/>
  <c r="S284" i="79"/>
  <c r="R284" i="79"/>
  <c r="S283" i="79"/>
  <c r="R283" i="79"/>
  <c r="S282" i="79"/>
  <c r="R282" i="79"/>
  <c r="S281" i="79"/>
  <c r="R281" i="79"/>
  <c r="S280" i="79"/>
  <c r="R280" i="79"/>
  <c r="S279" i="79"/>
  <c r="R279" i="79"/>
  <c r="S278" i="79"/>
  <c r="R278" i="79"/>
  <c r="S277" i="79"/>
  <c r="R277" i="79"/>
  <c r="S276" i="79"/>
  <c r="R276" i="79"/>
  <c r="S275" i="79"/>
  <c r="R275" i="79"/>
  <c r="S274" i="79"/>
  <c r="R274" i="79"/>
  <c r="S273" i="79"/>
  <c r="R273" i="79"/>
  <c r="S272" i="79"/>
  <c r="R272" i="79"/>
  <c r="S271" i="79"/>
  <c r="R271" i="79"/>
  <c r="S270" i="79"/>
  <c r="R270" i="79"/>
  <c r="S269" i="79"/>
  <c r="R269" i="79"/>
  <c r="S268" i="79"/>
  <c r="R268" i="79"/>
  <c r="S267" i="79"/>
  <c r="R267" i="79"/>
  <c r="S266" i="79"/>
  <c r="R266" i="79"/>
  <c r="S265" i="79"/>
  <c r="R265" i="79"/>
  <c r="S264" i="79"/>
  <c r="R264" i="79"/>
  <c r="S263" i="79"/>
  <c r="R263" i="79"/>
  <c r="S262" i="79"/>
  <c r="R262" i="79"/>
  <c r="S261" i="79"/>
  <c r="R261" i="79"/>
  <c r="S260" i="79"/>
  <c r="R260" i="79"/>
  <c r="S259" i="79"/>
  <c r="R259" i="79"/>
  <c r="S258" i="79"/>
  <c r="R258" i="79"/>
  <c r="S257" i="79"/>
  <c r="R257" i="79"/>
  <c r="S256" i="79"/>
  <c r="R256" i="79"/>
  <c r="S255" i="79"/>
  <c r="R255" i="79"/>
  <c r="S254" i="79"/>
  <c r="R254" i="79"/>
  <c r="S253" i="79"/>
  <c r="R253" i="79"/>
  <c r="S252" i="79"/>
  <c r="R252" i="79"/>
  <c r="S251" i="79"/>
  <c r="R251" i="79"/>
  <c r="S250" i="79"/>
  <c r="R250" i="79"/>
  <c r="S249" i="79"/>
  <c r="R249" i="79"/>
  <c r="S248" i="79"/>
  <c r="R248" i="79"/>
  <c r="S247" i="79"/>
  <c r="R247" i="79"/>
  <c r="S246" i="79"/>
  <c r="R246" i="79"/>
  <c r="S245" i="79"/>
  <c r="R245" i="79"/>
  <c r="S244" i="79"/>
  <c r="R244" i="79"/>
  <c r="S243" i="79"/>
  <c r="R243" i="79"/>
  <c r="S242" i="79"/>
  <c r="R242" i="79"/>
  <c r="S241" i="79"/>
  <c r="R241" i="79"/>
  <c r="S240" i="79"/>
  <c r="R240" i="79"/>
  <c r="S239" i="79"/>
  <c r="R239" i="79"/>
  <c r="S238" i="79"/>
  <c r="R238" i="79"/>
  <c r="S237" i="79"/>
  <c r="R237" i="79"/>
  <c r="S236" i="79"/>
  <c r="R236" i="79"/>
  <c r="S235" i="79"/>
  <c r="R235" i="79"/>
  <c r="S234" i="79"/>
  <c r="R234" i="79"/>
  <c r="S233" i="79"/>
  <c r="R233" i="79"/>
  <c r="S232" i="79"/>
  <c r="R232" i="79"/>
  <c r="S231" i="79"/>
  <c r="R231" i="79"/>
  <c r="S230" i="79"/>
  <c r="R230" i="79"/>
  <c r="S229" i="79"/>
  <c r="R229" i="79"/>
  <c r="S228" i="79"/>
  <c r="R228" i="79"/>
  <c r="S227" i="79"/>
  <c r="R227" i="79"/>
  <c r="S226" i="79"/>
  <c r="R226" i="79"/>
  <c r="S225" i="79"/>
  <c r="R225" i="79"/>
  <c r="S224" i="79"/>
  <c r="R224" i="79"/>
  <c r="S223" i="79"/>
  <c r="R223" i="79"/>
  <c r="S222" i="79"/>
  <c r="R222" i="79"/>
  <c r="S221" i="79"/>
  <c r="R221" i="79"/>
  <c r="S220" i="79"/>
  <c r="R220" i="79"/>
  <c r="S219" i="79"/>
  <c r="R219" i="79"/>
  <c r="S218" i="79"/>
  <c r="R218" i="79"/>
  <c r="S217" i="79"/>
  <c r="R217" i="79"/>
  <c r="S216" i="79"/>
  <c r="R216" i="79"/>
  <c r="S215" i="79"/>
  <c r="R215" i="79"/>
  <c r="S214" i="79"/>
  <c r="R214" i="79"/>
  <c r="S213" i="79"/>
  <c r="R213" i="79"/>
  <c r="S212" i="79"/>
  <c r="R212" i="79"/>
  <c r="S211" i="79"/>
  <c r="R211" i="79"/>
  <c r="S210" i="79"/>
  <c r="R210" i="79"/>
  <c r="S209" i="79"/>
  <c r="R209" i="79"/>
  <c r="S208" i="79"/>
  <c r="R208" i="79"/>
  <c r="S207" i="79"/>
  <c r="R207" i="79"/>
  <c r="S206" i="79"/>
  <c r="R206" i="79"/>
  <c r="S205" i="79"/>
  <c r="R205" i="79"/>
  <c r="S204" i="79"/>
  <c r="R204" i="79"/>
  <c r="S203" i="79"/>
  <c r="R203" i="79"/>
  <c r="S202" i="79"/>
  <c r="R202" i="79"/>
  <c r="S201" i="79"/>
  <c r="R201" i="79"/>
  <c r="S200" i="79"/>
  <c r="R200" i="79"/>
  <c r="S199" i="79"/>
  <c r="R199" i="79"/>
  <c r="S198" i="79"/>
  <c r="R198" i="79"/>
  <c r="S197" i="79"/>
  <c r="R197" i="79"/>
  <c r="S196" i="79"/>
  <c r="R196" i="79"/>
  <c r="S195" i="79"/>
  <c r="R195" i="79"/>
  <c r="S194" i="79"/>
  <c r="R194" i="79"/>
  <c r="S193" i="79"/>
  <c r="R193" i="79"/>
  <c r="S192" i="79"/>
  <c r="R192" i="79"/>
  <c r="S191" i="79"/>
  <c r="R191" i="79"/>
  <c r="S190" i="79"/>
  <c r="R190" i="79"/>
  <c r="S189" i="79"/>
  <c r="R189" i="79"/>
  <c r="S188" i="79"/>
  <c r="R188" i="79"/>
  <c r="S187" i="79"/>
  <c r="R187" i="79"/>
  <c r="S186" i="79"/>
  <c r="R186" i="79"/>
  <c r="S185" i="79"/>
  <c r="R185" i="79"/>
  <c r="S184" i="79"/>
  <c r="R184" i="79"/>
  <c r="S183" i="79"/>
  <c r="R183" i="79"/>
  <c r="S182" i="79"/>
  <c r="R182" i="79"/>
  <c r="S181" i="79"/>
  <c r="R181" i="79"/>
  <c r="S180" i="79"/>
  <c r="R180" i="79"/>
  <c r="S179" i="79"/>
  <c r="R179" i="79"/>
  <c r="S178" i="79"/>
  <c r="R178" i="79"/>
  <c r="S177" i="79"/>
  <c r="R177" i="79"/>
  <c r="S176" i="79"/>
  <c r="R176" i="79"/>
  <c r="S175" i="79"/>
  <c r="R175" i="79"/>
  <c r="S174" i="79"/>
  <c r="R174" i="79"/>
  <c r="S173" i="79"/>
  <c r="R173" i="79"/>
  <c r="S172" i="79"/>
  <c r="R172" i="79"/>
  <c r="S171" i="79"/>
  <c r="R171" i="79"/>
  <c r="S170" i="79"/>
  <c r="R170" i="79"/>
  <c r="S169" i="79"/>
  <c r="R169" i="79"/>
  <c r="S168" i="79"/>
  <c r="R168" i="79"/>
  <c r="S167" i="79"/>
  <c r="R167" i="79"/>
  <c r="S166" i="79"/>
  <c r="R166" i="79"/>
  <c r="S165" i="79"/>
  <c r="R165" i="79"/>
  <c r="S164" i="79"/>
  <c r="R164" i="79"/>
  <c r="S163" i="79"/>
  <c r="R163" i="79"/>
  <c r="S162" i="79"/>
  <c r="R162" i="79"/>
  <c r="S161" i="79"/>
  <c r="R161" i="79"/>
  <c r="S160" i="79"/>
  <c r="R160" i="79"/>
  <c r="S159" i="79"/>
  <c r="R159" i="79"/>
  <c r="S158" i="79"/>
  <c r="R158" i="79"/>
  <c r="S157" i="79"/>
  <c r="R157" i="79"/>
  <c r="S156" i="79"/>
  <c r="R156" i="79"/>
  <c r="S155" i="79"/>
  <c r="R155" i="79"/>
  <c r="S154" i="79"/>
  <c r="R154" i="79"/>
  <c r="S153" i="79"/>
  <c r="R153" i="79"/>
  <c r="S152" i="79"/>
  <c r="R152" i="79"/>
  <c r="S151" i="79"/>
  <c r="R151" i="79"/>
  <c r="S150" i="79"/>
  <c r="R150" i="79"/>
  <c r="S149" i="79"/>
  <c r="R149" i="79"/>
  <c r="S148" i="79"/>
  <c r="R148" i="79"/>
  <c r="S147" i="79"/>
  <c r="R147" i="79"/>
  <c r="S146" i="79"/>
  <c r="R146" i="79"/>
  <c r="S145" i="79"/>
  <c r="R145" i="79"/>
  <c r="S144" i="79"/>
  <c r="R144" i="79"/>
  <c r="S143" i="79"/>
  <c r="R143" i="79"/>
  <c r="S142" i="79"/>
  <c r="R142" i="79"/>
  <c r="S141" i="79"/>
  <c r="R141" i="79"/>
  <c r="S140" i="79"/>
  <c r="R140" i="79"/>
  <c r="S139" i="79"/>
  <c r="R139" i="79"/>
  <c r="S138" i="79"/>
  <c r="R138" i="79"/>
  <c r="S137" i="79"/>
  <c r="R137" i="79"/>
  <c r="S136" i="79"/>
  <c r="R136" i="79"/>
  <c r="S135" i="79"/>
  <c r="R135" i="79"/>
  <c r="S134" i="79"/>
  <c r="R134" i="79"/>
  <c r="S133" i="79"/>
  <c r="R133" i="79"/>
  <c r="S132" i="79"/>
  <c r="R132" i="79"/>
  <c r="S131" i="79"/>
  <c r="R131" i="79"/>
  <c r="S130" i="79"/>
  <c r="R130" i="79"/>
  <c r="S129" i="79"/>
  <c r="R129" i="79"/>
  <c r="S128" i="79"/>
  <c r="R128" i="79"/>
  <c r="S127" i="79"/>
  <c r="R127" i="79"/>
  <c r="S126" i="79"/>
  <c r="R126" i="79"/>
  <c r="S125" i="79"/>
  <c r="R125" i="79"/>
  <c r="S124" i="79"/>
  <c r="R124" i="79"/>
  <c r="S123" i="79"/>
  <c r="R123" i="79"/>
  <c r="S122" i="79"/>
  <c r="R122" i="79"/>
  <c r="S121" i="79"/>
  <c r="R121" i="79"/>
  <c r="S120" i="79"/>
  <c r="R120" i="79"/>
  <c r="S119" i="79"/>
  <c r="R119" i="79"/>
  <c r="S118" i="79"/>
  <c r="R118" i="79"/>
  <c r="S117" i="79"/>
  <c r="R117" i="79"/>
  <c r="S116" i="79"/>
  <c r="R116" i="79"/>
  <c r="S115" i="79"/>
  <c r="R115" i="79"/>
  <c r="S114" i="79"/>
  <c r="R114" i="79"/>
  <c r="S113" i="79"/>
  <c r="R113" i="79"/>
  <c r="S112" i="79"/>
  <c r="R112" i="79"/>
  <c r="S111" i="79"/>
  <c r="R111" i="79"/>
  <c r="S110" i="79"/>
  <c r="R110" i="79"/>
  <c r="S109" i="79"/>
  <c r="R109" i="79"/>
  <c r="S108" i="79"/>
  <c r="R108" i="79"/>
  <c r="S107" i="79"/>
  <c r="R107" i="79"/>
  <c r="S106" i="79"/>
  <c r="R106" i="79"/>
  <c r="S105" i="79"/>
  <c r="R105" i="79"/>
  <c r="S104" i="79"/>
  <c r="R104" i="79"/>
  <c r="S103" i="79"/>
  <c r="R103" i="79"/>
  <c r="S102" i="79"/>
  <c r="R102" i="79"/>
  <c r="S101" i="79"/>
  <c r="R101" i="79"/>
  <c r="S100" i="79"/>
  <c r="R100" i="79"/>
  <c r="S99" i="79"/>
  <c r="R99" i="79"/>
  <c r="S98" i="79"/>
  <c r="R98" i="79"/>
  <c r="S97" i="79"/>
  <c r="R97" i="79"/>
  <c r="S96" i="79"/>
  <c r="R96" i="79"/>
  <c r="S95" i="79"/>
  <c r="R95" i="79"/>
  <c r="S94" i="79"/>
  <c r="R94" i="79"/>
  <c r="S93" i="79"/>
  <c r="R93" i="79"/>
  <c r="S92" i="79"/>
  <c r="R92" i="79"/>
  <c r="S91" i="79"/>
  <c r="R91" i="79"/>
  <c r="S90" i="79"/>
  <c r="R90" i="79"/>
  <c r="S89" i="79"/>
  <c r="R89" i="79"/>
  <c r="S88" i="79"/>
  <c r="R88" i="79"/>
  <c r="S87" i="79"/>
  <c r="R87" i="79"/>
  <c r="S86" i="79"/>
  <c r="R86" i="79"/>
  <c r="S85" i="79"/>
  <c r="R85" i="79"/>
  <c r="S84" i="79"/>
  <c r="R84" i="79"/>
  <c r="S83" i="79"/>
  <c r="R83" i="79"/>
  <c r="S82" i="79"/>
  <c r="R82" i="79"/>
  <c r="S81" i="79"/>
  <c r="R81" i="79"/>
  <c r="S80" i="79"/>
  <c r="R80" i="79"/>
  <c r="S79" i="79"/>
  <c r="R79" i="79"/>
  <c r="S78" i="79"/>
  <c r="R78" i="79"/>
  <c r="S77" i="79"/>
  <c r="R77" i="79"/>
  <c r="S76" i="79"/>
  <c r="R76" i="79"/>
  <c r="S75" i="79"/>
  <c r="R75" i="79"/>
  <c r="S74" i="79"/>
  <c r="R74" i="79"/>
  <c r="S73" i="79"/>
  <c r="R73" i="79"/>
  <c r="S72" i="79"/>
  <c r="R72" i="79"/>
  <c r="S71" i="79"/>
  <c r="R71" i="79"/>
  <c r="S70" i="79"/>
  <c r="R70" i="79"/>
  <c r="S69" i="79"/>
  <c r="R69" i="79"/>
  <c r="S68" i="79"/>
  <c r="R68" i="79"/>
  <c r="S67" i="79"/>
  <c r="R67" i="79"/>
  <c r="S66" i="79"/>
  <c r="R66" i="79"/>
  <c r="S65" i="79"/>
  <c r="R65" i="79"/>
  <c r="S64" i="79"/>
  <c r="R64" i="79"/>
  <c r="S63" i="79"/>
  <c r="R63" i="79"/>
  <c r="S62" i="79"/>
  <c r="R62" i="79"/>
  <c r="S61" i="79"/>
  <c r="R61" i="79"/>
  <c r="S60" i="79"/>
  <c r="R60" i="79"/>
  <c r="S59" i="79"/>
  <c r="R59" i="79"/>
  <c r="S58" i="79"/>
  <c r="R58" i="79"/>
  <c r="S57" i="79"/>
  <c r="R57" i="79"/>
  <c r="S56" i="79"/>
  <c r="R56" i="79"/>
  <c r="S55" i="79"/>
  <c r="R55" i="79"/>
  <c r="S54" i="79"/>
  <c r="R54" i="79"/>
  <c r="S53" i="79"/>
  <c r="R53" i="79"/>
  <c r="S52" i="79"/>
  <c r="R52" i="79"/>
  <c r="S51" i="79"/>
  <c r="R51" i="79"/>
  <c r="S50" i="79"/>
  <c r="R50" i="79"/>
  <c r="S49" i="79"/>
  <c r="R49" i="79"/>
  <c r="S48" i="79"/>
  <c r="R48" i="79"/>
  <c r="S47" i="79"/>
  <c r="R47" i="79"/>
  <c r="S46" i="79"/>
  <c r="R46" i="79"/>
  <c r="S45" i="79"/>
  <c r="R45" i="79"/>
  <c r="S44" i="79"/>
  <c r="R44" i="79"/>
  <c r="S43" i="79"/>
  <c r="R43" i="79"/>
  <c r="S42" i="79"/>
  <c r="R42" i="79"/>
  <c r="S41" i="79"/>
  <c r="R41" i="79"/>
  <c r="S40" i="79"/>
  <c r="R40" i="79"/>
  <c r="S39" i="79"/>
  <c r="R39" i="79"/>
  <c r="S38" i="79"/>
  <c r="R38" i="79"/>
  <c r="S37" i="79"/>
  <c r="R37" i="79"/>
  <c r="S36" i="79"/>
  <c r="R36" i="79"/>
  <c r="S35" i="79"/>
  <c r="R35" i="79"/>
  <c r="S34" i="79"/>
  <c r="R34" i="79"/>
  <c r="S33" i="79"/>
  <c r="R33" i="79"/>
  <c r="S32" i="79"/>
  <c r="R32" i="79"/>
  <c r="S31" i="79"/>
  <c r="R31" i="79"/>
  <c r="S30" i="79"/>
  <c r="R30" i="79"/>
  <c r="S29" i="79"/>
  <c r="R29" i="79"/>
  <c r="S28" i="79"/>
  <c r="R28" i="79"/>
  <c r="S27" i="79"/>
  <c r="R27" i="79"/>
  <c r="S26" i="79"/>
  <c r="R26" i="79"/>
  <c r="S25" i="79"/>
  <c r="R25" i="79"/>
  <c r="S24" i="79"/>
  <c r="R24" i="79"/>
  <c r="S23" i="79"/>
  <c r="R23" i="79"/>
  <c r="S22" i="79"/>
  <c r="R22" i="79"/>
  <c r="S21" i="79"/>
  <c r="R21" i="79"/>
  <c r="S20" i="79"/>
  <c r="R20" i="79"/>
  <c r="S19" i="79"/>
  <c r="R19" i="79"/>
  <c r="S18" i="79"/>
  <c r="R18" i="79"/>
  <c r="S17" i="79"/>
  <c r="R17" i="79"/>
  <c r="S16" i="79"/>
  <c r="R16" i="79"/>
  <c r="S15" i="79"/>
  <c r="R15" i="79"/>
  <c r="S14" i="79"/>
  <c r="R14" i="79"/>
  <c r="S13" i="79"/>
  <c r="R13" i="79"/>
  <c r="S12" i="79"/>
  <c r="R12" i="79"/>
  <c r="S11" i="79"/>
  <c r="R11" i="79"/>
  <c r="S10" i="79"/>
  <c r="R10" i="79"/>
  <c r="S9" i="79"/>
  <c r="R9" i="79"/>
  <c r="S8" i="79"/>
  <c r="R8" i="79"/>
  <c r="S7" i="79"/>
  <c r="R7" i="79"/>
  <c r="S6" i="79"/>
  <c r="R6" i="79"/>
  <c r="S5" i="79"/>
  <c r="R5" i="79"/>
  <c r="F159" i="63"/>
  <c r="E159" i="63"/>
  <c r="F158" i="63"/>
  <c r="E158" i="63"/>
  <c r="F157" i="63"/>
  <c r="E157" i="63"/>
  <c r="F156" i="63"/>
  <c r="E156" i="63"/>
  <c r="F155" i="63"/>
  <c r="E155" i="63"/>
  <c r="F154" i="63"/>
  <c r="E154" i="63"/>
  <c r="F153" i="63"/>
  <c r="E153" i="63"/>
  <c r="F152" i="63"/>
  <c r="E152" i="63"/>
  <c r="F151" i="63"/>
  <c r="E151" i="63"/>
  <c r="F150" i="63"/>
  <c r="E150" i="63"/>
  <c r="F149" i="63"/>
  <c r="E149" i="63"/>
  <c r="F148" i="63"/>
  <c r="E148" i="63"/>
  <c r="F147" i="63"/>
  <c r="E147" i="63"/>
  <c r="F146" i="63"/>
  <c r="E146" i="63"/>
  <c r="F145" i="63"/>
  <c r="E145" i="63"/>
  <c r="F144" i="63"/>
  <c r="E144" i="63"/>
  <c r="F143" i="63"/>
  <c r="E143" i="63"/>
  <c r="F142" i="63"/>
  <c r="E142" i="63"/>
  <c r="F141" i="63"/>
  <c r="E141" i="63"/>
  <c r="F140" i="63"/>
  <c r="E140" i="63"/>
  <c r="F139" i="63"/>
  <c r="E139" i="63"/>
  <c r="F138" i="63"/>
  <c r="E138" i="63"/>
  <c r="F137" i="63"/>
  <c r="E137" i="63"/>
  <c r="F136" i="63"/>
  <c r="E136" i="63"/>
  <c r="F135" i="63"/>
  <c r="E135" i="63"/>
  <c r="F134" i="63"/>
  <c r="E134" i="63"/>
  <c r="F133" i="63"/>
  <c r="E133" i="63"/>
  <c r="F132" i="63"/>
  <c r="E132" i="63"/>
  <c r="F131" i="63"/>
  <c r="E131" i="63"/>
  <c r="F130" i="63"/>
  <c r="E130" i="63"/>
  <c r="F129" i="63"/>
  <c r="E129" i="63"/>
  <c r="F128" i="63"/>
  <c r="E128" i="63"/>
  <c r="F127" i="63"/>
  <c r="E127" i="63"/>
  <c r="F126" i="63"/>
  <c r="E126" i="63"/>
  <c r="F125" i="63"/>
  <c r="E125" i="63"/>
  <c r="F124" i="63"/>
  <c r="E124" i="63"/>
  <c r="F123" i="63"/>
  <c r="E123" i="63"/>
  <c r="F122" i="63"/>
  <c r="E122" i="63"/>
  <c r="F121" i="63"/>
  <c r="E121" i="63"/>
  <c r="F120" i="63"/>
  <c r="E120" i="63"/>
  <c r="F119" i="63"/>
  <c r="E119" i="63"/>
  <c r="F118" i="63"/>
  <c r="E118" i="63"/>
  <c r="F117" i="63"/>
  <c r="E117" i="63"/>
  <c r="F116" i="63"/>
  <c r="E116" i="63"/>
  <c r="F115" i="63"/>
  <c r="E115" i="63"/>
  <c r="F114" i="63"/>
  <c r="E114" i="63"/>
  <c r="F113" i="63"/>
  <c r="E113" i="63"/>
  <c r="F112" i="63"/>
  <c r="E112" i="63"/>
  <c r="F111" i="63"/>
  <c r="E111" i="63"/>
  <c r="F110" i="63"/>
  <c r="E110" i="63"/>
  <c r="F109" i="63"/>
  <c r="E109" i="63"/>
  <c r="F108" i="63"/>
  <c r="E108" i="63"/>
  <c r="F97" i="63"/>
  <c r="E97" i="63"/>
  <c r="F96" i="63"/>
  <c r="E96" i="63"/>
  <c r="F95" i="63"/>
  <c r="E95" i="63"/>
  <c r="F94" i="63"/>
  <c r="E94" i="63"/>
  <c r="F93" i="63"/>
  <c r="E93" i="63"/>
  <c r="F92" i="63"/>
  <c r="E92" i="63"/>
  <c r="F91" i="63"/>
  <c r="E91" i="63"/>
  <c r="F90" i="63"/>
  <c r="E90" i="63"/>
  <c r="F89" i="63"/>
  <c r="E89" i="63"/>
  <c r="F88" i="63"/>
  <c r="E88" i="63"/>
  <c r="F87" i="63"/>
  <c r="E87" i="63"/>
  <c r="F86" i="63"/>
  <c r="E86" i="63"/>
  <c r="F85" i="63"/>
  <c r="E85" i="63"/>
  <c r="F84" i="63"/>
  <c r="E84" i="63"/>
  <c r="F83" i="63"/>
  <c r="E83" i="63"/>
  <c r="F82" i="63"/>
  <c r="E82" i="63"/>
  <c r="F81" i="63"/>
  <c r="E81" i="63"/>
  <c r="F80" i="63"/>
  <c r="E80" i="63"/>
  <c r="F79" i="63"/>
  <c r="E79" i="63"/>
  <c r="F78" i="63"/>
  <c r="E78" i="63"/>
  <c r="F77" i="63"/>
  <c r="E77" i="63"/>
  <c r="F76" i="63"/>
  <c r="E76" i="63"/>
  <c r="F75" i="63"/>
  <c r="E75" i="63"/>
  <c r="F74" i="63"/>
  <c r="E74" i="63"/>
  <c r="F73" i="63"/>
  <c r="E73" i="63"/>
  <c r="F72" i="63"/>
  <c r="E72" i="63"/>
  <c r="F71" i="63"/>
  <c r="E71" i="63"/>
  <c r="F70" i="63"/>
  <c r="E70" i="63"/>
  <c r="F69" i="63"/>
  <c r="E69" i="63"/>
  <c r="F68" i="63"/>
  <c r="E68" i="63"/>
  <c r="F67" i="63"/>
  <c r="E67" i="63"/>
  <c r="F66" i="63"/>
  <c r="E66" i="63"/>
  <c r="F65" i="63"/>
  <c r="E65" i="63"/>
  <c r="F64" i="63"/>
  <c r="E64" i="63"/>
  <c r="F63" i="63"/>
  <c r="E63" i="63"/>
  <c r="F62" i="63"/>
  <c r="E62" i="63"/>
  <c r="F61" i="63"/>
  <c r="E61" i="63"/>
  <c r="F60" i="63"/>
  <c r="E60" i="63"/>
  <c r="F59" i="63"/>
  <c r="E59" i="63"/>
  <c r="F58" i="63"/>
  <c r="E58" i="63"/>
  <c r="F57" i="63"/>
  <c r="E57" i="63"/>
  <c r="F56" i="63"/>
  <c r="E56" i="63"/>
  <c r="F55" i="63"/>
  <c r="E55" i="63"/>
  <c r="F54" i="63"/>
  <c r="E54" i="63"/>
  <c r="F53" i="63"/>
  <c r="E53" i="63"/>
  <c r="F52" i="63"/>
  <c r="E52" i="63"/>
  <c r="F51" i="63"/>
  <c r="E51" i="63"/>
  <c r="F50" i="63"/>
  <c r="E50" i="63"/>
  <c r="F49" i="63"/>
  <c r="E49" i="63"/>
  <c r="F48" i="63"/>
  <c r="E48" i="63"/>
  <c r="F47" i="63"/>
  <c r="E47" i="63"/>
  <c r="F46" i="63"/>
  <c r="E46" i="63"/>
  <c r="F45" i="63"/>
  <c r="E45" i="63"/>
  <c r="F44" i="63"/>
  <c r="E44" i="63"/>
  <c r="F43" i="63"/>
  <c r="E43" i="63"/>
  <c r="F42" i="63"/>
  <c r="E42" i="63"/>
  <c r="F41" i="63"/>
  <c r="E41" i="63"/>
  <c r="F40" i="63"/>
  <c r="E40" i="63"/>
  <c r="F39" i="63"/>
  <c r="E39" i="63"/>
  <c r="F38" i="63"/>
  <c r="E38" i="63"/>
  <c r="F37" i="63"/>
  <c r="E37" i="63"/>
  <c r="F36" i="63"/>
  <c r="E36" i="63"/>
  <c r="F35" i="63"/>
  <c r="E35" i="63"/>
  <c r="F34" i="63"/>
  <c r="E34" i="63"/>
  <c r="F33" i="63"/>
  <c r="E33" i="63"/>
  <c r="F32" i="63"/>
  <c r="E32" i="63"/>
  <c r="F31" i="63"/>
  <c r="E31" i="63"/>
  <c r="F30" i="63"/>
  <c r="E30" i="63"/>
  <c r="F29" i="63"/>
  <c r="E29" i="63"/>
  <c r="F28" i="63"/>
  <c r="E28" i="63"/>
  <c r="F27" i="63"/>
  <c r="E27" i="63"/>
  <c r="F26" i="63"/>
  <c r="E26" i="63"/>
  <c r="F25" i="63"/>
  <c r="E25" i="63"/>
  <c r="F24" i="63"/>
  <c r="E24" i="63"/>
  <c r="F23" i="63"/>
  <c r="E23" i="63"/>
  <c r="F22" i="63"/>
  <c r="E22" i="63"/>
  <c r="F21" i="63"/>
  <c r="E21" i="63"/>
  <c r="F20" i="63"/>
  <c r="E20" i="63"/>
  <c r="F19" i="63"/>
  <c r="E19" i="63"/>
  <c r="F18" i="63"/>
  <c r="E18" i="63"/>
  <c r="F17" i="63"/>
  <c r="E17" i="63"/>
  <c r="F16" i="63"/>
  <c r="E16" i="63"/>
  <c r="F15" i="63"/>
  <c r="E15" i="63"/>
  <c r="F14" i="63"/>
  <c r="E14" i="63"/>
  <c r="F13" i="63"/>
  <c r="E13" i="63"/>
  <c r="F12" i="63"/>
  <c r="E12" i="63"/>
  <c r="F11" i="63"/>
  <c r="E11" i="63"/>
  <c r="F10" i="63"/>
  <c r="E10" i="63"/>
  <c r="F9" i="63"/>
  <c r="E9" i="63"/>
  <c r="F8" i="63"/>
  <c r="E8" i="63"/>
  <c r="F7" i="63"/>
  <c r="E7" i="63"/>
  <c r="F6" i="63"/>
  <c r="E6" i="63"/>
  <c r="F5" i="63"/>
  <c r="E5" i="63"/>
  <c r="F420" i="76"/>
  <c r="E420" i="76"/>
  <c r="F419" i="76"/>
  <c r="E419" i="76"/>
  <c r="F418" i="76"/>
  <c r="E418" i="76"/>
  <c r="F417" i="76"/>
  <c r="E417" i="76"/>
  <c r="F416" i="76"/>
  <c r="E416" i="76"/>
  <c r="F415" i="76"/>
  <c r="E415" i="76"/>
  <c r="F414" i="76"/>
  <c r="E414" i="76"/>
  <c r="F413" i="76"/>
  <c r="E413" i="76"/>
  <c r="F412" i="76"/>
  <c r="E412" i="76"/>
  <c r="F410" i="76"/>
  <c r="E410" i="76"/>
  <c r="F409" i="76"/>
  <c r="E409" i="76"/>
  <c r="F408" i="76"/>
  <c r="E408" i="76"/>
  <c r="F407" i="76"/>
  <c r="E407" i="76"/>
  <c r="F406" i="76"/>
  <c r="E406" i="76"/>
  <c r="F405" i="76"/>
  <c r="E405" i="76"/>
  <c r="F404" i="76"/>
  <c r="E404" i="76"/>
  <c r="F403" i="76"/>
  <c r="E403" i="76"/>
  <c r="F402" i="76"/>
  <c r="E402" i="76"/>
  <c r="F401" i="76"/>
  <c r="E401" i="76"/>
  <c r="F400" i="76"/>
  <c r="E400" i="76"/>
  <c r="F399" i="76"/>
  <c r="E399" i="76"/>
  <c r="F398" i="76"/>
  <c r="E398" i="76"/>
  <c r="F397" i="76"/>
  <c r="E397" i="76"/>
  <c r="F396" i="76"/>
  <c r="E396" i="76"/>
  <c r="F395" i="76"/>
  <c r="E395" i="76"/>
  <c r="F394" i="76"/>
  <c r="E394" i="76"/>
  <c r="F393" i="76"/>
  <c r="E393" i="76"/>
  <c r="F392" i="76"/>
  <c r="E392" i="76"/>
  <c r="F391" i="76"/>
  <c r="E391" i="76"/>
  <c r="F390" i="76"/>
  <c r="E390" i="76"/>
  <c r="F389" i="76"/>
  <c r="E389" i="76"/>
  <c r="F388" i="76"/>
  <c r="E388" i="76"/>
  <c r="F387" i="76"/>
  <c r="E387" i="76"/>
  <c r="F386" i="76"/>
  <c r="E386" i="76"/>
  <c r="F385" i="76"/>
  <c r="E385" i="76"/>
  <c r="F384" i="76"/>
  <c r="E384" i="76"/>
  <c r="F383" i="76"/>
  <c r="E383" i="76"/>
  <c r="F382" i="76"/>
  <c r="E382" i="76"/>
  <c r="F381" i="76"/>
  <c r="E381" i="76"/>
  <c r="F380" i="76"/>
  <c r="E380" i="76"/>
  <c r="F379" i="76"/>
  <c r="E379" i="76"/>
  <c r="F378" i="76"/>
  <c r="E378" i="76"/>
  <c r="F377" i="76"/>
  <c r="E377" i="76"/>
  <c r="F376" i="76"/>
  <c r="E376" i="76"/>
  <c r="F374" i="76"/>
  <c r="E374" i="76"/>
  <c r="F373" i="76"/>
  <c r="E373" i="76"/>
  <c r="F372" i="76"/>
  <c r="E372" i="76"/>
  <c r="F371" i="76"/>
  <c r="E371" i="76"/>
  <c r="F370" i="76"/>
  <c r="E370" i="76"/>
  <c r="F369" i="76"/>
  <c r="E369" i="76"/>
  <c r="F368" i="76"/>
  <c r="E368" i="76"/>
  <c r="F367" i="76"/>
  <c r="E367" i="76"/>
  <c r="F366" i="76"/>
  <c r="E366" i="76"/>
  <c r="F365" i="76"/>
  <c r="E365" i="76"/>
  <c r="F364" i="76"/>
  <c r="E364" i="76"/>
  <c r="F363" i="76"/>
  <c r="E363" i="76"/>
  <c r="F362" i="76"/>
  <c r="E362" i="76"/>
  <c r="F361" i="76"/>
  <c r="E361" i="76"/>
  <c r="F360" i="76"/>
  <c r="E360" i="76"/>
  <c r="F359" i="76"/>
  <c r="E359" i="76"/>
  <c r="F358" i="76"/>
  <c r="E358" i="76"/>
  <c r="F357" i="76"/>
  <c r="E357" i="76"/>
  <c r="F356" i="76"/>
  <c r="E356" i="76"/>
  <c r="F355" i="76"/>
  <c r="E355" i="76"/>
  <c r="F354" i="76"/>
  <c r="E354" i="76"/>
  <c r="F353" i="76"/>
  <c r="E353" i="76"/>
  <c r="F352" i="76"/>
  <c r="E352" i="76"/>
  <c r="F351" i="76"/>
  <c r="E351" i="76"/>
  <c r="F350" i="76"/>
  <c r="E350" i="76"/>
  <c r="F349" i="76"/>
  <c r="E349" i="76"/>
  <c r="F348" i="76"/>
  <c r="E348" i="76"/>
  <c r="F347" i="76"/>
  <c r="E347" i="76"/>
  <c r="F346" i="76"/>
  <c r="E346" i="76"/>
  <c r="F345" i="76"/>
  <c r="E345" i="76"/>
  <c r="F344" i="76"/>
  <c r="E344" i="76"/>
  <c r="F343" i="76"/>
  <c r="E343" i="76"/>
  <c r="F342" i="76"/>
  <c r="E342" i="76"/>
  <c r="F341" i="76"/>
  <c r="E341" i="76"/>
  <c r="F340" i="76"/>
  <c r="E340" i="76"/>
  <c r="F339" i="76"/>
  <c r="E339" i="76"/>
  <c r="F338" i="76"/>
  <c r="E338" i="76"/>
  <c r="F337" i="76"/>
  <c r="E337" i="76"/>
  <c r="F336" i="76"/>
  <c r="E336" i="76"/>
  <c r="F335" i="76"/>
  <c r="E335" i="76"/>
  <c r="F334" i="76"/>
  <c r="E334" i="76"/>
  <c r="F333" i="76"/>
  <c r="E333" i="76"/>
  <c r="F332" i="76"/>
  <c r="E332" i="76"/>
  <c r="F331" i="76"/>
  <c r="E331" i="76"/>
  <c r="F330" i="76"/>
  <c r="E330" i="76"/>
  <c r="F329" i="76"/>
  <c r="E329" i="76"/>
  <c r="F328" i="76"/>
  <c r="E328" i="76"/>
  <c r="F327" i="76"/>
  <c r="E327" i="76"/>
  <c r="F326" i="76"/>
  <c r="E326" i="76"/>
  <c r="F325" i="76"/>
  <c r="E325" i="76"/>
  <c r="F324" i="76"/>
  <c r="E324" i="76"/>
  <c r="F323" i="76"/>
  <c r="E323" i="76"/>
  <c r="F322" i="76"/>
  <c r="E322" i="76"/>
  <c r="F321" i="76"/>
  <c r="E321" i="76"/>
  <c r="F320" i="76"/>
  <c r="E320" i="76"/>
  <c r="F319" i="76"/>
  <c r="E319" i="76"/>
  <c r="F318" i="76"/>
  <c r="E318" i="76"/>
  <c r="F317" i="76"/>
  <c r="E317" i="76"/>
  <c r="F316" i="76"/>
  <c r="E316" i="76"/>
  <c r="F315" i="76"/>
  <c r="E315" i="76"/>
  <c r="F314" i="76"/>
  <c r="E314" i="76"/>
  <c r="F313" i="76"/>
  <c r="E313" i="76"/>
  <c r="F312" i="76"/>
  <c r="E312" i="76"/>
  <c r="F311" i="76"/>
  <c r="E311" i="76"/>
  <c r="F310" i="76"/>
  <c r="E310" i="76"/>
  <c r="F309" i="76"/>
  <c r="E309" i="76"/>
  <c r="F308" i="76"/>
  <c r="E308" i="76"/>
  <c r="F307" i="76"/>
  <c r="E307" i="76"/>
  <c r="F306" i="76"/>
  <c r="E306" i="76"/>
  <c r="F305" i="76"/>
  <c r="E305" i="76"/>
  <c r="F304" i="76"/>
  <c r="E304" i="76"/>
  <c r="F303" i="76"/>
  <c r="E303" i="76"/>
  <c r="F302" i="76"/>
  <c r="E302" i="76"/>
  <c r="F301" i="76"/>
  <c r="E301" i="76"/>
  <c r="F300" i="76"/>
  <c r="E300" i="76"/>
  <c r="F299" i="76"/>
  <c r="E299" i="76"/>
  <c r="F298" i="76"/>
  <c r="E298" i="76"/>
  <c r="F297" i="76"/>
  <c r="E297" i="76"/>
  <c r="F296" i="76"/>
  <c r="E296" i="76"/>
  <c r="F295" i="76"/>
  <c r="E295" i="76"/>
  <c r="F294" i="76"/>
  <c r="E294" i="76"/>
  <c r="F293" i="76"/>
  <c r="E293" i="76"/>
  <c r="F292" i="76"/>
  <c r="E292" i="76"/>
  <c r="F291" i="76"/>
  <c r="E291" i="76"/>
  <c r="F290" i="76"/>
  <c r="E290" i="76"/>
  <c r="F289" i="76"/>
  <c r="E289" i="76"/>
  <c r="F288" i="76"/>
  <c r="E288" i="76"/>
  <c r="F287" i="76"/>
  <c r="E287" i="76"/>
  <c r="F286" i="76"/>
  <c r="E286" i="76"/>
  <c r="F285" i="76"/>
  <c r="E285" i="76"/>
  <c r="F284" i="76"/>
  <c r="E284" i="76"/>
  <c r="F283" i="76"/>
  <c r="E283" i="76"/>
  <c r="F282" i="76"/>
  <c r="E282" i="76"/>
  <c r="F281" i="76"/>
  <c r="E281" i="76"/>
  <c r="F280" i="76"/>
  <c r="E280" i="76"/>
  <c r="F279" i="76"/>
  <c r="E279" i="76"/>
  <c r="F278" i="76"/>
  <c r="E278" i="76"/>
  <c r="F277" i="76"/>
  <c r="E277" i="76"/>
  <c r="F276" i="76"/>
  <c r="E276" i="76"/>
  <c r="F275" i="76"/>
  <c r="E275" i="76"/>
  <c r="F274" i="76"/>
  <c r="E274" i="76"/>
  <c r="F273" i="76"/>
  <c r="E273" i="76"/>
  <c r="F272" i="76"/>
  <c r="E272" i="76"/>
  <c r="F271" i="76"/>
  <c r="E271" i="76"/>
  <c r="F270" i="76"/>
  <c r="E270" i="76"/>
  <c r="F269" i="76"/>
  <c r="E269" i="76"/>
  <c r="F268" i="76"/>
  <c r="E268" i="76"/>
  <c r="F267" i="76"/>
  <c r="E267" i="76"/>
  <c r="F266" i="76"/>
  <c r="E266" i="76"/>
  <c r="F265" i="76"/>
  <c r="E265" i="76"/>
  <c r="F264" i="76"/>
  <c r="E264" i="76"/>
  <c r="F263" i="76"/>
  <c r="E263" i="76"/>
  <c r="F262" i="76"/>
  <c r="E262" i="76"/>
  <c r="F261" i="76"/>
  <c r="E261" i="76"/>
  <c r="F260" i="76"/>
  <c r="E260" i="76"/>
  <c r="F259" i="76"/>
  <c r="E259" i="76"/>
  <c r="F258" i="76"/>
  <c r="E258" i="76"/>
  <c r="F257" i="76"/>
  <c r="E257" i="76"/>
  <c r="F256" i="76"/>
  <c r="E256" i="76"/>
  <c r="F255" i="76"/>
  <c r="E255" i="76"/>
  <c r="F254" i="76"/>
  <c r="E254" i="76"/>
  <c r="F253" i="76"/>
  <c r="E253" i="76"/>
  <c r="F252" i="76"/>
  <c r="E252" i="76"/>
  <c r="F251" i="76"/>
  <c r="E251" i="76"/>
  <c r="F250" i="76"/>
  <c r="E250" i="76"/>
  <c r="F249" i="76"/>
  <c r="E249" i="76"/>
  <c r="F248" i="76"/>
  <c r="E248" i="76"/>
  <c r="F247" i="76"/>
  <c r="E247" i="76"/>
  <c r="F246" i="76"/>
  <c r="E246" i="76"/>
  <c r="F245" i="76"/>
  <c r="E245" i="76"/>
  <c r="F244" i="76"/>
  <c r="E244" i="76"/>
  <c r="F243" i="76"/>
  <c r="E243" i="76"/>
  <c r="F242" i="76"/>
  <c r="E242" i="76"/>
  <c r="F241" i="76"/>
  <c r="E241" i="76"/>
  <c r="F240" i="76"/>
  <c r="E240" i="76"/>
  <c r="F239" i="76"/>
  <c r="E239" i="76"/>
  <c r="F238" i="76"/>
  <c r="E238" i="76"/>
  <c r="F237" i="76"/>
  <c r="E237" i="76"/>
  <c r="F236" i="76"/>
  <c r="E236" i="76"/>
  <c r="F235" i="76"/>
  <c r="E235" i="76"/>
  <c r="F234" i="76"/>
  <c r="E234" i="76"/>
  <c r="F233" i="76"/>
  <c r="E233" i="76"/>
  <c r="F232" i="76"/>
  <c r="E232" i="76"/>
  <c r="F231" i="76"/>
  <c r="E231" i="76"/>
  <c r="F230" i="76"/>
  <c r="E230" i="76"/>
  <c r="F229" i="76"/>
  <c r="E229" i="76"/>
  <c r="F228" i="76"/>
  <c r="E228" i="76"/>
  <c r="F227" i="76"/>
  <c r="E227" i="76"/>
  <c r="F226" i="76"/>
  <c r="E226" i="76"/>
  <c r="F225" i="76"/>
  <c r="E225" i="76"/>
  <c r="F224" i="76"/>
  <c r="E224" i="76"/>
  <c r="F223" i="76"/>
  <c r="E223" i="76"/>
  <c r="F222" i="76"/>
  <c r="E222" i="76"/>
  <c r="F221" i="76"/>
  <c r="E221" i="76"/>
  <c r="F220" i="76"/>
  <c r="E220" i="76"/>
  <c r="F219" i="76"/>
  <c r="E219" i="76"/>
  <c r="F218" i="76"/>
  <c r="E218" i="76"/>
  <c r="F217" i="76"/>
  <c r="E217" i="76"/>
  <c r="F216" i="76"/>
  <c r="E216" i="76"/>
  <c r="F215" i="76"/>
  <c r="E215" i="76"/>
  <c r="F214" i="76"/>
  <c r="E214" i="76"/>
  <c r="F213" i="76"/>
  <c r="E213" i="76"/>
  <c r="F212" i="76"/>
  <c r="E212" i="76"/>
  <c r="F211" i="76"/>
  <c r="E211" i="76"/>
  <c r="F210" i="76"/>
  <c r="E210" i="76"/>
  <c r="F209" i="76"/>
  <c r="E209" i="76"/>
  <c r="F208" i="76"/>
  <c r="E208" i="76"/>
  <c r="F207" i="76"/>
  <c r="E207" i="76"/>
  <c r="F206" i="76"/>
  <c r="E206" i="76"/>
  <c r="F205" i="76"/>
  <c r="E205" i="76"/>
  <c r="F204" i="76"/>
  <c r="E204" i="76"/>
  <c r="F203" i="76"/>
  <c r="E203" i="76"/>
  <c r="F202" i="76"/>
  <c r="E202" i="76"/>
  <c r="F201" i="76"/>
  <c r="E201" i="76"/>
  <c r="F200" i="76"/>
  <c r="E200" i="76"/>
  <c r="F199" i="76"/>
  <c r="E199" i="76"/>
  <c r="F198" i="76"/>
  <c r="E198" i="76"/>
  <c r="F197" i="76"/>
  <c r="E197" i="76"/>
  <c r="F196" i="76"/>
  <c r="E196" i="76"/>
  <c r="F195" i="76"/>
  <c r="E195" i="76"/>
  <c r="F194" i="76"/>
  <c r="E194" i="76"/>
  <c r="F193" i="76"/>
  <c r="E193" i="76"/>
  <c r="F192" i="76"/>
  <c r="E192" i="76"/>
  <c r="F191" i="76"/>
  <c r="E191" i="76"/>
  <c r="F190" i="76"/>
  <c r="E190" i="76"/>
  <c r="F189" i="76"/>
  <c r="E189" i="76"/>
  <c r="F188" i="76"/>
  <c r="E188" i="76"/>
  <c r="F187" i="76"/>
  <c r="E187" i="76"/>
  <c r="F186" i="76"/>
  <c r="E186" i="76"/>
  <c r="F185" i="76"/>
  <c r="E185" i="76"/>
  <c r="F184" i="76"/>
  <c r="E184" i="76"/>
  <c r="F183" i="76"/>
  <c r="E183" i="76"/>
  <c r="F182" i="76"/>
  <c r="E182" i="76"/>
  <c r="F181" i="76"/>
  <c r="E181" i="76"/>
  <c r="F180" i="76"/>
  <c r="E180" i="76"/>
  <c r="F179" i="76"/>
  <c r="E179" i="76"/>
  <c r="F178" i="76"/>
  <c r="E178" i="76"/>
  <c r="F177" i="76"/>
  <c r="E177" i="76"/>
  <c r="F176" i="76"/>
  <c r="E176" i="76"/>
  <c r="F175" i="76"/>
  <c r="E175" i="76"/>
  <c r="F174" i="76"/>
  <c r="E174" i="76"/>
  <c r="F173" i="76"/>
  <c r="E173" i="76"/>
  <c r="F172" i="76"/>
  <c r="E172" i="76"/>
  <c r="F171" i="76"/>
  <c r="E171" i="76"/>
  <c r="F170" i="76"/>
  <c r="E170" i="76"/>
  <c r="F169" i="76"/>
  <c r="E169" i="76"/>
  <c r="F168" i="76"/>
  <c r="E168" i="76"/>
  <c r="F167" i="76"/>
  <c r="E167" i="76"/>
  <c r="F166" i="76"/>
  <c r="E166" i="76"/>
  <c r="F165" i="76"/>
  <c r="E165" i="76"/>
  <c r="F164" i="76"/>
  <c r="E164" i="76"/>
  <c r="F163" i="76"/>
  <c r="E163" i="76"/>
  <c r="F162" i="76"/>
  <c r="E162" i="76"/>
  <c r="F161" i="76"/>
  <c r="E161" i="76"/>
  <c r="F160" i="76"/>
  <c r="E160" i="76"/>
  <c r="F159" i="76"/>
  <c r="E159" i="76"/>
  <c r="F158" i="76"/>
  <c r="E158" i="76"/>
  <c r="F157" i="76"/>
  <c r="E157" i="76"/>
  <c r="F156" i="76"/>
  <c r="E156" i="76"/>
  <c r="F155" i="76"/>
  <c r="E155" i="76"/>
  <c r="F154" i="76"/>
  <c r="E154" i="76"/>
  <c r="F153" i="76"/>
  <c r="E153" i="76"/>
  <c r="F152" i="76"/>
  <c r="E152" i="76"/>
  <c r="F151" i="76"/>
  <c r="E151" i="76"/>
  <c r="F150" i="76"/>
  <c r="E150" i="76"/>
  <c r="F149" i="76"/>
  <c r="E149" i="76"/>
  <c r="F148" i="76"/>
  <c r="E148" i="76"/>
  <c r="F147" i="76"/>
  <c r="E147" i="76"/>
  <c r="F146" i="76"/>
  <c r="E146" i="76"/>
  <c r="F145" i="76"/>
  <c r="E145" i="76"/>
  <c r="F144" i="76"/>
  <c r="E144" i="76"/>
  <c r="F143" i="76"/>
  <c r="E143" i="76"/>
  <c r="F142" i="76"/>
  <c r="E142" i="76"/>
  <c r="F141" i="76"/>
  <c r="E141" i="76"/>
  <c r="F140" i="76"/>
  <c r="E140" i="76"/>
  <c r="F139" i="76"/>
  <c r="E139" i="76"/>
  <c r="F138" i="76"/>
  <c r="E138" i="76"/>
  <c r="F137" i="76"/>
  <c r="E137" i="76"/>
  <c r="F136" i="76"/>
  <c r="E136" i="76"/>
  <c r="F135" i="76"/>
  <c r="E135" i="76"/>
  <c r="F134" i="76"/>
  <c r="E134" i="76"/>
  <c r="F133" i="76"/>
  <c r="E133" i="76"/>
  <c r="F132" i="76"/>
  <c r="E132" i="76"/>
  <c r="F131" i="76"/>
  <c r="E131" i="76"/>
  <c r="F130" i="76"/>
  <c r="E130" i="76"/>
  <c r="F129" i="76"/>
  <c r="E129" i="76"/>
  <c r="F128" i="76"/>
  <c r="E128" i="76"/>
  <c r="F127" i="76"/>
  <c r="E127" i="76"/>
  <c r="F126" i="76"/>
  <c r="E126" i="76"/>
  <c r="F125" i="76"/>
  <c r="E125" i="76"/>
  <c r="F124" i="76"/>
  <c r="E124" i="76"/>
  <c r="F123" i="76"/>
  <c r="E123" i="76"/>
  <c r="F122" i="76"/>
  <c r="E122" i="76"/>
  <c r="F121" i="76"/>
  <c r="E121" i="76"/>
  <c r="F120" i="76"/>
  <c r="E120" i="76"/>
  <c r="F119" i="76"/>
  <c r="E119" i="76"/>
  <c r="F118" i="76"/>
  <c r="E118" i="76"/>
  <c r="F117" i="76"/>
  <c r="E117" i="76"/>
  <c r="F116" i="76"/>
  <c r="E116" i="76"/>
  <c r="F115" i="76"/>
  <c r="E115" i="76"/>
  <c r="F114" i="76"/>
  <c r="E114" i="76"/>
  <c r="F113" i="76"/>
  <c r="E113" i="76"/>
  <c r="F112" i="76"/>
  <c r="E112" i="76"/>
  <c r="F111" i="76"/>
  <c r="E111" i="76"/>
  <c r="F110" i="76"/>
  <c r="E110" i="76"/>
  <c r="F109" i="76"/>
  <c r="E109" i="76"/>
  <c r="F108" i="76"/>
  <c r="E108" i="76"/>
  <c r="F107" i="76"/>
  <c r="E107" i="76"/>
  <c r="F106" i="76"/>
  <c r="E106" i="76"/>
  <c r="F105" i="76"/>
  <c r="E105" i="76"/>
  <c r="F104" i="76"/>
  <c r="E104" i="76"/>
  <c r="F103" i="76"/>
  <c r="E103" i="76"/>
  <c r="F102" i="76"/>
  <c r="E102" i="76"/>
  <c r="F101" i="76"/>
  <c r="E101" i="76"/>
  <c r="F100" i="76"/>
  <c r="E100" i="76"/>
  <c r="F99" i="76"/>
  <c r="E99" i="76"/>
  <c r="F98" i="76"/>
  <c r="E98" i="76"/>
  <c r="F97" i="76"/>
  <c r="E97" i="76"/>
  <c r="F96" i="76"/>
  <c r="E96" i="76"/>
  <c r="F95" i="76"/>
  <c r="E95" i="76"/>
  <c r="F94" i="76"/>
  <c r="E94" i="76"/>
  <c r="F93" i="76"/>
  <c r="E93" i="76"/>
  <c r="F92" i="76"/>
  <c r="E92" i="76"/>
  <c r="F91" i="76"/>
  <c r="E91" i="76"/>
  <c r="F90" i="76"/>
  <c r="E90" i="76"/>
  <c r="F89" i="76"/>
  <c r="E89" i="76"/>
  <c r="F88" i="76"/>
  <c r="E88" i="76"/>
  <c r="F87" i="76"/>
  <c r="E87" i="76"/>
  <c r="F86" i="76"/>
  <c r="E86" i="76"/>
  <c r="F85" i="76"/>
  <c r="E85" i="76"/>
  <c r="F84" i="76"/>
  <c r="E84" i="76"/>
  <c r="F83" i="76"/>
  <c r="E83" i="76"/>
  <c r="F82" i="76"/>
  <c r="E82" i="76"/>
  <c r="F81" i="76"/>
  <c r="E81" i="76"/>
  <c r="F80" i="76"/>
  <c r="E80" i="76"/>
  <c r="F79" i="76"/>
  <c r="E79" i="76"/>
  <c r="F78" i="76"/>
  <c r="E78" i="76"/>
  <c r="F77" i="76"/>
  <c r="E77" i="76"/>
  <c r="F76" i="76"/>
  <c r="E76" i="76"/>
  <c r="F75" i="76"/>
  <c r="E75" i="76"/>
  <c r="F74" i="76"/>
  <c r="E74" i="76"/>
  <c r="F73" i="76"/>
  <c r="E73" i="76"/>
  <c r="F72" i="76"/>
  <c r="E72" i="76"/>
  <c r="F71" i="76"/>
  <c r="E71" i="76"/>
  <c r="F70" i="76"/>
  <c r="E70" i="76"/>
  <c r="F69" i="76"/>
  <c r="E69" i="76"/>
  <c r="F68" i="76"/>
  <c r="E68" i="76"/>
  <c r="F67" i="76"/>
  <c r="E67" i="76"/>
  <c r="F66" i="76"/>
  <c r="E66" i="76"/>
  <c r="F65" i="76"/>
  <c r="E65" i="76"/>
  <c r="F64" i="76"/>
  <c r="E64" i="76"/>
  <c r="F63" i="76"/>
  <c r="E63" i="76"/>
  <c r="F62" i="76"/>
  <c r="E62" i="76"/>
  <c r="F61" i="76"/>
  <c r="E61" i="76"/>
  <c r="F60" i="76"/>
  <c r="E60" i="76"/>
  <c r="F59" i="76"/>
  <c r="E59" i="76"/>
  <c r="F58" i="76"/>
  <c r="E58" i="76"/>
  <c r="F57" i="76"/>
  <c r="E57" i="76"/>
  <c r="F56" i="76"/>
  <c r="E56" i="76"/>
  <c r="F55" i="76"/>
  <c r="E55" i="76"/>
  <c r="F54" i="76"/>
  <c r="E54" i="76"/>
  <c r="F53" i="76"/>
  <c r="E53" i="76"/>
  <c r="F52" i="76"/>
  <c r="E52" i="76"/>
  <c r="F51" i="76"/>
  <c r="E51" i="76"/>
  <c r="F50" i="76"/>
  <c r="E50" i="76"/>
  <c r="F49" i="76"/>
  <c r="E49" i="76"/>
  <c r="F48" i="76"/>
  <c r="E48" i="76"/>
  <c r="F47" i="76"/>
  <c r="E47" i="76"/>
  <c r="F46" i="76"/>
  <c r="E46" i="76"/>
  <c r="F45" i="76"/>
  <c r="E45" i="76"/>
  <c r="F44" i="76"/>
  <c r="E44" i="76"/>
  <c r="F43" i="76"/>
  <c r="E43" i="76"/>
  <c r="F42" i="76"/>
  <c r="E42" i="76"/>
  <c r="F41" i="76"/>
  <c r="E41" i="76"/>
  <c r="F40" i="76"/>
  <c r="E40" i="76"/>
  <c r="F39" i="76"/>
  <c r="E39" i="76"/>
  <c r="F38" i="76"/>
  <c r="E38" i="76"/>
  <c r="F37" i="76"/>
  <c r="E37" i="76"/>
  <c r="F36" i="76"/>
  <c r="E36" i="76"/>
  <c r="F35" i="76"/>
  <c r="E35" i="76"/>
  <c r="F34" i="76"/>
  <c r="E34" i="76"/>
  <c r="F33" i="76"/>
  <c r="E33" i="76"/>
  <c r="F32" i="76"/>
  <c r="E32" i="76"/>
  <c r="F31" i="76"/>
  <c r="E31" i="76"/>
  <c r="F30" i="76"/>
  <c r="E30" i="76"/>
  <c r="F29" i="76"/>
  <c r="E29" i="76"/>
  <c r="F28" i="76"/>
  <c r="E28" i="76"/>
  <c r="F27" i="76"/>
  <c r="E27" i="76"/>
  <c r="F26" i="76"/>
  <c r="E26" i="76"/>
  <c r="F25" i="76"/>
  <c r="E25" i="76"/>
  <c r="F24" i="76"/>
  <c r="E24" i="76"/>
  <c r="F23" i="76"/>
  <c r="E23" i="76"/>
  <c r="F22" i="76"/>
  <c r="E22" i="76"/>
  <c r="F21" i="76"/>
  <c r="E21" i="76"/>
  <c r="F20" i="76"/>
  <c r="E20" i="76"/>
  <c r="F19" i="76"/>
  <c r="E19" i="76"/>
  <c r="F18" i="76"/>
  <c r="E18" i="76"/>
  <c r="F17" i="76"/>
  <c r="E17" i="76"/>
  <c r="F16" i="76"/>
  <c r="E16" i="76"/>
  <c r="F15" i="76"/>
  <c r="E15" i="76"/>
  <c r="F14" i="76"/>
  <c r="E14" i="76"/>
  <c r="F13" i="76"/>
  <c r="E13" i="76"/>
  <c r="F12" i="76"/>
  <c r="E12" i="76"/>
  <c r="F11" i="76"/>
  <c r="E11" i="76"/>
  <c r="F10" i="76"/>
  <c r="E10" i="76"/>
  <c r="F9" i="76"/>
  <c r="E9" i="76"/>
  <c r="F8" i="76"/>
  <c r="E8" i="76"/>
  <c r="F7" i="76"/>
  <c r="E7" i="76"/>
  <c r="F6" i="76"/>
  <c r="E6" i="76"/>
  <c r="F5" i="76"/>
  <c r="E5" i="76"/>
  <c r="BG1073" i="9"/>
  <c r="AJ1061" i="9"/>
  <c r="BF1126" i="9"/>
  <c r="BF1125" i="9"/>
  <c r="BF1124" i="9"/>
  <c r="BF1123" i="9"/>
  <c r="BF1122" i="9"/>
  <c r="BF1121" i="9"/>
  <c r="BF1120" i="9"/>
  <c r="BF1119" i="9"/>
  <c r="BF1118" i="9"/>
  <c r="BF1117" i="9"/>
  <c r="BF1116" i="9"/>
  <c r="BF1115" i="9"/>
  <c r="BF1114" i="9"/>
  <c r="BF1113" i="9"/>
  <c r="BF1112" i="9"/>
  <c r="BF1111" i="9"/>
  <c r="BF1110" i="9"/>
  <c r="BF1109" i="9"/>
  <c r="BF1108" i="9"/>
  <c r="BF1107" i="9"/>
  <c r="BF1106" i="9"/>
  <c r="BF1105" i="9"/>
  <c r="BF1104" i="9"/>
  <c r="BF1103" i="9"/>
  <c r="BF1102" i="9"/>
  <c r="BF1101" i="9"/>
  <c r="BF1100" i="9"/>
  <c r="BF1099" i="9"/>
  <c r="BF1098" i="9"/>
  <c r="BF1097" i="9"/>
  <c r="BF1096" i="9"/>
  <c r="BF1095" i="9"/>
  <c r="BF1094" i="9"/>
  <c r="BF1093" i="9"/>
  <c r="BF1092" i="9"/>
  <c r="BF1091" i="9"/>
  <c r="BF1090" i="9"/>
  <c r="BF1089" i="9"/>
  <c r="BF1088" i="9"/>
  <c r="BF1087" i="9"/>
  <c r="BF1086" i="9"/>
  <c r="BF1085" i="9"/>
  <c r="BF1084" i="9"/>
  <c r="BF1083" i="9"/>
  <c r="BF1082" i="9"/>
  <c r="BF1081" i="9"/>
  <c r="BF1080" i="9"/>
  <c r="BF1079" i="9"/>
  <c r="BF1078" i="9"/>
  <c r="BF1077" i="9"/>
  <c r="BK147" i="9"/>
  <c r="BK148" i="9" s="1"/>
  <c r="BH147" i="9"/>
  <c r="BH148" i="9" s="1"/>
  <c r="BI147" i="9"/>
  <c r="BI148" i="9" s="1"/>
  <c r="N95" i="9"/>
  <c r="BJ147" i="9"/>
  <c r="BJ148" i="9" s="1"/>
  <c r="W95" i="9"/>
  <c r="L378" i="64"/>
  <c r="L377" i="64"/>
  <c r="L376" i="64"/>
  <c r="L375" i="64"/>
  <c r="L374" i="64"/>
  <c r="L373" i="64"/>
  <c r="AQ352" i="64"/>
  <c r="AQ351" i="64"/>
  <c r="AE350" i="64"/>
  <c r="AQ349" i="64"/>
  <c r="AE348" i="64"/>
  <c r="AE347" i="64"/>
  <c r="AQ346" i="64"/>
  <c r="AE345" i="64"/>
  <c r="AQ344" i="64"/>
  <c r="AE343" i="64"/>
  <c r="AJ336" i="64"/>
  <c r="O336" i="64"/>
  <c r="T335" i="64"/>
  <c r="AV334" i="64"/>
  <c r="Y334" i="64"/>
  <c r="E334" i="64"/>
  <c r="AD333" i="64"/>
  <c r="J333" i="64"/>
  <c r="AJ332" i="64"/>
  <c r="O332" i="64"/>
  <c r="T331" i="64"/>
  <c r="AV330" i="64"/>
  <c r="Y330" i="64"/>
  <c r="E330" i="64"/>
  <c r="AD329" i="64"/>
  <c r="J329" i="64"/>
  <c r="T328" i="64"/>
  <c r="AD327" i="64"/>
  <c r="J327" i="64"/>
  <c r="AJ319" i="64"/>
  <c r="K319" i="64"/>
  <c r="AJ318" i="64"/>
  <c r="K318" i="64"/>
  <c r="AJ317" i="64"/>
  <c r="K317" i="64"/>
  <c r="AJ316" i="64"/>
  <c r="K316" i="64"/>
  <c r="AJ315" i="64"/>
  <c r="K315" i="64"/>
  <c r="AJ314" i="64"/>
  <c r="K314" i="64"/>
  <c r="AJ313" i="64"/>
  <c r="K313" i="64"/>
  <c r="AJ312" i="64"/>
  <c r="K312" i="64"/>
  <c r="AJ311" i="64"/>
  <c r="K311" i="64"/>
  <c r="AJ310" i="64"/>
  <c r="K310" i="64"/>
  <c r="AM205" i="64"/>
  <c r="AM181" i="64"/>
  <c r="AV62" i="64"/>
  <c r="AF62" i="64"/>
  <c r="AK350" i="64"/>
  <c r="AK348" i="64"/>
  <c r="AK347" i="64"/>
  <c r="AK345" i="64"/>
  <c r="AK343" i="64"/>
  <c r="T336" i="64"/>
  <c r="AV335" i="64"/>
  <c r="Y335" i="64"/>
  <c r="E335" i="64"/>
  <c r="AD334" i="64"/>
  <c r="J334" i="64"/>
  <c r="AJ333" i="64"/>
  <c r="O333" i="64"/>
  <c r="T332" i="64"/>
  <c r="AV331" i="64"/>
  <c r="Y331" i="64"/>
  <c r="E331" i="64"/>
  <c r="AD330" i="64"/>
  <c r="J330" i="64"/>
  <c r="AJ329" i="64"/>
  <c r="O329" i="64"/>
  <c r="AV328" i="64"/>
  <c r="Y328" i="64"/>
  <c r="E328" i="64"/>
  <c r="AJ327" i="64"/>
  <c r="O327" i="64"/>
  <c r="AP319" i="64"/>
  <c r="R319" i="64"/>
  <c r="AP318" i="64"/>
  <c r="R318" i="64"/>
  <c r="AP317" i="64"/>
  <c r="R317" i="64"/>
  <c r="AP316" i="64"/>
  <c r="R316" i="64"/>
  <c r="AP315" i="64"/>
  <c r="R315" i="64"/>
  <c r="AP314" i="64"/>
  <c r="R314" i="64"/>
  <c r="AP313" i="64"/>
  <c r="R313" i="64"/>
  <c r="AP312" i="64"/>
  <c r="R312" i="64"/>
  <c r="AP311" i="64"/>
  <c r="R311" i="64"/>
  <c r="AP310" i="64"/>
  <c r="R310" i="64"/>
  <c r="AM211" i="64"/>
  <c r="AM187" i="64"/>
  <c r="AZ62" i="64"/>
  <c r="AJ62" i="64"/>
  <c r="AP378" i="64"/>
  <c r="AP377" i="64"/>
  <c r="AP376" i="64"/>
  <c r="AP375" i="64"/>
  <c r="AP374" i="64"/>
  <c r="AP373" i="64"/>
  <c r="AE352" i="64"/>
  <c r="AE351" i="64"/>
  <c r="AQ350" i="64"/>
  <c r="AE349" i="64"/>
  <c r="AQ348" i="64"/>
  <c r="AQ347" i="64"/>
  <c r="AE346" i="64"/>
  <c r="AQ345" i="64"/>
  <c r="AE344" i="64"/>
  <c r="AQ343" i="64"/>
  <c r="AV336" i="64"/>
  <c r="Y336" i="64"/>
  <c r="E336" i="64"/>
  <c r="AD335" i="64"/>
  <c r="J335" i="64"/>
  <c r="AJ334" i="64"/>
  <c r="O334" i="64"/>
  <c r="T333" i="64"/>
  <c r="AV332" i="64"/>
  <c r="Y332" i="64"/>
  <c r="E332" i="64"/>
  <c r="AD331" i="64"/>
  <c r="J331" i="64"/>
  <c r="AJ330" i="64"/>
  <c r="O330" i="64"/>
  <c r="T329" i="64"/>
  <c r="AD328" i="64"/>
  <c r="J328" i="64"/>
  <c r="T327" i="64"/>
  <c r="AV319" i="64"/>
  <c r="X319" i="64"/>
  <c r="AV318" i="64"/>
  <c r="X318" i="64"/>
  <c r="AV317" i="64"/>
  <c r="X317" i="64"/>
  <c r="AV316" i="64"/>
  <c r="X316" i="64"/>
  <c r="AV315" i="64"/>
  <c r="X315" i="64"/>
  <c r="AV314" i="64"/>
  <c r="X314" i="64"/>
  <c r="AV313" i="64"/>
  <c r="X313" i="64"/>
  <c r="AV312" i="64"/>
  <c r="X312" i="64"/>
  <c r="AV311" i="64"/>
  <c r="X311" i="64"/>
  <c r="AV310" i="64"/>
  <c r="X310" i="64"/>
  <c r="AM193" i="64"/>
  <c r="AM165" i="64"/>
  <c r="AN62" i="64"/>
  <c r="AK352" i="64"/>
  <c r="AK351" i="64"/>
  <c r="AK349" i="64"/>
  <c r="AK346" i="64"/>
  <c r="AK344" i="64"/>
  <c r="AD336" i="64"/>
  <c r="J336" i="64"/>
  <c r="AJ335" i="64"/>
  <c r="O335" i="64"/>
  <c r="T334" i="64"/>
  <c r="AV333" i="64"/>
  <c r="Y333" i="64"/>
  <c r="E333" i="64"/>
  <c r="AD332" i="64"/>
  <c r="J332" i="64"/>
  <c r="AJ331" i="64"/>
  <c r="O331" i="64"/>
  <c r="T330" i="64"/>
  <c r="AV329" i="64"/>
  <c r="Y329" i="64"/>
  <c r="E329" i="64"/>
  <c r="AJ328" i="64"/>
  <c r="O328" i="64"/>
  <c r="AV327" i="64"/>
  <c r="Y327" i="64"/>
  <c r="E327" i="64"/>
  <c r="AD319" i="64"/>
  <c r="E319" i="64"/>
  <c r="AD318" i="64"/>
  <c r="E318" i="64"/>
  <c r="AD317" i="64"/>
  <c r="E317" i="64"/>
  <c r="AD316" i="64"/>
  <c r="E316" i="64"/>
  <c r="AD315" i="64"/>
  <c r="E315" i="64"/>
  <c r="AD314" i="64"/>
  <c r="E314" i="64"/>
  <c r="AD313" i="64"/>
  <c r="E313" i="64"/>
  <c r="AD312" i="64"/>
  <c r="E312" i="64"/>
  <c r="AD311" i="64"/>
  <c r="E311" i="64"/>
  <c r="AD310" i="64"/>
  <c r="E310" i="64"/>
  <c r="AM199" i="64"/>
  <c r="AM173" i="64"/>
  <c r="AR62" i="64"/>
  <c r="AV378" i="64"/>
  <c r="R378" i="64"/>
  <c r="C31" i="26"/>
  <c r="C27" i="26"/>
  <c r="C23" i="26"/>
  <c r="C32" i="26"/>
  <c r="C28" i="26"/>
  <c r="C24" i="26"/>
  <c r="C29" i="26"/>
  <c r="C25" i="26"/>
  <c r="C30" i="26"/>
  <c r="C26" i="26"/>
  <c r="B7" i="20"/>
  <c r="H158" i="63"/>
  <c r="H154" i="63"/>
  <c r="H150" i="63"/>
  <c r="H146" i="63"/>
  <c r="H142" i="63"/>
  <c r="H138" i="63"/>
  <c r="H134" i="63"/>
  <c r="H130" i="63"/>
  <c r="H126" i="63"/>
  <c r="H122" i="63"/>
  <c r="H84" i="63"/>
  <c r="H80" i="63"/>
  <c r="H76" i="63"/>
  <c r="H72" i="63"/>
  <c r="H68" i="63"/>
  <c r="H64" i="63"/>
  <c r="H60" i="63"/>
  <c r="H56" i="63"/>
  <c r="H52" i="63"/>
  <c r="H48" i="63"/>
  <c r="H44" i="63"/>
  <c r="H40" i="63"/>
  <c r="H36" i="63"/>
  <c r="H32" i="63"/>
  <c r="H28" i="63"/>
  <c r="H24" i="63"/>
  <c r="H20" i="63"/>
  <c r="H16" i="63"/>
  <c r="H12" i="63"/>
  <c r="H8" i="63"/>
  <c r="H157" i="63"/>
  <c r="H153" i="63"/>
  <c r="H149" i="63"/>
  <c r="H145" i="63"/>
  <c r="H141" i="63"/>
  <c r="H137" i="63"/>
  <c r="H133" i="63"/>
  <c r="H129" i="63"/>
  <c r="H125" i="63"/>
  <c r="H121" i="63"/>
  <c r="H113" i="63"/>
  <c r="H87" i="63"/>
  <c r="H83" i="63"/>
  <c r="H79" i="63"/>
  <c r="H75" i="63"/>
  <c r="H71" i="63"/>
  <c r="H67" i="63"/>
  <c r="H63" i="63"/>
  <c r="H59" i="63"/>
  <c r="H55" i="63"/>
  <c r="H51" i="63"/>
  <c r="H47" i="63"/>
  <c r="H43" i="63"/>
  <c r="H39" i="63"/>
  <c r="H35" i="63"/>
  <c r="H31" i="63"/>
  <c r="H27" i="63"/>
  <c r="H23" i="63"/>
  <c r="H19" i="63"/>
  <c r="H15" i="63"/>
  <c r="H11" i="63"/>
  <c r="H7" i="63"/>
  <c r="H156" i="63"/>
  <c r="H152" i="63"/>
  <c r="H148" i="63"/>
  <c r="H144" i="63"/>
  <c r="H140" i="63"/>
  <c r="H136" i="63"/>
  <c r="H132" i="63"/>
  <c r="H128" i="63"/>
  <c r="H124" i="63"/>
  <c r="H112" i="63"/>
  <c r="H86" i="63"/>
  <c r="H82" i="63"/>
  <c r="H78" i="63"/>
  <c r="H74" i="63"/>
  <c r="H70" i="63"/>
  <c r="H66" i="63"/>
  <c r="H62" i="63"/>
  <c r="H58" i="63"/>
  <c r="H54" i="63"/>
  <c r="H50" i="63"/>
  <c r="H46" i="63"/>
  <c r="H42" i="63"/>
  <c r="H38" i="63"/>
  <c r="H34" i="63"/>
  <c r="H30" i="63"/>
  <c r="H26" i="63"/>
  <c r="H22" i="63"/>
  <c r="H18" i="63"/>
  <c r="H14" i="63"/>
  <c r="H10" i="63"/>
  <c r="H6" i="63"/>
  <c r="H159" i="63"/>
  <c r="H155" i="63"/>
  <c r="H151" i="63"/>
  <c r="H147" i="63"/>
  <c r="H143" i="63"/>
  <c r="H139" i="63"/>
  <c r="H135" i="63"/>
  <c r="H131" i="63"/>
  <c r="H127" i="63"/>
  <c r="H123" i="63"/>
  <c r="H115" i="63"/>
  <c r="H85" i="63"/>
  <c r="H81" i="63"/>
  <c r="H77" i="63"/>
  <c r="H73" i="63"/>
  <c r="H69" i="63"/>
  <c r="H65" i="63"/>
  <c r="H61" i="63"/>
  <c r="H57" i="63"/>
  <c r="H53" i="63"/>
  <c r="H49" i="63"/>
  <c r="H45" i="63"/>
  <c r="H41" i="63"/>
  <c r="H37" i="63"/>
  <c r="H33" i="63"/>
  <c r="H29" i="63"/>
  <c r="H25" i="63"/>
  <c r="H21" i="63"/>
  <c r="H17" i="63"/>
  <c r="H13" i="63"/>
  <c r="H9" i="63"/>
  <c r="H5" i="63"/>
  <c r="X420" i="76"/>
  <c r="T420" i="76"/>
  <c r="P420" i="76"/>
  <c r="L420" i="76"/>
  <c r="H420" i="76"/>
  <c r="Z419" i="76"/>
  <c r="V419" i="76"/>
  <c r="R419" i="76"/>
  <c r="N419" i="76"/>
  <c r="J419" i="76"/>
  <c r="X418" i="76"/>
  <c r="T418" i="76"/>
  <c r="P418" i="76"/>
  <c r="L418" i="76"/>
  <c r="H418" i="76"/>
  <c r="Z417" i="76"/>
  <c r="V417" i="76"/>
  <c r="R417" i="76"/>
  <c r="N417" i="76"/>
  <c r="J417" i="76"/>
  <c r="X416" i="76"/>
  <c r="T416" i="76"/>
  <c r="P416" i="76"/>
  <c r="L416" i="76"/>
  <c r="H416" i="76"/>
  <c r="Z415" i="76"/>
  <c r="V415" i="76"/>
  <c r="R415" i="76"/>
  <c r="N415" i="76"/>
  <c r="J415" i="76"/>
  <c r="X414" i="76"/>
  <c r="T414" i="76"/>
  <c r="P414" i="76"/>
  <c r="L414" i="76"/>
  <c r="H414" i="76"/>
  <c r="Z413" i="76"/>
  <c r="V413" i="76"/>
  <c r="R413" i="76"/>
  <c r="N413" i="76"/>
  <c r="J413" i="76"/>
  <c r="X412" i="76"/>
  <c r="T412" i="76"/>
  <c r="P412" i="76"/>
  <c r="L412" i="76"/>
  <c r="H412" i="76"/>
  <c r="Z411" i="76"/>
  <c r="V411" i="76"/>
  <c r="R411" i="76"/>
  <c r="N411" i="76"/>
  <c r="J411" i="76"/>
  <c r="Z410" i="76"/>
  <c r="V410" i="76"/>
  <c r="R410" i="76"/>
  <c r="N410" i="76"/>
  <c r="J410" i="76"/>
  <c r="X409" i="76"/>
  <c r="T409" i="76"/>
  <c r="P409" i="76"/>
  <c r="L409" i="76"/>
  <c r="H409" i="76"/>
  <c r="Z408" i="76"/>
  <c r="V408" i="76"/>
  <c r="R408" i="76"/>
  <c r="N408" i="76"/>
  <c r="J408" i="76"/>
  <c r="X407" i="76"/>
  <c r="T407" i="76"/>
  <c r="P407" i="76"/>
  <c r="L407" i="76"/>
  <c r="H407" i="76"/>
  <c r="Z406" i="76"/>
  <c r="V406" i="76"/>
  <c r="R406" i="76"/>
  <c r="N406" i="76"/>
  <c r="J406" i="76"/>
  <c r="X405" i="76"/>
  <c r="T405" i="76"/>
  <c r="P405" i="76"/>
  <c r="L405" i="76"/>
  <c r="H405" i="76"/>
  <c r="Z404" i="76"/>
  <c r="V404" i="76"/>
  <c r="R404" i="76"/>
  <c r="N404" i="76"/>
  <c r="J404" i="76"/>
  <c r="X403" i="76"/>
  <c r="T403" i="76"/>
  <c r="P403" i="76"/>
  <c r="L403" i="76"/>
  <c r="H403" i="76"/>
  <c r="Z402" i="76"/>
  <c r="V402" i="76"/>
  <c r="R402" i="76"/>
  <c r="N402" i="76"/>
  <c r="J402" i="76"/>
  <c r="X401" i="76"/>
  <c r="T401" i="76"/>
  <c r="P401" i="76"/>
  <c r="L401" i="76"/>
  <c r="H401" i="76"/>
  <c r="Z400" i="76"/>
  <c r="V400" i="76"/>
  <c r="R400" i="76"/>
  <c r="N400" i="76"/>
  <c r="J400" i="76"/>
  <c r="X399" i="76"/>
  <c r="T399" i="76"/>
  <c r="P399" i="76"/>
  <c r="L399" i="76"/>
  <c r="H399" i="76"/>
  <c r="Z398" i="76"/>
  <c r="V398" i="76"/>
  <c r="R398" i="76"/>
  <c r="N398" i="76"/>
  <c r="J398" i="76"/>
  <c r="X397" i="76"/>
  <c r="T397" i="76"/>
  <c r="P397" i="76"/>
  <c r="L397" i="76"/>
  <c r="H397" i="76"/>
  <c r="Z396" i="76"/>
  <c r="V396" i="76"/>
  <c r="R396" i="76"/>
  <c r="N396" i="76"/>
  <c r="J396" i="76"/>
  <c r="X395" i="76"/>
  <c r="T395" i="76"/>
  <c r="P395" i="76"/>
  <c r="L395" i="76"/>
  <c r="H395" i="76"/>
  <c r="Z394" i="76"/>
  <c r="V394" i="76"/>
  <c r="R394" i="76"/>
  <c r="N394" i="76"/>
  <c r="J394" i="76"/>
  <c r="X393" i="76"/>
  <c r="T393" i="76"/>
  <c r="P393" i="76"/>
  <c r="L393" i="76"/>
  <c r="H393" i="76"/>
  <c r="Z392" i="76"/>
  <c r="V392" i="76"/>
  <c r="R392" i="76"/>
  <c r="N392" i="76"/>
  <c r="J392" i="76"/>
  <c r="X391" i="76"/>
  <c r="T391" i="76"/>
  <c r="P391" i="76"/>
  <c r="L391" i="76"/>
  <c r="H391" i="76"/>
  <c r="Z390" i="76"/>
  <c r="V390" i="76"/>
  <c r="R390" i="76"/>
  <c r="N390" i="76"/>
  <c r="J390" i="76"/>
  <c r="X389" i="76"/>
  <c r="T389" i="76"/>
  <c r="P389" i="76"/>
  <c r="L389" i="76"/>
  <c r="H389" i="76"/>
  <c r="Z388" i="76"/>
  <c r="V388" i="76"/>
  <c r="R388" i="76"/>
  <c r="N388" i="76"/>
  <c r="J388" i="76"/>
  <c r="X387" i="76"/>
  <c r="T387" i="76"/>
  <c r="P387" i="76"/>
  <c r="L387" i="76"/>
  <c r="H387" i="76"/>
  <c r="Z386" i="76"/>
  <c r="V386" i="76"/>
  <c r="R386" i="76"/>
  <c r="N386" i="76"/>
  <c r="J386" i="76"/>
  <c r="X385" i="76"/>
  <c r="T385" i="76"/>
  <c r="P385" i="76"/>
  <c r="L385" i="76"/>
  <c r="H385" i="76"/>
  <c r="Z384" i="76"/>
  <c r="V384" i="76"/>
  <c r="R384" i="76"/>
  <c r="N384" i="76"/>
  <c r="J384" i="76"/>
  <c r="X383" i="76"/>
  <c r="T383" i="76"/>
  <c r="P383" i="76"/>
  <c r="L383" i="76"/>
  <c r="H383" i="76"/>
  <c r="Z382" i="76"/>
  <c r="V382" i="76"/>
  <c r="R382" i="76"/>
  <c r="N382" i="76"/>
  <c r="J382" i="76"/>
  <c r="X381" i="76"/>
  <c r="T381" i="76"/>
  <c r="P381" i="76"/>
  <c r="L381" i="76"/>
  <c r="H381" i="76"/>
  <c r="Z380" i="76"/>
  <c r="V380" i="76"/>
  <c r="R380" i="76"/>
  <c r="N380" i="76"/>
  <c r="J380" i="76"/>
  <c r="X379" i="76"/>
  <c r="T379" i="76"/>
  <c r="P379" i="76"/>
  <c r="L379" i="76"/>
  <c r="H379" i="76"/>
  <c r="Z378" i="76"/>
  <c r="V378" i="76"/>
  <c r="R378" i="76"/>
  <c r="N378" i="76"/>
  <c r="J378" i="76"/>
  <c r="X377" i="76"/>
  <c r="T377" i="76"/>
  <c r="P377" i="76"/>
  <c r="L377" i="76"/>
  <c r="H377" i="76"/>
  <c r="Z376" i="76"/>
  <c r="V376" i="76"/>
  <c r="R376" i="76"/>
  <c r="N376" i="76"/>
  <c r="J376" i="76"/>
  <c r="X375" i="76"/>
  <c r="T375" i="76"/>
  <c r="P375" i="76"/>
  <c r="L375" i="76"/>
  <c r="H375" i="76"/>
  <c r="X374" i="76"/>
  <c r="T374" i="76"/>
  <c r="P374" i="76"/>
  <c r="L374" i="76"/>
  <c r="H374" i="76"/>
  <c r="Z373" i="76"/>
  <c r="V373" i="76"/>
  <c r="R373" i="76"/>
  <c r="Y420" i="76"/>
  <c r="U420" i="76"/>
  <c r="Q420" i="76"/>
  <c r="M420" i="76"/>
  <c r="I420" i="76"/>
  <c r="AA419" i="76"/>
  <c r="W419" i="76"/>
  <c r="S419" i="76"/>
  <c r="O419" i="76"/>
  <c r="K419" i="76"/>
  <c r="Y418" i="76"/>
  <c r="U418" i="76"/>
  <c r="Q418" i="76"/>
  <c r="M418" i="76"/>
  <c r="I418" i="76"/>
  <c r="AA417" i="76"/>
  <c r="W417" i="76"/>
  <c r="S417" i="76"/>
  <c r="O417" i="76"/>
  <c r="K417" i="76"/>
  <c r="Y416" i="76"/>
  <c r="U416" i="76"/>
  <c r="Q416" i="76"/>
  <c r="M416" i="76"/>
  <c r="I416" i="76"/>
  <c r="AA415" i="76"/>
  <c r="W415" i="76"/>
  <c r="S415" i="76"/>
  <c r="O415" i="76"/>
  <c r="K415" i="76"/>
  <c r="Y414" i="76"/>
  <c r="U414" i="76"/>
  <c r="Q414" i="76"/>
  <c r="M414" i="76"/>
  <c r="I414" i="76"/>
  <c r="AA413" i="76"/>
  <c r="W413" i="76"/>
  <c r="S413" i="76"/>
  <c r="O413" i="76"/>
  <c r="K413" i="76"/>
  <c r="Y412" i="76"/>
  <c r="U412" i="76"/>
  <c r="Q412" i="76"/>
  <c r="M412" i="76"/>
  <c r="I412" i="76"/>
  <c r="AA411" i="76"/>
  <c r="W411" i="76"/>
  <c r="S411" i="76"/>
  <c r="O411" i="76"/>
  <c r="K411" i="76"/>
  <c r="AA410" i="76"/>
  <c r="W410" i="76"/>
  <c r="S410" i="76"/>
  <c r="O410" i="76"/>
  <c r="K410" i="76"/>
  <c r="Y409" i="76"/>
  <c r="U409" i="76"/>
  <c r="Q409" i="76"/>
  <c r="M409" i="76"/>
  <c r="I409" i="76"/>
  <c r="AA408" i="76"/>
  <c r="W408" i="76"/>
  <c r="S408" i="76"/>
  <c r="O408" i="76"/>
  <c r="K408" i="76"/>
  <c r="Y407" i="76"/>
  <c r="U407" i="76"/>
  <c r="Q407" i="76"/>
  <c r="M407" i="76"/>
  <c r="I407" i="76"/>
  <c r="AA406" i="76"/>
  <c r="W406" i="76"/>
  <c r="S406" i="76"/>
  <c r="O406" i="76"/>
  <c r="K406" i="76"/>
  <c r="Y405" i="76"/>
  <c r="U405" i="76"/>
  <c r="Q405" i="76"/>
  <c r="M405" i="76"/>
  <c r="I405" i="76"/>
  <c r="AA404" i="76"/>
  <c r="W404" i="76"/>
  <c r="S404" i="76"/>
  <c r="O404" i="76"/>
  <c r="K404" i="76"/>
  <c r="Y403" i="76"/>
  <c r="U403" i="76"/>
  <c r="Q403" i="76"/>
  <c r="M403" i="76"/>
  <c r="I403" i="76"/>
  <c r="AA402" i="76"/>
  <c r="W402" i="76"/>
  <c r="S402" i="76"/>
  <c r="O402" i="76"/>
  <c r="K402" i="76"/>
  <c r="Y401" i="76"/>
  <c r="U401" i="76"/>
  <c r="Q401" i="76"/>
  <c r="M401" i="76"/>
  <c r="I401" i="76"/>
  <c r="AA400" i="76"/>
  <c r="W400" i="76"/>
  <c r="S400" i="76"/>
  <c r="O400" i="76"/>
  <c r="K400" i="76"/>
  <c r="Y399" i="76"/>
  <c r="U399" i="76"/>
  <c r="Q399" i="76"/>
  <c r="M399" i="76"/>
  <c r="I399" i="76"/>
  <c r="AA398" i="76"/>
  <c r="W398" i="76"/>
  <c r="S398" i="76"/>
  <c r="O398" i="76"/>
  <c r="K398" i="76"/>
  <c r="Y397" i="76"/>
  <c r="U397" i="76"/>
  <c r="Q397" i="76"/>
  <c r="M397" i="76"/>
  <c r="I397" i="76"/>
  <c r="AA396" i="76"/>
  <c r="W396" i="76"/>
  <c r="S396" i="76"/>
  <c r="O396" i="76"/>
  <c r="K396" i="76"/>
  <c r="Y395" i="76"/>
  <c r="U395" i="76"/>
  <c r="Q395" i="76"/>
  <c r="M395" i="76"/>
  <c r="I395" i="76"/>
  <c r="AA394" i="76"/>
  <c r="W394" i="76"/>
  <c r="S394" i="76"/>
  <c r="O394" i="76"/>
  <c r="K394" i="76"/>
  <c r="Y393" i="76"/>
  <c r="U393" i="76"/>
  <c r="Q393" i="76"/>
  <c r="M393" i="76"/>
  <c r="I393" i="76"/>
  <c r="AA392" i="76"/>
  <c r="W392" i="76"/>
  <c r="S392" i="76"/>
  <c r="O392" i="76"/>
  <c r="K392" i="76"/>
  <c r="Y391" i="76"/>
  <c r="U391" i="76"/>
  <c r="Q391" i="76"/>
  <c r="M391" i="76"/>
  <c r="I391" i="76"/>
  <c r="AA390" i="76"/>
  <c r="W390" i="76"/>
  <c r="S390" i="76"/>
  <c r="O390" i="76"/>
  <c r="K390" i="76"/>
  <c r="Y389" i="76"/>
  <c r="U389" i="76"/>
  <c r="Q389" i="76"/>
  <c r="M389" i="76"/>
  <c r="I389" i="76"/>
  <c r="AA388" i="76"/>
  <c r="W388" i="76"/>
  <c r="S388" i="76"/>
  <c r="O388" i="76"/>
  <c r="K388" i="76"/>
  <c r="Y387" i="76"/>
  <c r="U387" i="76"/>
  <c r="Q387" i="76"/>
  <c r="M387" i="76"/>
  <c r="I387" i="76"/>
  <c r="AA386" i="76"/>
  <c r="W386" i="76"/>
  <c r="S386" i="76"/>
  <c r="O386" i="76"/>
  <c r="K386" i="76"/>
  <c r="Y385" i="76"/>
  <c r="U385" i="76"/>
  <c r="Q385" i="76"/>
  <c r="M385" i="76"/>
  <c r="I385" i="76"/>
  <c r="AA384" i="76"/>
  <c r="W384" i="76"/>
  <c r="S384" i="76"/>
  <c r="O384" i="76"/>
  <c r="K384" i="76"/>
  <c r="Y383" i="76"/>
  <c r="U383" i="76"/>
  <c r="Q383" i="76"/>
  <c r="M383" i="76"/>
  <c r="I383" i="76"/>
  <c r="AA382" i="76"/>
  <c r="W382" i="76"/>
  <c r="S382" i="76"/>
  <c r="O382" i="76"/>
  <c r="K382" i="76"/>
  <c r="Y381" i="76"/>
  <c r="U381" i="76"/>
  <c r="Q381" i="76"/>
  <c r="M381" i="76"/>
  <c r="I381" i="76"/>
  <c r="AA380" i="76"/>
  <c r="W380" i="76"/>
  <c r="S380" i="76"/>
  <c r="O380" i="76"/>
  <c r="K380" i="76"/>
  <c r="Y379" i="76"/>
  <c r="U379" i="76"/>
  <c r="Q379" i="76"/>
  <c r="M379" i="76"/>
  <c r="I379" i="76"/>
  <c r="AA378" i="76"/>
  <c r="W378" i="76"/>
  <c r="S378" i="76"/>
  <c r="O378" i="76"/>
  <c r="K378" i="76"/>
  <c r="Y377" i="76"/>
  <c r="U377" i="76"/>
  <c r="Q377" i="76"/>
  <c r="M377" i="76"/>
  <c r="I377" i="76"/>
  <c r="AA376" i="76"/>
  <c r="W376" i="76"/>
  <c r="S376" i="76"/>
  <c r="O376" i="76"/>
  <c r="K376" i="76"/>
  <c r="Y375" i="76"/>
  <c r="U375" i="76"/>
  <c r="Q375" i="76"/>
  <c r="M375" i="76"/>
  <c r="I375" i="76"/>
  <c r="Y374" i="76"/>
  <c r="U374" i="76"/>
  <c r="Q374" i="76"/>
  <c r="M374" i="76"/>
  <c r="I374" i="76"/>
  <c r="AA373" i="76"/>
  <c r="W373" i="76"/>
  <c r="S373" i="76"/>
  <c r="O373" i="76"/>
  <c r="K373" i="76"/>
  <c r="Y372" i="76"/>
  <c r="U372" i="76"/>
  <c r="Q372" i="76"/>
  <c r="M372" i="76"/>
  <c r="I372" i="76"/>
  <c r="AA371" i="76"/>
  <c r="W371" i="76"/>
  <c r="S371" i="76"/>
  <c r="O371" i="76"/>
  <c r="K371" i="76"/>
  <c r="Y370" i="76"/>
  <c r="U370" i="76"/>
  <c r="Q370" i="76"/>
  <c r="M370" i="76"/>
  <c r="I370" i="76"/>
  <c r="AA369" i="76"/>
  <c r="Z420" i="76"/>
  <c r="V420" i="76"/>
  <c r="R420" i="76"/>
  <c r="N420" i="76"/>
  <c r="J420" i="76"/>
  <c r="X419" i="76"/>
  <c r="T419" i="76"/>
  <c r="P419" i="76"/>
  <c r="L419" i="76"/>
  <c r="H419" i="76"/>
  <c r="Z418" i="76"/>
  <c r="V418" i="76"/>
  <c r="R418" i="76"/>
  <c r="N418" i="76"/>
  <c r="J418" i="76"/>
  <c r="X417" i="76"/>
  <c r="T417" i="76"/>
  <c r="P417" i="76"/>
  <c r="L417" i="76"/>
  <c r="H417" i="76"/>
  <c r="Z416" i="76"/>
  <c r="V416" i="76"/>
  <c r="R416" i="76"/>
  <c r="N416" i="76"/>
  <c r="J416" i="76"/>
  <c r="X415" i="76"/>
  <c r="T415" i="76"/>
  <c r="P415" i="76"/>
  <c r="L415" i="76"/>
  <c r="H415" i="76"/>
  <c r="Z414" i="76"/>
  <c r="V414" i="76"/>
  <c r="R414" i="76"/>
  <c r="N414" i="76"/>
  <c r="J414" i="76"/>
  <c r="X413" i="76"/>
  <c r="T413" i="76"/>
  <c r="P413" i="76"/>
  <c r="L413" i="76"/>
  <c r="H413" i="76"/>
  <c r="Z412" i="76"/>
  <c r="V412" i="76"/>
  <c r="R412" i="76"/>
  <c r="N412" i="76"/>
  <c r="J412" i="76"/>
  <c r="X411" i="76"/>
  <c r="T411" i="76"/>
  <c r="P411" i="76"/>
  <c r="L411" i="76"/>
  <c r="H411" i="76"/>
  <c r="X410" i="76"/>
  <c r="T410" i="76"/>
  <c r="P410" i="76"/>
  <c r="L410" i="76"/>
  <c r="H410" i="76"/>
  <c r="Z409" i="76"/>
  <c r="V409" i="76"/>
  <c r="R409" i="76"/>
  <c r="N409" i="76"/>
  <c r="J409" i="76"/>
  <c r="X408" i="76"/>
  <c r="T408" i="76"/>
  <c r="P408" i="76"/>
  <c r="L408" i="76"/>
  <c r="H408" i="76"/>
  <c r="Z407" i="76"/>
  <c r="V407" i="76"/>
  <c r="R407" i="76"/>
  <c r="N407" i="76"/>
  <c r="J407" i="76"/>
  <c r="X406" i="76"/>
  <c r="T406" i="76"/>
  <c r="P406" i="76"/>
  <c r="L406" i="76"/>
  <c r="H406" i="76"/>
  <c r="Z405" i="76"/>
  <c r="V405" i="76"/>
  <c r="R405" i="76"/>
  <c r="N405" i="76"/>
  <c r="J405" i="76"/>
  <c r="X404" i="76"/>
  <c r="T404" i="76"/>
  <c r="P404" i="76"/>
  <c r="L404" i="76"/>
  <c r="H404" i="76"/>
  <c r="Z403" i="76"/>
  <c r="V403" i="76"/>
  <c r="R403" i="76"/>
  <c r="N403" i="76"/>
  <c r="J403" i="76"/>
  <c r="X402" i="76"/>
  <c r="T402" i="76"/>
  <c r="P402" i="76"/>
  <c r="L402" i="76"/>
  <c r="H402" i="76"/>
  <c r="Z401" i="76"/>
  <c r="V401" i="76"/>
  <c r="R401" i="76"/>
  <c r="N401" i="76"/>
  <c r="J401" i="76"/>
  <c r="X400" i="76"/>
  <c r="T400" i="76"/>
  <c r="P400" i="76"/>
  <c r="L400" i="76"/>
  <c r="H400" i="76"/>
  <c r="Z399" i="76"/>
  <c r="V399" i="76"/>
  <c r="R399" i="76"/>
  <c r="N399" i="76"/>
  <c r="J399" i="76"/>
  <c r="X398" i="76"/>
  <c r="T398" i="76"/>
  <c r="P398" i="76"/>
  <c r="L398" i="76"/>
  <c r="H398" i="76"/>
  <c r="Z397" i="76"/>
  <c r="V397" i="76"/>
  <c r="R397" i="76"/>
  <c r="N397" i="76"/>
  <c r="J397" i="76"/>
  <c r="X396" i="76"/>
  <c r="T396" i="76"/>
  <c r="P396" i="76"/>
  <c r="L396" i="76"/>
  <c r="H396" i="76"/>
  <c r="Z395" i="76"/>
  <c r="V395" i="76"/>
  <c r="R395" i="76"/>
  <c r="N395" i="76"/>
  <c r="J395" i="76"/>
  <c r="X394" i="76"/>
  <c r="T394" i="76"/>
  <c r="P394" i="76"/>
  <c r="L394" i="76"/>
  <c r="H394" i="76"/>
  <c r="Z393" i="76"/>
  <c r="V393" i="76"/>
  <c r="R393" i="76"/>
  <c r="N393" i="76"/>
  <c r="J393" i="76"/>
  <c r="X392" i="76"/>
  <c r="T392" i="76"/>
  <c r="P392" i="76"/>
  <c r="L392" i="76"/>
  <c r="H392" i="76"/>
  <c r="Z391" i="76"/>
  <c r="V391" i="76"/>
  <c r="R391" i="76"/>
  <c r="N391" i="76"/>
  <c r="J391" i="76"/>
  <c r="X390" i="76"/>
  <c r="T390" i="76"/>
  <c r="P390" i="76"/>
  <c r="L390" i="76"/>
  <c r="H390" i="76"/>
  <c r="Z389" i="76"/>
  <c r="V389" i="76"/>
  <c r="R389" i="76"/>
  <c r="N389" i="76"/>
  <c r="J389" i="76"/>
  <c r="X388" i="76"/>
  <c r="T388" i="76"/>
  <c r="P388" i="76"/>
  <c r="L388" i="76"/>
  <c r="H388" i="76"/>
  <c r="Z387" i="76"/>
  <c r="V387" i="76"/>
  <c r="R387" i="76"/>
  <c r="N387" i="76"/>
  <c r="J387" i="76"/>
  <c r="X386" i="76"/>
  <c r="T386" i="76"/>
  <c r="P386" i="76"/>
  <c r="L386" i="76"/>
  <c r="H386" i="76"/>
  <c r="Z385" i="76"/>
  <c r="V385" i="76"/>
  <c r="R385" i="76"/>
  <c r="N385" i="76"/>
  <c r="J385" i="76"/>
  <c r="X384" i="76"/>
  <c r="T384" i="76"/>
  <c r="P384" i="76"/>
  <c r="L384" i="76"/>
  <c r="H384" i="76"/>
  <c r="Z383" i="76"/>
  <c r="V383" i="76"/>
  <c r="R383" i="76"/>
  <c r="N383" i="76"/>
  <c r="J383" i="76"/>
  <c r="X382" i="76"/>
  <c r="T382" i="76"/>
  <c r="P382" i="76"/>
  <c r="L382" i="76"/>
  <c r="H382" i="76"/>
  <c r="Z381" i="76"/>
  <c r="V381" i="76"/>
  <c r="R381" i="76"/>
  <c r="N381" i="76"/>
  <c r="J381" i="76"/>
  <c r="X380" i="76"/>
  <c r="T380" i="76"/>
  <c r="P380" i="76"/>
  <c r="L380" i="76"/>
  <c r="H380" i="76"/>
  <c r="Z379" i="76"/>
  <c r="V379" i="76"/>
  <c r="R379" i="76"/>
  <c r="N379" i="76"/>
  <c r="J379" i="76"/>
  <c r="X378" i="76"/>
  <c r="T378" i="76"/>
  <c r="P378" i="76"/>
  <c r="L378" i="76"/>
  <c r="H378" i="76"/>
  <c r="Z377" i="76"/>
  <c r="V377" i="76"/>
  <c r="R377" i="76"/>
  <c r="N377" i="76"/>
  <c r="J377" i="76"/>
  <c r="X376" i="76"/>
  <c r="T376" i="76"/>
  <c r="P376" i="76"/>
  <c r="L376" i="76"/>
  <c r="H376" i="76"/>
  <c r="Z375" i="76"/>
  <c r="V375" i="76"/>
  <c r="R375" i="76"/>
  <c r="N375" i="76"/>
  <c r="J375" i="76"/>
  <c r="Z374" i="76"/>
  <c r="V374" i="76"/>
  <c r="R374" i="76"/>
  <c r="N374" i="76"/>
  <c r="J374" i="76"/>
  <c r="X373" i="76"/>
  <c r="T373" i="76"/>
  <c r="P373" i="76"/>
  <c r="AA420" i="76"/>
  <c r="W420" i="76"/>
  <c r="S420" i="76"/>
  <c r="O420" i="76"/>
  <c r="K420" i="76"/>
  <c r="Y419" i="76"/>
  <c r="U419" i="76"/>
  <c r="Q419" i="76"/>
  <c r="M419" i="76"/>
  <c r="I419" i="76"/>
  <c r="AA418" i="76"/>
  <c r="W418" i="76"/>
  <c r="S418" i="76"/>
  <c r="O418" i="76"/>
  <c r="K418" i="76"/>
  <c r="Y417" i="76"/>
  <c r="U417" i="76"/>
  <c r="Q417" i="76"/>
  <c r="M417" i="76"/>
  <c r="I417" i="76"/>
  <c r="AA416" i="76"/>
  <c r="W416" i="76"/>
  <c r="S416" i="76"/>
  <c r="O416" i="76"/>
  <c r="K416" i="76"/>
  <c r="Y415" i="76"/>
  <c r="U415" i="76"/>
  <c r="Q415" i="76"/>
  <c r="M415" i="76"/>
  <c r="I415" i="76"/>
  <c r="AA414" i="76"/>
  <c r="W414" i="76"/>
  <c r="S414" i="76"/>
  <c r="O414" i="76"/>
  <c r="K414" i="76"/>
  <c r="Y413" i="76"/>
  <c r="U413" i="76"/>
  <c r="Q413" i="76"/>
  <c r="M413" i="76"/>
  <c r="I413" i="76"/>
  <c r="AA412" i="76"/>
  <c r="W412" i="76"/>
  <c r="S412" i="76"/>
  <c r="O412" i="76"/>
  <c r="K412" i="76"/>
  <c r="Y411" i="76"/>
  <c r="U411" i="76"/>
  <c r="Q411" i="76"/>
  <c r="M411" i="76"/>
  <c r="I411" i="76"/>
  <c r="Y410" i="76"/>
  <c r="U410" i="76"/>
  <c r="Q410" i="76"/>
  <c r="M410" i="76"/>
  <c r="I410" i="76"/>
  <c r="AA409" i="76"/>
  <c r="W409" i="76"/>
  <c r="S409" i="76"/>
  <c r="O409" i="76"/>
  <c r="K409" i="76"/>
  <c r="Y408" i="76"/>
  <c r="U408" i="76"/>
  <c r="Q408" i="76"/>
  <c r="M408" i="76"/>
  <c r="I408" i="76"/>
  <c r="AA407" i="76"/>
  <c r="W407" i="76"/>
  <c r="S407" i="76"/>
  <c r="O407" i="76"/>
  <c r="K407" i="76"/>
  <c r="Y406" i="76"/>
  <c r="U406" i="76"/>
  <c r="Q406" i="76"/>
  <c r="M406" i="76"/>
  <c r="I406" i="76"/>
  <c r="AA405" i="76"/>
  <c r="W405" i="76"/>
  <c r="S405" i="76"/>
  <c r="O405" i="76"/>
  <c r="K405" i="76"/>
  <c r="Y404" i="76"/>
  <c r="U404" i="76"/>
  <c r="Q404" i="76"/>
  <c r="M404" i="76"/>
  <c r="I404" i="76"/>
  <c r="AA403" i="76"/>
  <c r="W403" i="76"/>
  <c r="S403" i="76"/>
  <c r="O403" i="76"/>
  <c r="K403" i="76"/>
  <c r="Y402" i="76"/>
  <c r="U402" i="76"/>
  <c r="Q402" i="76"/>
  <c r="M402" i="76"/>
  <c r="I402" i="76"/>
  <c r="AA401" i="76"/>
  <c r="W401" i="76"/>
  <c r="S401" i="76"/>
  <c r="O401" i="76"/>
  <c r="K401" i="76"/>
  <c r="Y400" i="76"/>
  <c r="U400" i="76"/>
  <c r="Q400" i="76"/>
  <c r="M400" i="76"/>
  <c r="I400" i="76"/>
  <c r="AA399" i="76"/>
  <c r="W399" i="76"/>
  <c r="S399" i="76"/>
  <c r="O399" i="76"/>
  <c r="K399" i="76"/>
  <c r="Y398" i="76"/>
  <c r="U398" i="76"/>
  <c r="Q398" i="76"/>
  <c r="M398" i="76"/>
  <c r="I398" i="76"/>
  <c r="AA397" i="76"/>
  <c r="W397" i="76"/>
  <c r="S397" i="76"/>
  <c r="O397" i="76"/>
  <c r="K397" i="76"/>
  <c r="Y396" i="76"/>
  <c r="U396" i="76"/>
  <c r="Q396" i="76"/>
  <c r="M396" i="76"/>
  <c r="I396" i="76"/>
  <c r="AA395" i="76"/>
  <c r="W395" i="76"/>
  <c r="S395" i="76"/>
  <c r="O395" i="76"/>
  <c r="K395" i="76"/>
  <c r="Y394" i="76"/>
  <c r="U394" i="76"/>
  <c r="Q394" i="76"/>
  <c r="M394" i="76"/>
  <c r="I394" i="76"/>
  <c r="AA393" i="76"/>
  <c r="W393" i="76"/>
  <c r="S393" i="76"/>
  <c r="O393" i="76"/>
  <c r="K393" i="76"/>
  <c r="Y392" i="76"/>
  <c r="U392" i="76"/>
  <c r="Q392" i="76"/>
  <c r="M392" i="76"/>
  <c r="I392" i="76"/>
  <c r="AA391" i="76"/>
  <c r="W391" i="76"/>
  <c r="S391" i="76"/>
  <c r="O391" i="76"/>
  <c r="K391" i="76"/>
  <c r="Y390" i="76"/>
  <c r="U390" i="76"/>
  <c r="Q390" i="76"/>
  <c r="M390" i="76"/>
  <c r="I390" i="76"/>
  <c r="AA389" i="76"/>
  <c r="W389" i="76"/>
  <c r="S389" i="76"/>
  <c r="O389" i="76"/>
  <c r="K389" i="76"/>
  <c r="Y388" i="76"/>
  <c r="U388" i="76"/>
  <c r="Q388" i="76"/>
  <c r="M388" i="76"/>
  <c r="I388" i="76"/>
  <c r="AA387" i="76"/>
  <c r="W387" i="76"/>
  <c r="S387" i="76"/>
  <c r="O387" i="76"/>
  <c r="K387" i="76"/>
  <c r="Y386" i="76"/>
  <c r="U386" i="76"/>
  <c r="Q386" i="76"/>
  <c r="M386" i="76"/>
  <c r="I386" i="76"/>
  <c r="AA385" i="76"/>
  <c r="W385" i="76"/>
  <c r="S385" i="76"/>
  <c r="O385" i="76"/>
  <c r="K385" i="76"/>
  <c r="Y384" i="76"/>
  <c r="U384" i="76"/>
  <c r="Q384" i="76"/>
  <c r="M384" i="76"/>
  <c r="I384" i="76"/>
  <c r="AA383" i="76"/>
  <c r="W383" i="76"/>
  <c r="S383" i="76"/>
  <c r="O383" i="76"/>
  <c r="K383" i="76"/>
  <c r="Y382" i="76"/>
  <c r="U382" i="76"/>
  <c r="Q382" i="76"/>
  <c r="M382" i="76"/>
  <c r="I382" i="76"/>
  <c r="AA381" i="76"/>
  <c r="W381" i="76"/>
  <c r="S381" i="76"/>
  <c r="O381" i="76"/>
  <c r="K381" i="76"/>
  <c r="Y380" i="76"/>
  <c r="U380" i="76"/>
  <c r="Q380" i="76"/>
  <c r="M380" i="76"/>
  <c r="I380" i="76"/>
  <c r="AA379" i="76"/>
  <c r="W379" i="76"/>
  <c r="S379" i="76"/>
  <c r="O379" i="76"/>
  <c r="K379" i="76"/>
  <c r="Y378" i="76"/>
  <c r="U378" i="76"/>
  <c r="Q378" i="76"/>
  <c r="M378" i="76"/>
  <c r="I378" i="76"/>
  <c r="AA377" i="76"/>
  <c r="W377" i="76"/>
  <c r="S377" i="76"/>
  <c r="O377" i="76"/>
  <c r="K377" i="76"/>
  <c r="Y376" i="76"/>
  <c r="U376" i="76"/>
  <c r="Q376" i="76"/>
  <c r="M376" i="76"/>
  <c r="I376" i="76"/>
  <c r="AA375" i="76"/>
  <c r="W375" i="76"/>
  <c r="S375" i="76"/>
  <c r="O375" i="76"/>
  <c r="K375" i="76"/>
  <c r="AA374" i="76"/>
  <c r="W374" i="76"/>
  <c r="S374" i="76"/>
  <c r="O374" i="76"/>
  <c r="K374" i="76"/>
  <c r="Y373" i="76"/>
  <c r="U373" i="76"/>
  <c r="Q373" i="76"/>
  <c r="M373" i="76"/>
  <c r="I373" i="76"/>
  <c r="AA372" i="76"/>
  <c r="W372" i="76"/>
  <c r="S372" i="76"/>
  <c r="O372" i="76"/>
  <c r="K372" i="76"/>
  <c r="Y371" i="76"/>
  <c r="U371" i="76"/>
  <c r="Q371" i="76"/>
  <c r="M371" i="76"/>
  <c r="I371" i="76"/>
  <c r="AA370" i="76"/>
  <c r="W370" i="76"/>
  <c r="S370" i="76"/>
  <c r="O370" i="76"/>
  <c r="K370" i="76"/>
  <c r="Y369" i="76"/>
  <c r="H373" i="76"/>
  <c r="X372" i="76"/>
  <c r="P372" i="76"/>
  <c r="H372" i="76"/>
  <c r="X371" i="76"/>
  <c r="P371" i="76"/>
  <c r="H371" i="76"/>
  <c r="X370" i="76"/>
  <c r="P370" i="76"/>
  <c r="H370" i="76"/>
  <c r="X369" i="76"/>
  <c r="T369" i="76"/>
  <c r="P369" i="76"/>
  <c r="L369" i="76"/>
  <c r="H369" i="76"/>
  <c r="Z368" i="76"/>
  <c r="V368" i="76"/>
  <c r="R368" i="76"/>
  <c r="N368" i="76"/>
  <c r="J368" i="76"/>
  <c r="X367" i="76"/>
  <c r="T367" i="76"/>
  <c r="P367" i="76"/>
  <c r="L367" i="76"/>
  <c r="H367" i="76"/>
  <c r="Z366" i="76"/>
  <c r="V366" i="76"/>
  <c r="R366" i="76"/>
  <c r="N366" i="76"/>
  <c r="J366" i="76"/>
  <c r="X365" i="76"/>
  <c r="T365" i="76"/>
  <c r="P365" i="76"/>
  <c r="L365" i="76"/>
  <c r="H365" i="76"/>
  <c r="Z364" i="76"/>
  <c r="V364" i="76"/>
  <c r="R364" i="76"/>
  <c r="N364" i="76"/>
  <c r="J364" i="76"/>
  <c r="X363" i="76"/>
  <c r="T363" i="76"/>
  <c r="P363" i="76"/>
  <c r="L363" i="76"/>
  <c r="H363" i="76"/>
  <c r="Z362" i="76"/>
  <c r="V362" i="76"/>
  <c r="R362" i="76"/>
  <c r="N362" i="76"/>
  <c r="J362" i="76"/>
  <c r="X361" i="76"/>
  <c r="T361" i="76"/>
  <c r="P361" i="76"/>
  <c r="L361" i="76"/>
  <c r="H361" i="76"/>
  <c r="Z360" i="76"/>
  <c r="V360" i="76"/>
  <c r="R360" i="76"/>
  <c r="N360" i="76"/>
  <c r="J360" i="76"/>
  <c r="X359" i="76"/>
  <c r="T359" i="76"/>
  <c r="P359" i="76"/>
  <c r="L359" i="76"/>
  <c r="H359" i="76"/>
  <c r="Z358" i="76"/>
  <c r="V358" i="76"/>
  <c r="R358" i="76"/>
  <c r="N358" i="76"/>
  <c r="J358" i="76"/>
  <c r="X357" i="76"/>
  <c r="T357" i="76"/>
  <c r="P357" i="76"/>
  <c r="L357" i="76"/>
  <c r="H357" i="76"/>
  <c r="Z356" i="76"/>
  <c r="V356" i="76"/>
  <c r="R356" i="76"/>
  <c r="N356" i="76"/>
  <c r="J356" i="76"/>
  <c r="X355" i="76"/>
  <c r="T355" i="76"/>
  <c r="P355" i="76"/>
  <c r="L355" i="76"/>
  <c r="H355" i="76"/>
  <c r="Z354" i="76"/>
  <c r="V354" i="76"/>
  <c r="R354" i="76"/>
  <c r="N354" i="76"/>
  <c r="J354" i="76"/>
  <c r="X353" i="76"/>
  <c r="T353" i="76"/>
  <c r="P353" i="76"/>
  <c r="L353" i="76"/>
  <c r="H353" i="76"/>
  <c r="Z352" i="76"/>
  <c r="V352" i="76"/>
  <c r="R352" i="76"/>
  <c r="N352" i="76"/>
  <c r="J352" i="76"/>
  <c r="X351" i="76"/>
  <c r="T351" i="76"/>
  <c r="P351" i="76"/>
  <c r="L351" i="76"/>
  <c r="H351" i="76"/>
  <c r="Z350" i="76"/>
  <c r="V350" i="76"/>
  <c r="R350" i="76"/>
  <c r="N350" i="76"/>
  <c r="J350" i="76"/>
  <c r="X349" i="76"/>
  <c r="T349" i="76"/>
  <c r="P349" i="76"/>
  <c r="L349" i="76"/>
  <c r="H349" i="76"/>
  <c r="Z348" i="76"/>
  <c r="V348" i="76"/>
  <c r="R348" i="76"/>
  <c r="N348" i="76"/>
  <c r="J348" i="76"/>
  <c r="X347" i="76"/>
  <c r="T347" i="76"/>
  <c r="P347" i="76"/>
  <c r="L347" i="76"/>
  <c r="H347" i="76"/>
  <c r="Z346" i="76"/>
  <c r="V346" i="76"/>
  <c r="R346" i="76"/>
  <c r="N346" i="76"/>
  <c r="J346" i="76"/>
  <c r="X345" i="76"/>
  <c r="T345" i="76"/>
  <c r="P345" i="76"/>
  <c r="L345" i="76"/>
  <c r="H345" i="76"/>
  <c r="Z344" i="76"/>
  <c r="V344" i="76"/>
  <c r="R344" i="76"/>
  <c r="N344" i="76"/>
  <c r="J344" i="76"/>
  <c r="X343" i="76"/>
  <c r="T343" i="76"/>
  <c r="P343" i="76"/>
  <c r="L343" i="76"/>
  <c r="H343" i="76"/>
  <c r="Z342" i="76"/>
  <c r="V342" i="76"/>
  <c r="R342" i="76"/>
  <c r="N342" i="76"/>
  <c r="J342" i="76"/>
  <c r="X341" i="76"/>
  <c r="T341" i="76"/>
  <c r="P341" i="76"/>
  <c r="L341" i="76"/>
  <c r="H341" i="76"/>
  <c r="Z340" i="76"/>
  <c r="V340" i="76"/>
  <c r="R340" i="76"/>
  <c r="N340" i="76"/>
  <c r="J340" i="76"/>
  <c r="X339" i="76"/>
  <c r="T339" i="76"/>
  <c r="P339" i="76"/>
  <c r="L339" i="76"/>
  <c r="H339" i="76"/>
  <c r="Z338" i="76"/>
  <c r="V338" i="76"/>
  <c r="R338" i="76"/>
  <c r="N338" i="76"/>
  <c r="J338" i="76"/>
  <c r="X337" i="76"/>
  <c r="T337" i="76"/>
  <c r="P337" i="76"/>
  <c r="L337" i="76"/>
  <c r="H337" i="76"/>
  <c r="Z336" i="76"/>
  <c r="V336" i="76"/>
  <c r="R336" i="76"/>
  <c r="N336" i="76"/>
  <c r="J336" i="76"/>
  <c r="X335" i="76"/>
  <c r="T335" i="76"/>
  <c r="P335" i="76"/>
  <c r="L335" i="76"/>
  <c r="H335" i="76"/>
  <c r="Z334" i="76"/>
  <c r="V334" i="76"/>
  <c r="R334" i="76"/>
  <c r="N334" i="76"/>
  <c r="J334" i="76"/>
  <c r="X333" i="76"/>
  <c r="T333" i="76"/>
  <c r="P333" i="76"/>
  <c r="L333" i="76"/>
  <c r="H333" i="76"/>
  <c r="Z332" i="76"/>
  <c r="V332" i="76"/>
  <c r="R332" i="76"/>
  <c r="N332" i="76"/>
  <c r="J332" i="76"/>
  <c r="X331" i="76"/>
  <c r="T331" i="76"/>
  <c r="P331" i="76"/>
  <c r="L331" i="76"/>
  <c r="H331" i="76"/>
  <c r="Z330" i="76"/>
  <c r="V330" i="76"/>
  <c r="R330" i="76"/>
  <c r="N330" i="76"/>
  <c r="J330" i="76"/>
  <c r="X329" i="76"/>
  <c r="T329" i="76"/>
  <c r="P329" i="76"/>
  <c r="L329" i="76"/>
  <c r="H329" i="76"/>
  <c r="Z328" i="76"/>
  <c r="V328" i="76"/>
  <c r="R328" i="76"/>
  <c r="N328" i="76"/>
  <c r="J328" i="76"/>
  <c r="X327" i="76"/>
  <c r="T327" i="76"/>
  <c r="P327" i="76"/>
  <c r="L327" i="76"/>
  <c r="H327" i="76"/>
  <c r="Z326" i="76"/>
  <c r="V326" i="76"/>
  <c r="R326" i="76"/>
  <c r="N326" i="76"/>
  <c r="J326" i="76"/>
  <c r="X325" i="76"/>
  <c r="T325" i="76"/>
  <c r="P325" i="76"/>
  <c r="L325" i="76"/>
  <c r="H325" i="76"/>
  <c r="Z324" i="76"/>
  <c r="V324" i="76"/>
  <c r="R324" i="76"/>
  <c r="N324" i="76"/>
  <c r="J324" i="76"/>
  <c r="X323" i="76"/>
  <c r="T323" i="76"/>
  <c r="P323" i="76"/>
  <c r="L323" i="76"/>
  <c r="H323" i="76"/>
  <c r="Z322" i="76"/>
  <c r="V322" i="76"/>
  <c r="R322" i="76"/>
  <c r="N322" i="76"/>
  <c r="J322" i="76"/>
  <c r="X321" i="76"/>
  <c r="T321" i="76"/>
  <c r="P321" i="76"/>
  <c r="L321" i="76"/>
  <c r="H321" i="76"/>
  <c r="Z320" i="76"/>
  <c r="J373" i="76"/>
  <c r="Z372" i="76"/>
  <c r="R372" i="76"/>
  <c r="J372" i="76"/>
  <c r="Z371" i="76"/>
  <c r="R371" i="76"/>
  <c r="J371" i="76"/>
  <c r="Z370" i="76"/>
  <c r="R370" i="76"/>
  <c r="J370" i="76"/>
  <c r="Z369" i="76"/>
  <c r="U369" i="76"/>
  <c r="Q369" i="76"/>
  <c r="M369" i="76"/>
  <c r="I369" i="76"/>
  <c r="AA368" i="76"/>
  <c r="W368" i="76"/>
  <c r="S368" i="76"/>
  <c r="O368" i="76"/>
  <c r="K368" i="76"/>
  <c r="Y367" i="76"/>
  <c r="U367" i="76"/>
  <c r="Q367" i="76"/>
  <c r="M367" i="76"/>
  <c r="I367" i="76"/>
  <c r="AA366" i="76"/>
  <c r="W366" i="76"/>
  <c r="S366" i="76"/>
  <c r="O366" i="76"/>
  <c r="K366" i="76"/>
  <c r="Y365" i="76"/>
  <c r="U365" i="76"/>
  <c r="Q365" i="76"/>
  <c r="M365" i="76"/>
  <c r="I365" i="76"/>
  <c r="AA364" i="76"/>
  <c r="W364" i="76"/>
  <c r="S364" i="76"/>
  <c r="O364" i="76"/>
  <c r="K364" i="76"/>
  <c r="Y363" i="76"/>
  <c r="U363" i="76"/>
  <c r="Q363" i="76"/>
  <c r="M363" i="76"/>
  <c r="I363" i="76"/>
  <c r="AA362" i="76"/>
  <c r="W362" i="76"/>
  <c r="S362" i="76"/>
  <c r="O362" i="76"/>
  <c r="K362" i="76"/>
  <c r="Y361" i="76"/>
  <c r="U361" i="76"/>
  <c r="Q361" i="76"/>
  <c r="M361" i="76"/>
  <c r="I361" i="76"/>
  <c r="AA360" i="76"/>
  <c r="W360" i="76"/>
  <c r="S360" i="76"/>
  <c r="O360" i="76"/>
  <c r="K360" i="76"/>
  <c r="Y359" i="76"/>
  <c r="U359" i="76"/>
  <c r="Q359" i="76"/>
  <c r="M359" i="76"/>
  <c r="I359" i="76"/>
  <c r="AA358" i="76"/>
  <c r="W358" i="76"/>
  <c r="S358" i="76"/>
  <c r="O358" i="76"/>
  <c r="K358" i="76"/>
  <c r="Y357" i="76"/>
  <c r="U357" i="76"/>
  <c r="Q357" i="76"/>
  <c r="M357" i="76"/>
  <c r="I357" i="76"/>
  <c r="AA356" i="76"/>
  <c r="W356" i="76"/>
  <c r="S356" i="76"/>
  <c r="O356" i="76"/>
  <c r="K356" i="76"/>
  <c r="Y355" i="76"/>
  <c r="U355" i="76"/>
  <c r="Q355" i="76"/>
  <c r="M355" i="76"/>
  <c r="I355" i="76"/>
  <c r="AA354" i="76"/>
  <c r="W354" i="76"/>
  <c r="S354" i="76"/>
  <c r="O354" i="76"/>
  <c r="K354" i="76"/>
  <c r="Y353" i="76"/>
  <c r="U353" i="76"/>
  <c r="Q353" i="76"/>
  <c r="M353" i="76"/>
  <c r="I353" i="76"/>
  <c r="AA352" i="76"/>
  <c r="W352" i="76"/>
  <c r="S352" i="76"/>
  <c r="O352" i="76"/>
  <c r="K352" i="76"/>
  <c r="Y351" i="76"/>
  <c r="U351" i="76"/>
  <c r="Q351" i="76"/>
  <c r="M351" i="76"/>
  <c r="I351" i="76"/>
  <c r="AA350" i="76"/>
  <c r="W350" i="76"/>
  <c r="S350" i="76"/>
  <c r="O350" i="76"/>
  <c r="K350" i="76"/>
  <c r="Y349" i="76"/>
  <c r="U349" i="76"/>
  <c r="Q349" i="76"/>
  <c r="M349" i="76"/>
  <c r="I349" i="76"/>
  <c r="AA348" i="76"/>
  <c r="W348" i="76"/>
  <c r="S348" i="76"/>
  <c r="O348" i="76"/>
  <c r="K348" i="76"/>
  <c r="Y347" i="76"/>
  <c r="U347" i="76"/>
  <c r="Q347" i="76"/>
  <c r="M347" i="76"/>
  <c r="I347" i="76"/>
  <c r="AA346" i="76"/>
  <c r="W346" i="76"/>
  <c r="S346" i="76"/>
  <c r="O346" i="76"/>
  <c r="K346" i="76"/>
  <c r="Y345" i="76"/>
  <c r="U345" i="76"/>
  <c r="Q345" i="76"/>
  <c r="M345" i="76"/>
  <c r="I345" i="76"/>
  <c r="AA344" i="76"/>
  <c r="W344" i="76"/>
  <c r="S344" i="76"/>
  <c r="O344" i="76"/>
  <c r="K344" i="76"/>
  <c r="Y343" i="76"/>
  <c r="U343" i="76"/>
  <c r="Q343" i="76"/>
  <c r="M343" i="76"/>
  <c r="I343" i="76"/>
  <c r="AA342" i="76"/>
  <c r="W342" i="76"/>
  <c r="S342" i="76"/>
  <c r="O342" i="76"/>
  <c r="K342" i="76"/>
  <c r="Y341" i="76"/>
  <c r="U341" i="76"/>
  <c r="Q341" i="76"/>
  <c r="M341" i="76"/>
  <c r="I341" i="76"/>
  <c r="AA340" i="76"/>
  <c r="W340" i="76"/>
  <c r="S340" i="76"/>
  <c r="O340" i="76"/>
  <c r="K340" i="76"/>
  <c r="Y339" i="76"/>
  <c r="U339" i="76"/>
  <c r="Q339" i="76"/>
  <c r="M339" i="76"/>
  <c r="I339" i="76"/>
  <c r="AA338" i="76"/>
  <c r="W338" i="76"/>
  <c r="S338" i="76"/>
  <c r="O338" i="76"/>
  <c r="K338" i="76"/>
  <c r="Y337" i="76"/>
  <c r="U337" i="76"/>
  <c r="Q337" i="76"/>
  <c r="M337" i="76"/>
  <c r="I337" i="76"/>
  <c r="AA336" i="76"/>
  <c r="W336" i="76"/>
  <c r="S336" i="76"/>
  <c r="O336" i="76"/>
  <c r="K336" i="76"/>
  <c r="Y335" i="76"/>
  <c r="U335" i="76"/>
  <c r="Q335" i="76"/>
  <c r="M335" i="76"/>
  <c r="I335" i="76"/>
  <c r="AA334" i="76"/>
  <c r="W334" i="76"/>
  <c r="S334" i="76"/>
  <c r="O334" i="76"/>
  <c r="K334" i="76"/>
  <c r="Y333" i="76"/>
  <c r="U333" i="76"/>
  <c r="Q333" i="76"/>
  <c r="M333" i="76"/>
  <c r="I333" i="76"/>
  <c r="AA332" i="76"/>
  <c r="W332" i="76"/>
  <c r="S332" i="76"/>
  <c r="O332" i="76"/>
  <c r="K332" i="76"/>
  <c r="Y331" i="76"/>
  <c r="U331" i="76"/>
  <c r="Q331" i="76"/>
  <c r="M331" i="76"/>
  <c r="I331" i="76"/>
  <c r="AA330" i="76"/>
  <c r="W330" i="76"/>
  <c r="S330" i="76"/>
  <c r="O330" i="76"/>
  <c r="K330" i="76"/>
  <c r="Y329" i="76"/>
  <c r="U329" i="76"/>
  <c r="Q329" i="76"/>
  <c r="M329" i="76"/>
  <c r="I329" i="76"/>
  <c r="AA328" i="76"/>
  <c r="W328" i="76"/>
  <c r="S328" i="76"/>
  <c r="O328" i="76"/>
  <c r="K328" i="76"/>
  <c r="Y327" i="76"/>
  <c r="U327" i="76"/>
  <c r="Q327" i="76"/>
  <c r="M327" i="76"/>
  <c r="I327" i="76"/>
  <c r="AA326" i="76"/>
  <c r="W326" i="76"/>
  <c r="S326" i="76"/>
  <c r="O326" i="76"/>
  <c r="K326" i="76"/>
  <c r="Y325" i="76"/>
  <c r="U325" i="76"/>
  <c r="Q325" i="76"/>
  <c r="M325" i="76"/>
  <c r="I325" i="76"/>
  <c r="AA324" i="76"/>
  <c r="W324" i="76"/>
  <c r="S324" i="76"/>
  <c r="O324" i="76"/>
  <c r="K324" i="76"/>
  <c r="Y323" i="76"/>
  <c r="U323" i="76"/>
  <c r="Q323" i="76"/>
  <c r="M323" i="76"/>
  <c r="I323" i="76"/>
  <c r="AA322" i="76"/>
  <c r="W322" i="76"/>
  <c r="S322" i="76"/>
  <c r="O322" i="76"/>
  <c r="K322" i="76"/>
  <c r="Y321" i="76"/>
  <c r="U321" i="76"/>
  <c r="Q321" i="76"/>
  <c r="M321" i="76"/>
  <c r="I321" i="76"/>
  <c r="AA320" i="76"/>
  <c r="W320" i="76"/>
  <c r="S320" i="76"/>
  <c r="O320" i="76"/>
  <c r="K320" i="76"/>
  <c r="Y319" i="76"/>
  <c r="U319" i="76"/>
  <c r="Q319" i="76"/>
  <c r="M319" i="76"/>
  <c r="I319" i="76"/>
  <c r="AA318" i="76"/>
  <c r="W318" i="76"/>
  <c r="S318" i="76"/>
  <c r="O318" i="76"/>
  <c r="K318" i="76"/>
  <c r="Y317" i="76"/>
  <c r="U317" i="76"/>
  <c r="Q317" i="76"/>
  <c r="M317" i="76"/>
  <c r="I317" i="76"/>
  <c r="AA316" i="76"/>
  <c r="W316" i="76"/>
  <c r="S316" i="76"/>
  <c r="O316" i="76"/>
  <c r="K316" i="76"/>
  <c r="Y315" i="76"/>
  <c r="L373" i="76"/>
  <c r="T372" i="76"/>
  <c r="L372" i="76"/>
  <c r="T371" i="76"/>
  <c r="L371" i="76"/>
  <c r="T370" i="76"/>
  <c r="L370" i="76"/>
  <c r="V369" i="76"/>
  <c r="R369" i="76"/>
  <c r="N369" i="76"/>
  <c r="J369" i="76"/>
  <c r="X368" i="76"/>
  <c r="T368" i="76"/>
  <c r="P368" i="76"/>
  <c r="L368" i="76"/>
  <c r="H368" i="76"/>
  <c r="Z367" i="76"/>
  <c r="V367" i="76"/>
  <c r="R367" i="76"/>
  <c r="N367" i="76"/>
  <c r="J367" i="76"/>
  <c r="X366" i="76"/>
  <c r="T366" i="76"/>
  <c r="P366" i="76"/>
  <c r="L366" i="76"/>
  <c r="H366" i="76"/>
  <c r="Z365" i="76"/>
  <c r="V365" i="76"/>
  <c r="R365" i="76"/>
  <c r="N365" i="76"/>
  <c r="J365" i="76"/>
  <c r="X364" i="76"/>
  <c r="T364" i="76"/>
  <c r="P364" i="76"/>
  <c r="L364" i="76"/>
  <c r="H364" i="76"/>
  <c r="Z363" i="76"/>
  <c r="V363" i="76"/>
  <c r="R363" i="76"/>
  <c r="N363" i="76"/>
  <c r="J363" i="76"/>
  <c r="X362" i="76"/>
  <c r="T362" i="76"/>
  <c r="P362" i="76"/>
  <c r="L362" i="76"/>
  <c r="H362" i="76"/>
  <c r="Z361" i="76"/>
  <c r="V361" i="76"/>
  <c r="R361" i="76"/>
  <c r="N361" i="76"/>
  <c r="J361" i="76"/>
  <c r="X360" i="76"/>
  <c r="T360" i="76"/>
  <c r="P360" i="76"/>
  <c r="L360" i="76"/>
  <c r="H360" i="76"/>
  <c r="Z359" i="76"/>
  <c r="V359" i="76"/>
  <c r="R359" i="76"/>
  <c r="N359" i="76"/>
  <c r="J359" i="76"/>
  <c r="X358" i="76"/>
  <c r="T358" i="76"/>
  <c r="P358" i="76"/>
  <c r="L358" i="76"/>
  <c r="H358" i="76"/>
  <c r="Z357" i="76"/>
  <c r="V357" i="76"/>
  <c r="R357" i="76"/>
  <c r="N357" i="76"/>
  <c r="J357" i="76"/>
  <c r="X356" i="76"/>
  <c r="T356" i="76"/>
  <c r="P356" i="76"/>
  <c r="L356" i="76"/>
  <c r="H356" i="76"/>
  <c r="Z355" i="76"/>
  <c r="V355" i="76"/>
  <c r="R355" i="76"/>
  <c r="N355" i="76"/>
  <c r="J355" i="76"/>
  <c r="X354" i="76"/>
  <c r="T354" i="76"/>
  <c r="P354" i="76"/>
  <c r="L354" i="76"/>
  <c r="H354" i="76"/>
  <c r="Z353" i="76"/>
  <c r="V353" i="76"/>
  <c r="R353" i="76"/>
  <c r="N353" i="76"/>
  <c r="J353" i="76"/>
  <c r="X352" i="76"/>
  <c r="T352" i="76"/>
  <c r="P352" i="76"/>
  <c r="L352" i="76"/>
  <c r="H352" i="76"/>
  <c r="Z351" i="76"/>
  <c r="V351" i="76"/>
  <c r="R351" i="76"/>
  <c r="N351" i="76"/>
  <c r="J351" i="76"/>
  <c r="X350" i="76"/>
  <c r="T350" i="76"/>
  <c r="P350" i="76"/>
  <c r="L350" i="76"/>
  <c r="H350" i="76"/>
  <c r="Z349" i="76"/>
  <c r="V349" i="76"/>
  <c r="R349" i="76"/>
  <c r="N349" i="76"/>
  <c r="J349" i="76"/>
  <c r="X348" i="76"/>
  <c r="T348" i="76"/>
  <c r="P348" i="76"/>
  <c r="L348" i="76"/>
  <c r="H348" i="76"/>
  <c r="Z347" i="76"/>
  <c r="V347" i="76"/>
  <c r="R347" i="76"/>
  <c r="N347" i="76"/>
  <c r="J347" i="76"/>
  <c r="X346" i="76"/>
  <c r="T346" i="76"/>
  <c r="P346" i="76"/>
  <c r="L346" i="76"/>
  <c r="H346" i="76"/>
  <c r="Z345" i="76"/>
  <c r="V345" i="76"/>
  <c r="R345" i="76"/>
  <c r="N345" i="76"/>
  <c r="J345" i="76"/>
  <c r="X344" i="76"/>
  <c r="T344" i="76"/>
  <c r="P344" i="76"/>
  <c r="L344" i="76"/>
  <c r="H344" i="76"/>
  <c r="Z343" i="76"/>
  <c r="V343" i="76"/>
  <c r="R343" i="76"/>
  <c r="N343" i="76"/>
  <c r="J343" i="76"/>
  <c r="X342" i="76"/>
  <c r="T342" i="76"/>
  <c r="P342" i="76"/>
  <c r="L342" i="76"/>
  <c r="H342" i="76"/>
  <c r="Z341" i="76"/>
  <c r="V341" i="76"/>
  <c r="R341" i="76"/>
  <c r="N341" i="76"/>
  <c r="J341" i="76"/>
  <c r="X340" i="76"/>
  <c r="T340" i="76"/>
  <c r="P340" i="76"/>
  <c r="L340" i="76"/>
  <c r="H340" i="76"/>
  <c r="Z339" i="76"/>
  <c r="V339" i="76"/>
  <c r="R339" i="76"/>
  <c r="N339" i="76"/>
  <c r="J339" i="76"/>
  <c r="X338" i="76"/>
  <c r="T338" i="76"/>
  <c r="P338" i="76"/>
  <c r="L338" i="76"/>
  <c r="H338" i="76"/>
  <c r="Z337" i="76"/>
  <c r="V337" i="76"/>
  <c r="R337" i="76"/>
  <c r="N337" i="76"/>
  <c r="J337" i="76"/>
  <c r="X336" i="76"/>
  <c r="T336" i="76"/>
  <c r="P336" i="76"/>
  <c r="L336" i="76"/>
  <c r="H336" i="76"/>
  <c r="Z335" i="76"/>
  <c r="V335" i="76"/>
  <c r="R335" i="76"/>
  <c r="N335" i="76"/>
  <c r="J335" i="76"/>
  <c r="X334" i="76"/>
  <c r="T334" i="76"/>
  <c r="P334" i="76"/>
  <c r="L334" i="76"/>
  <c r="H334" i="76"/>
  <c r="Z333" i="76"/>
  <c r="V333" i="76"/>
  <c r="R333" i="76"/>
  <c r="N333" i="76"/>
  <c r="J333" i="76"/>
  <c r="X332" i="76"/>
  <c r="T332" i="76"/>
  <c r="P332" i="76"/>
  <c r="L332" i="76"/>
  <c r="H332" i="76"/>
  <c r="Z331" i="76"/>
  <c r="V331" i="76"/>
  <c r="R331" i="76"/>
  <c r="N331" i="76"/>
  <c r="J331" i="76"/>
  <c r="X330" i="76"/>
  <c r="T330" i="76"/>
  <c r="P330" i="76"/>
  <c r="L330" i="76"/>
  <c r="H330" i="76"/>
  <c r="Z329" i="76"/>
  <c r="V329" i="76"/>
  <c r="R329" i="76"/>
  <c r="N329" i="76"/>
  <c r="J329" i="76"/>
  <c r="X328" i="76"/>
  <c r="T328" i="76"/>
  <c r="P328" i="76"/>
  <c r="L328" i="76"/>
  <c r="H328" i="76"/>
  <c r="Z327" i="76"/>
  <c r="V327" i="76"/>
  <c r="R327" i="76"/>
  <c r="N327" i="76"/>
  <c r="J327" i="76"/>
  <c r="X326" i="76"/>
  <c r="T326" i="76"/>
  <c r="P326" i="76"/>
  <c r="L326" i="76"/>
  <c r="H326" i="76"/>
  <c r="Z325" i="76"/>
  <c r="V325" i="76"/>
  <c r="R325" i="76"/>
  <c r="N325" i="76"/>
  <c r="J325" i="76"/>
  <c r="X324" i="76"/>
  <c r="T324" i="76"/>
  <c r="P324" i="76"/>
  <c r="L324" i="76"/>
  <c r="H324" i="76"/>
  <c r="Z323" i="76"/>
  <c r="V323" i="76"/>
  <c r="R323" i="76"/>
  <c r="N323" i="76"/>
  <c r="J323" i="76"/>
  <c r="X322" i="76"/>
  <c r="T322" i="76"/>
  <c r="P322" i="76"/>
  <c r="L322" i="76"/>
  <c r="H322" i="76"/>
  <c r="Z321" i="76"/>
  <c r="V321" i="76"/>
  <c r="R321" i="76"/>
  <c r="N321" i="76"/>
  <c r="J321" i="76"/>
  <c r="X320" i="76"/>
  <c r="N373" i="76"/>
  <c r="V372" i="76"/>
  <c r="N372" i="76"/>
  <c r="V371" i="76"/>
  <c r="N371" i="76"/>
  <c r="V370" i="76"/>
  <c r="N370" i="76"/>
  <c r="W369" i="76"/>
  <c r="S369" i="76"/>
  <c r="O369" i="76"/>
  <c r="K369" i="76"/>
  <c r="Y368" i="76"/>
  <c r="U368" i="76"/>
  <c r="Q368" i="76"/>
  <c r="M368" i="76"/>
  <c r="I368" i="76"/>
  <c r="AA367" i="76"/>
  <c r="W367" i="76"/>
  <c r="S367" i="76"/>
  <c r="O367" i="76"/>
  <c r="K367" i="76"/>
  <c r="Y366" i="76"/>
  <c r="U366" i="76"/>
  <c r="Q366" i="76"/>
  <c r="M366" i="76"/>
  <c r="I366" i="76"/>
  <c r="AA365" i="76"/>
  <c r="W365" i="76"/>
  <c r="S365" i="76"/>
  <c r="O365" i="76"/>
  <c r="K365" i="76"/>
  <c r="Y364" i="76"/>
  <c r="U364" i="76"/>
  <c r="Q364" i="76"/>
  <c r="M364" i="76"/>
  <c r="I364" i="76"/>
  <c r="AA363" i="76"/>
  <c r="W363" i="76"/>
  <c r="S363" i="76"/>
  <c r="O363" i="76"/>
  <c r="K363" i="76"/>
  <c r="Y362" i="76"/>
  <c r="U362" i="76"/>
  <c r="Q362" i="76"/>
  <c r="M362" i="76"/>
  <c r="I362" i="76"/>
  <c r="AA361" i="76"/>
  <c r="W361" i="76"/>
  <c r="S361" i="76"/>
  <c r="O361" i="76"/>
  <c r="K361" i="76"/>
  <c r="Y360" i="76"/>
  <c r="U360" i="76"/>
  <c r="Q360" i="76"/>
  <c r="M360" i="76"/>
  <c r="I360" i="76"/>
  <c r="AA359" i="76"/>
  <c r="W359" i="76"/>
  <c r="S359" i="76"/>
  <c r="O359" i="76"/>
  <c r="K359" i="76"/>
  <c r="Y358" i="76"/>
  <c r="U358" i="76"/>
  <c r="Q358" i="76"/>
  <c r="M358" i="76"/>
  <c r="I358" i="76"/>
  <c r="AA357" i="76"/>
  <c r="W357" i="76"/>
  <c r="S357" i="76"/>
  <c r="O357" i="76"/>
  <c r="K357" i="76"/>
  <c r="Y356" i="76"/>
  <c r="U356" i="76"/>
  <c r="Q356" i="76"/>
  <c r="M356" i="76"/>
  <c r="I356" i="76"/>
  <c r="AA355" i="76"/>
  <c r="W355" i="76"/>
  <c r="S355" i="76"/>
  <c r="O355" i="76"/>
  <c r="K355" i="76"/>
  <c r="Y354" i="76"/>
  <c r="U354" i="76"/>
  <c r="Q354" i="76"/>
  <c r="M354" i="76"/>
  <c r="I354" i="76"/>
  <c r="AA353" i="76"/>
  <c r="W353" i="76"/>
  <c r="S353" i="76"/>
  <c r="O353" i="76"/>
  <c r="K353" i="76"/>
  <c r="Y352" i="76"/>
  <c r="U352" i="76"/>
  <c r="Q352" i="76"/>
  <c r="M352" i="76"/>
  <c r="I352" i="76"/>
  <c r="AA351" i="76"/>
  <c r="W351" i="76"/>
  <c r="S351" i="76"/>
  <c r="O351" i="76"/>
  <c r="K351" i="76"/>
  <c r="Y350" i="76"/>
  <c r="U350" i="76"/>
  <c r="Q350" i="76"/>
  <c r="M350" i="76"/>
  <c r="I350" i="76"/>
  <c r="AA349" i="76"/>
  <c r="W349" i="76"/>
  <c r="S349" i="76"/>
  <c r="O349" i="76"/>
  <c r="K349" i="76"/>
  <c r="Y348" i="76"/>
  <c r="U348" i="76"/>
  <c r="Q348" i="76"/>
  <c r="M348" i="76"/>
  <c r="I348" i="76"/>
  <c r="AA347" i="76"/>
  <c r="W347" i="76"/>
  <c r="S347" i="76"/>
  <c r="O347" i="76"/>
  <c r="K347" i="76"/>
  <c r="Y346" i="76"/>
  <c r="U346" i="76"/>
  <c r="Q346" i="76"/>
  <c r="M346" i="76"/>
  <c r="I346" i="76"/>
  <c r="AA345" i="76"/>
  <c r="W345" i="76"/>
  <c r="S345" i="76"/>
  <c r="O345" i="76"/>
  <c r="K345" i="76"/>
  <c r="Y344" i="76"/>
  <c r="U344" i="76"/>
  <c r="Q344" i="76"/>
  <c r="M344" i="76"/>
  <c r="I344" i="76"/>
  <c r="AA343" i="76"/>
  <c r="W343" i="76"/>
  <c r="S343" i="76"/>
  <c r="O343" i="76"/>
  <c r="K343" i="76"/>
  <c r="Y342" i="76"/>
  <c r="U342" i="76"/>
  <c r="Q342" i="76"/>
  <c r="M342" i="76"/>
  <c r="I342" i="76"/>
  <c r="AA341" i="76"/>
  <c r="W341" i="76"/>
  <c r="S341" i="76"/>
  <c r="O341" i="76"/>
  <c r="K341" i="76"/>
  <c r="Y340" i="76"/>
  <c r="U340" i="76"/>
  <c r="Q340" i="76"/>
  <c r="M340" i="76"/>
  <c r="I340" i="76"/>
  <c r="AA339" i="76"/>
  <c r="W339" i="76"/>
  <c r="S339" i="76"/>
  <c r="O339" i="76"/>
  <c r="K339" i="76"/>
  <c r="Y338" i="76"/>
  <c r="U338" i="76"/>
  <c r="Q338" i="76"/>
  <c r="M338" i="76"/>
  <c r="I338" i="76"/>
  <c r="AA337" i="76"/>
  <c r="W337" i="76"/>
  <c r="S337" i="76"/>
  <c r="O337" i="76"/>
  <c r="K337" i="76"/>
  <c r="Y336" i="76"/>
  <c r="U336" i="76"/>
  <c r="Q336" i="76"/>
  <c r="M336" i="76"/>
  <c r="I336" i="76"/>
  <c r="AA335" i="76"/>
  <c r="W335" i="76"/>
  <c r="S335" i="76"/>
  <c r="O335" i="76"/>
  <c r="K335" i="76"/>
  <c r="Y334" i="76"/>
  <c r="U334" i="76"/>
  <c r="Q334" i="76"/>
  <c r="M334" i="76"/>
  <c r="I334" i="76"/>
  <c r="AA333" i="76"/>
  <c r="W333" i="76"/>
  <c r="S333" i="76"/>
  <c r="O333" i="76"/>
  <c r="K333" i="76"/>
  <c r="Y332" i="76"/>
  <c r="U332" i="76"/>
  <c r="Q332" i="76"/>
  <c r="M332" i="76"/>
  <c r="I332" i="76"/>
  <c r="AA331" i="76"/>
  <c r="W331" i="76"/>
  <c r="S331" i="76"/>
  <c r="O331" i="76"/>
  <c r="K331" i="76"/>
  <c r="Y330" i="76"/>
  <c r="U330" i="76"/>
  <c r="Q330" i="76"/>
  <c r="M330" i="76"/>
  <c r="I330" i="76"/>
  <c r="AA329" i="76"/>
  <c r="W329" i="76"/>
  <c r="S329" i="76"/>
  <c r="O329" i="76"/>
  <c r="K329" i="76"/>
  <c r="Y328" i="76"/>
  <c r="U328" i="76"/>
  <c r="Q328" i="76"/>
  <c r="M328" i="76"/>
  <c r="I328" i="76"/>
  <c r="AA327" i="76"/>
  <c r="W327" i="76"/>
  <c r="S327" i="76"/>
  <c r="O327" i="76"/>
  <c r="K327" i="76"/>
  <c r="Y326" i="76"/>
  <c r="U326" i="76"/>
  <c r="Q326" i="76"/>
  <c r="M326" i="76"/>
  <c r="I326" i="76"/>
  <c r="AA325" i="76"/>
  <c r="W325" i="76"/>
  <c r="S325" i="76"/>
  <c r="O325" i="76"/>
  <c r="K325" i="76"/>
  <c r="Y324" i="76"/>
  <c r="U324" i="76"/>
  <c r="Q324" i="76"/>
  <c r="M324" i="76"/>
  <c r="I324" i="76"/>
  <c r="AA323" i="76"/>
  <c r="W323" i="76"/>
  <c r="S323" i="76"/>
  <c r="O323" i="76"/>
  <c r="K323" i="76"/>
  <c r="Y322" i="76"/>
  <c r="U322" i="76"/>
  <c r="Q322" i="76"/>
  <c r="M322" i="76"/>
  <c r="I322" i="76"/>
  <c r="AA321" i="76"/>
  <c r="W321" i="76"/>
  <c r="S321" i="76"/>
  <c r="O321" i="76"/>
  <c r="K321" i="76"/>
  <c r="Y320" i="76"/>
  <c r="U320" i="76"/>
  <c r="Q320" i="76"/>
  <c r="M320" i="76"/>
  <c r="I320" i="76"/>
  <c r="AA319" i="76"/>
  <c r="W319" i="76"/>
  <c r="S319" i="76"/>
  <c r="O319" i="76"/>
  <c r="K319" i="76"/>
  <c r="Y318" i="76"/>
  <c r="U318" i="76"/>
  <c r="Q318" i="76"/>
  <c r="M318" i="76"/>
  <c r="I318" i="76"/>
  <c r="AA317" i="76"/>
  <c r="W317" i="76"/>
  <c r="S317" i="76"/>
  <c r="O317" i="76"/>
  <c r="K317" i="76"/>
  <c r="Y316" i="76"/>
  <c r="U316" i="76"/>
  <c r="Q316" i="76"/>
  <c r="M316" i="76"/>
  <c r="I316" i="76"/>
  <c r="AA315" i="76"/>
  <c r="P320" i="76"/>
  <c r="H320" i="76"/>
  <c r="X319" i="76"/>
  <c r="P319" i="76"/>
  <c r="H319" i="76"/>
  <c r="X318" i="76"/>
  <c r="P318" i="76"/>
  <c r="H318" i="76"/>
  <c r="X317" i="76"/>
  <c r="P317" i="76"/>
  <c r="H317" i="76"/>
  <c r="X316" i="76"/>
  <c r="P316" i="76"/>
  <c r="H316" i="76"/>
  <c r="X315" i="76"/>
  <c r="T315" i="76"/>
  <c r="P315" i="76"/>
  <c r="L315" i="76"/>
  <c r="H315" i="76"/>
  <c r="Z314" i="76"/>
  <c r="V314" i="76"/>
  <c r="R314" i="76"/>
  <c r="N314" i="76"/>
  <c r="J314" i="76"/>
  <c r="X313" i="76"/>
  <c r="T313" i="76"/>
  <c r="P313" i="76"/>
  <c r="L313" i="76"/>
  <c r="H313" i="76"/>
  <c r="Z312" i="76"/>
  <c r="V312" i="76"/>
  <c r="R312" i="76"/>
  <c r="N312" i="76"/>
  <c r="J312" i="76"/>
  <c r="X311" i="76"/>
  <c r="T311" i="76"/>
  <c r="P311" i="76"/>
  <c r="L311" i="76"/>
  <c r="H311" i="76"/>
  <c r="Z310" i="76"/>
  <c r="V310" i="76"/>
  <c r="R310" i="76"/>
  <c r="N310" i="76"/>
  <c r="J310" i="76"/>
  <c r="X309" i="76"/>
  <c r="T309" i="76"/>
  <c r="P309" i="76"/>
  <c r="L309" i="76"/>
  <c r="H309" i="76"/>
  <c r="Z308" i="76"/>
  <c r="V308" i="76"/>
  <c r="R308" i="76"/>
  <c r="N308" i="76"/>
  <c r="J308" i="76"/>
  <c r="X307" i="76"/>
  <c r="T307" i="76"/>
  <c r="P307" i="76"/>
  <c r="L307" i="76"/>
  <c r="H307" i="76"/>
  <c r="Z306" i="76"/>
  <c r="V306" i="76"/>
  <c r="R306" i="76"/>
  <c r="N306" i="76"/>
  <c r="J306" i="76"/>
  <c r="X305" i="76"/>
  <c r="T305" i="76"/>
  <c r="P305" i="76"/>
  <c r="L305" i="76"/>
  <c r="H305" i="76"/>
  <c r="Z304" i="76"/>
  <c r="V304" i="76"/>
  <c r="R304" i="76"/>
  <c r="N304" i="76"/>
  <c r="J304" i="76"/>
  <c r="X303" i="76"/>
  <c r="T303" i="76"/>
  <c r="P303" i="76"/>
  <c r="L303" i="76"/>
  <c r="H303" i="76"/>
  <c r="Z302" i="76"/>
  <c r="V302" i="76"/>
  <c r="R302" i="76"/>
  <c r="N302" i="76"/>
  <c r="J302" i="76"/>
  <c r="X301" i="76"/>
  <c r="T301" i="76"/>
  <c r="P301" i="76"/>
  <c r="L301" i="76"/>
  <c r="H301" i="76"/>
  <c r="Z300" i="76"/>
  <c r="V300" i="76"/>
  <c r="R300" i="76"/>
  <c r="N300" i="76"/>
  <c r="J300" i="76"/>
  <c r="X299" i="76"/>
  <c r="T299" i="76"/>
  <c r="P299" i="76"/>
  <c r="L299" i="76"/>
  <c r="H299" i="76"/>
  <c r="Z298" i="76"/>
  <c r="V298" i="76"/>
  <c r="R298" i="76"/>
  <c r="N298" i="76"/>
  <c r="J298" i="76"/>
  <c r="X297" i="76"/>
  <c r="T297" i="76"/>
  <c r="P297" i="76"/>
  <c r="L297" i="76"/>
  <c r="H297" i="76"/>
  <c r="Z296" i="76"/>
  <c r="V296" i="76"/>
  <c r="R296" i="76"/>
  <c r="N296" i="76"/>
  <c r="J296" i="76"/>
  <c r="X295" i="76"/>
  <c r="T295" i="76"/>
  <c r="P295" i="76"/>
  <c r="L295" i="76"/>
  <c r="H295" i="76"/>
  <c r="Z294" i="76"/>
  <c r="V294" i="76"/>
  <c r="R294" i="76"/>
  <c r="N294" i="76"/>
  <c r="J294" i="76"/>
  <c r="X293" i="76"/>
  <c r="T293" i="76"/>
  <c r="P293" i="76"/>
  <c r="L293" i="76"/>
  <c r="H293" i="76"/>
  <c r="Z292" i="76"/>
  <c r="V292" i="76"/>
  <c r="R292" i="76"/>
  <c r="N292" i="76"/>
  <c r="J292" i="76"/>
  <c r="X291" i="76"/>
  <c r="T291" i="76"/>
  <c r="P291" i="76"/>
  <c r="L291" i="76"/>
  <c r="H291" i="76"/>
  <c r="Z290" i="76"/>
  <c r="V290" i="76"/>
  <c r="R290" i="76"/>
  <c r="N290" i="76"/>
  <c r="J290" i="76"/>
  <c r="X289" i="76"/>
  <c r="T289" i="76"/>
  <c r="P289" i="76"/>
  <c r="L289" i="76"/>
  <c r="H289" i="76"/>
  <c r="Z288" i="76"/>
  <c r="V288" i="76"/>
  <c r="R288" i="76"/>
  <c r="N288" i="76"/>
  <c r="J288" i="76"/>
  <c r="X287" i="76"/>
  <c r="T287" i="76"/>
  <c r="P287" i="76"/>
  <c r="L287" i="76"/>
  <c r="H287" i="76"/>
  <c r="Z286" i="76"/>
  <c r="V286" i="76"/>
  <c r="R286" i="76"/>
  <c r="N286" i="76"/>
  <c r="J286" i="76"/>
  <c r="X285" i="76"/>
  <c r="T285" i="76"/>
  <c r="P285" i="76"/>
  <c r="L285" i="76"/>
  <c r="H285" i="76"/>
  <c r="Z284" i="76"/>
  <c r="V284" i="76"/>
  <c r="R284" i="76"/>
  <c r="N284" i="76"/>
  <c r="J284" i="76"/>
  <c r="X283" i="76"/>
  <c r="T283" i="76"/>
  <c r="P283" i="76"/>
  <c r="L283" i="76"/>
  <c r="H283" i="76"/>
  <c r="Z282" i="76"/>
  <c r="V282" i="76"/>
  <c r="R282" i="76"/>
  <c r="N282" i="76"/>
  <c r="J282" i="76"/>
  <c r="X281" i="76"/>
  <c r="T281" i="76"/>
  <c r="P281" i="76"/>
  <c r="L281" i="76"/>
  <c r="H281" i="76"/>
  <c r="Z280" i="76"/>
  <c r="V280" i="76"/>
  <c r="R280" i="76"/>
  <c r="N280" i="76"/>
  <c r="J280" i="76"/>
  <c r="X279" i="76"/>
  <c r="T279" i="76"/>
  <c r="P279" i="76"/>
  <c r="L279" i="76"/>
  <c r="H279" i="76"/>
  <c r="Z278" i="76"/>
  <c r="V278" i="76"/>
  <c r="R278" i="76"/>
  <c r="N278" i="76"/>
  <c r="J278" i="76"/>
  <c r="X277" i="76"/>
  <c r="T277" i="76"/>
  <c r="P277" i="76"/>
  <c r="L277" i="76"/>
  <c r="H277" i="76"/>
  <c r="Z276" i="76"/>
  <c r="V276" i="76"/>
  <c r="R276" i="76"/>
  <c r="N276" i="76"/>
  <c r="J276" i="76"/>
  <c r="X275" i="76"/>
  <c r="T275" i="76"/>
  <c r="P275" i="76"/>
  <c r="L275" i="76"/>
  <c r="H275" i="76"/>
  <c r="Z274" i="76"/>
  <c r="V274" i="76"/>
  <c r="R274" i="76"/>
  <c r="N274" i="76"/>
  <c r="J274" i="76"/>
  <c r="X273" i="76"/>
  <c r="T273" i="76"/>
  <c r="P273" i="76"/>
  <c r="L273" i="76"/>
  <c r="H273" i="76"/>
  <c r="Z272" i="76"/>
  <c r="V272" i="76"/>
  <c r="R272" i="76"/>
  <c r="N272" i="76"/>
  <c r="J272" i="76"/>
  <c r="X271" i="76"/>
  <c r="T271" i="76"/>
  <c r="P271" i="76"/>
  <c r="L271" i="76"/>
  <c r="H271" i="76"/>
  <c r="Z270" i="76"/>
  <c r="V270" i="76"/>
  <c r="R270" i="76"/>
  <c r="N270" i="76"/>
  <c r="J270" i="76"/>
  <c r="X269" i="76"/>
  <c r="T269" i="76"/>
  <c r="P269" i="76"/>
  <c r="L269" i="76"/>
  <c r="H269" i="76"/>
  <c r="Z268" i="76"/>
  <c r="V268" i="76"/>
  <c r="R268" i="76"/>
  <c r="N268" i="76"/>
  <c r="J268" i="76"/>
  <c r="X267" i="76"/>
  <c r="T267" i="76"/>
  <c r="P267" i="76"/>
  <c r="L267" i="76"/>
  <c r="H267" i="76"/>
  <c r="Z266" i="76"/>
  <c r="V266" i="76"/>
  <c r="R266" i="76"/>
  <c r="R320" i="76"/>
  <c r="J320" i="76"/>
  <c r="Z319" i="76"/>
  <c r="R319" i="76"/>
  <c r="J319" i="76"/>
  <c r="Z318" i="76"/>
  <c r="R318" i="76"/>
  <c r="J318" i="76"/>
  <c r="Z317" i="76"/>
  <c r="R317" i="76"/>
  <c r="J317" i="76"/>
  <c r="Z316" i="76"/>
  <c r="R316" i="76"/>
  <c r="J316" i="76"/>
  <c r="Z315" i="76"/>
  <c r="U315" i="76"/>
  <c r="Q315" i="76"/>
  <c r="M315" i="76"/>
  <c r="I315" i="76"/>
  <c r="AA314" i="76"/>
  <c r="W314" i="76"/>
  <c r="S314" i="76"/>
  <c r="O314" i="76"/>
  <c r="K314" i="76"/>
  <c r="Y313" i="76"/>
  <c r="U313" i="76"/>
  <c r="Q313" i="76"/>
  <c r="M313" i="76"/>
  <c r="I313" i="76"/>
  <c r="AA312" i="76"/>
  <c r="W312" i="76"/>
  <c r="S312" i="76"/>
  <c r="O312" i="76"/>
  <c r="K312" i="76"/>
  <c r="Y311" i="76"/>
  <c r="U311" i="76"/>
  <c r="Q311" i="76"/>
  <c r="M311" i="76"/>
  <c r="I311" i="76"/>
  <c r="AA310" i="76"/>
  <c r="W310" i="76"/>
  <c r="S310" i="76"/>
  <c r="O310" i="76"/>
  <c r="K310" i="76"/>
  <c r="Y309" i="76"/>
  <c r="U309" i="76"/>
  <c r="Q309" i="76"/>
  <c r="M309" i="76"/>
  <c r="I309" i="76"/>
  <c r="AA308" i="76"/>
  <c r="W308" i="76"/>
  <c r="S308" i="76"/>
  <c r="O308" i="76"/>
  <c r="K308" i="76"/>
  <c r="Y307" i="76"/>
  <c r="U307" i="76"/>
  <c r="Q307" i="76"/>
  <c r="M307" i="76"/>
  <c r="I307" i="76"/>
  <c r="AA306" i="76"/>
  <c r="W306" i="76"/>
  <c r="S306" i="76"/>
  <c r="O306" i="76"/>
  <c r="K306" i="76"/>
  <c r="Y305" i="76"/>
  <c r="U305" i="76"/>
  <c r="Q305" i="76"/>
  <c r="M305" i="76"/>
  <c r="I305" i="76"/>
  <c r="AA304" i="76"/>
  <c r="W304" i="76"/>
  <c r="S304" i="76"/>
  <c r="O304" i="76"/>
  <c r="K304" i="76"/>
  <c r="Y303" i="76"/>
  <c r="U303" i="76"/>
  <c r="Q303" i="76"/>
  <c r="M303" i="76"/>
  <c r="I303" i="76"/>
  <c r="AA302" i="76"/>
  <c r="W302" i="76"/>
  <c r="S302" i="76"/>
  <c r="O302" i="76"/>
  <c r="K302" i="76"/>
  <c r="Y301" i="76"/>
  <c r="U301" i="76"/>
  <c r="Q301" i="76"/>
  <c r="M301" i="76"/>
  <c r="I301" i="76"/>
  <c r="AA300" i="76"/>
  <c r="W300" i="76"/>
  <c r="S300" i="76"/>
  <c r="O300" i="76"/>
  <c r="K300" i="76"/>
  <c r="Y299" i="76"/>
  <c r="U299" i="76"/>
  <c r="Q299" i="76"/>
  <c r="M299" i="76"/>
  <c r="I299" i="76"/>
  <c r="AA298" i="76"/>
  <c r="W298" i="76"/>
  <c r="S298" i="76"/>
  <c r="O298" i="76"/>
  <c r="K298" i="76"/>
  <c r="Y297" i="76"/>
  <c r="U297" i="76"/>
  <c r="Q297" i="76"/>
  <c r="M297" i="76"/>
  <c r="I297" i="76"/>
  <c r="AA296" i="76"/>
  <c r="W296" i="76"/>
  <c r="S296" i="76"/>
  <c r="O296" i="76"/>
  <c r="K296" i="76"/>
  <c r="Y295" i="76"/>
  <c r="U295" i="76"/>
  <c r="Q295" i="76"/>
  <c r="M295" i="76"/>
  <c r="I295" i="76"/>
  <c r="AA294" i="76"/>
  <c r="W294" i="76"/>
  <c r="S294" i="76"/>
  <c r="O294" i="76"/>
  <c r="K294" i="76"/>
  <c r="Y293" i="76"/>
  <c r="U293" i="76"/>
  <c r="Q293" i="76"/>
  <c r="M293" i="76"/>
  <c r="I293" i="76"/>
  <c r="AA292" i="76"/>
  <c r="W292" i="76"/>
  <c r="S292" i="76"/>
  <c r="O292" i="76"/>
  <c r="K292" i="76"/>
  <c r="Y291" i="76"/>
  <c r="U291" i="76"/>
  <c r="Q291" i="76"/>
  <c r="M291" i="76"/>
  <c r="I291" i="76"/>
  <c r="AA290" i="76"/>
  <c r="W290" i="76"/>
  <c r="S290" i="76"/>
  <c r="O290" i="76"/>
  <c r="K290" i="76"/>
  <c r="Y289" i="76"/>
  <c r="U289" i="76"/>
  <c r="Q289" i="76"/>
  <c r="M289" i="76"/>
  <c r="I289" i="76"/>
  <c r="AA288" i="76"/>
  <c r="W288" i="76"/>
  <c r="S288" i="76"/>
  <c r="O288" i="76"/>
  <c r="K288" i="76"/>
  <c r="Y287" i="76"/>
  <c r="U287" i="76"/>
  <c r="Q287" i="76"/>
  <c r="M287" i="76"/>
  <c r="I287" i="76"/>
  <c r="AA286" i="76"/>
  <c r="W286" i="76"/>
  <c r="S286" i="76"/>
  <c r="O286" i="76"/>
  <c r="K286" i="76"/>
  <c r="Y285" i="76"/>
  <c r="U285" i="76"/>
  <c r="Q285" i="76"/>
  <c r="M285" i="76"/>
  <c r="I285" i="76"/>
  <c r="AA284" i="76"/>
  <c r="W284" i="76"/>
  <c r="S284" i="76"/>
  <c r="O284" i="76"/>
  <c r="K284" i="76"/>
  <c r="Y283" i="76"/>
  <c r="U283" i="76"/>
  <c r="Q283" i="76"/>
  <c r="M283" i="76"/>
  <c r="I283" i="76"/>
  <c r="AA282" i="76"/>
  <c r="W282" i="76"/>
  <c r="S282" i="76"/>
  <c r="O282" i="76"/>
  <c r="K282" i="76"/>
  <c r="Y281" i="76"/>
  <c r="U281" i="76"/>
  <c r="Q281" i="76"/>
  <c r="M281" i="76"/>
  <c r="I281" i="76"/>
  <c r="AA280" i="76"/>
  <c r="W280" i="76"/>
  <c r="S280" i="76"/>
  <c r="O280" i="76"/>
  <c r="K280" i="76"/>
  <c r="Y279" i="76"/>
  <c r="U279" i="76"/>
  <c r="Q279" i="76"/>
  <c r="M279" i="76"/>
  <c r="I279" i="76"/>
  <c r="AA278" i="76"/>
  <c r="W278" i="76"/>
  <c r="S278" i="76"/>
  <c r="O278" i="76"/>
  <c r="K278" i="76"/>
  <c r="Y277" i="76"/>
  <c r="U277" i="76"/>
  <c r="Q277" i="76"/>
  <c r="M277" i="76"/>
  <c r="I277" i="76"/>
  <c r="AA276" i="76"/>
  <c r="W276" i="76"/>
  <c r="S276" i="76"/>
  <c r="O276" i="76"/>
  <c r="K276" i="76"/>
  <c r="Y275" i="76"/>
  <c r="U275" i="76"/>
  <c r="Q275" i="76"/>
  <c r="M275" i="76"/>
  <c r="I275" i="76"/>
  <c r="AA274" i="76"/>
  <c r="W274" i="76"/>
  <c r="S274" i="76"/>
  <c r="O274" i="76"/>
  <c r="K274" i="76"/>
  <c r="Y273" i="76"/>
  <c r="U273" i="76"/>
  <c r="Q273" i="76"/>
  <c r="M273" i="76"/>
  <c r="I273" i="76"/>
  <c r="AA272" i="76"/>
  <c r="W272" i="76"/>
  <c r="S272" i="76"/>
  <c r="O272" i="76"/>
  <c r="K272" i="76"/>
  <c r="Y271" i="76"/>
  <c r="U271" i="76"/>
  <c r="Q271" i="76"/>
  <c r="M271" i="76"/>
  <c r="I271" i="76"/>
  <c r="AA270" i="76"/>
  <c r="W270" i="76"/>
  <c r="S270" i="76"/>
  <c r="O270" i="76"/>
  <c r="K270" i="76"/>
  <c r="Y269" i="76"/>
  <c r="U269" i="76"/>
  <c r="Q269" i="76"/>
  <c r="M269" i="76"/>
  <c r="I269" i="76"/>
  <c r="AA268" i="76"/>
  <c r="W268" i="76"/>
  <c r="S268" i="76"/>
  <c r="O268" i="76"/>
  <c r="K268" i="76"/>
  <c r="Y267" i="76"/>
  <c r="U267" i="76"/>
  <c r="Q267" i="76"/>
  <c r="M267" i="76"/>
  <c r="I267" i="76"/>
  <c r="AA266" i="76"/>
  <c r="W266" i="76"/>
  <c r="S266" i="76"/>
  <c r="O266" i="76"/>
  <c r="K266" i="76"/>
  <c r="Y265" i="76"/>
  <c r="U265" i="76"/>
  <c r="Q265" i="76"/>
  <c r="M265" i="76"/>
  <c r="I265" i="76"/>
  <c r="AA264" i="76"/>
  <c r="W264" i="76"/>
  <c r="S264" i="76"/>
  <c r="O264" i="76"/>
  <c r="K264" i="76"/>
  <c r="Y263" i="76"/>
  <c r="U263" i="76"/>
  <c r="Q263" i="76"/>
  <c r="M263" i="76"/>
  <c r="I263" i="76"/>
  <c r="AA262" i="76"/>
  <c r="W262" i="76"/>
  <c r="S262" i="76"/>
  <c r="O262" i="76"/>
  <c r="K262" i="76"/>
  <c r="Y261" i="76"/>
  <c r="U261" i="76"/>
  <c r="Q261" i="76"/>
  <c r="M261" i="76"/>
  <c r="I261" i="76"/>
  <c r="AA260" i="76"/>
  <c r="W260" i="76"/>
  <c r="S260" i="76"/>
  <c r="T320" i="76"/>
  <c r="L320" i="76"/>
  <c r="T319" i="76"/>
  <c r="L319" i="76"/>
  <c r="T318" i="76"/>
  <c r="L318" i="76"/>
  <c r="T317" i="76"/>
  <c r="L317" i="76"/>
  <c r="T316" i="76"/>
  <c r="L316" i="76"/>
  <c r="V315" i="76"/>
  <c r="R315" i="76"/>
  <c r="N315" i="76"/>
  <c r="J315" i="76"/>
  <c r="X314" i="76"/>
  <c r="T314" i="76"/>
  <c r="P314" i="76"/>
  <c r="L314" i="76"/>
  <c r="H314" i="76"/>
  <c r="Z313" i="76"/>
  <c r="V313" i="76"/>
  <c r="R313" i="76"/>
  <c r="N313" i="76"/>
  <c r="J313" i="76"/>
  <c r="X312" i="76"/>
  <c r="T312" i="76"/>
  <c r="P312" i="76"/>
  <c r="L312" i="76"/>
  <c r="H312" i="76"/>
  <c r="Z311" i="76"/>
  <c r="V311" i="76"/>
  <c r="R311" i="76"/>
  <c r="N311" i="76"/>
  <c r="J311" i="76"/>
  <c r="X310" i="76"/>
  <c r="T310" i="76"/>
  <c r="P310" i="76"/>
  <c r="L310" i="76"/>
  <c r="H310" i="76"/>
  <c r="Z309" i="76"/>
  <c r="V309" i="76"/>
  <c r="R309" i="76"/>
  <c r="N309" i="76"/>
  <c r="J309" i="76"/>
  <c r="X308" i="76"/>
  <c r="T308" i="76"/>
  <c r="P308" i="76"/>
  <c r="L308" i="76"/>
  <c r="H308" i="76"/>
  <c r="Z307" i="76"/>
  <c r="V307" i="76"/>
  <c r="R307" i="76"/>
  <c r="N307" i="76"/>
  <c r="J307" i="76"/>
  <c r="X306" i="76"/>
  <c r="T306" i="76"/>
  <c r="P306" i="76"/>
  <c r="L306" i="76"/>
  <c r="H306" i="76"/>
  <c r="Z305" i="76"/>
  <c r="V305" i="76"/>
  <c r="R305" i="76"/>
  <c r="N305" i="76"/>
  <c r="J305" i="76"/>
  <c r="X304" i="76"/>
  <c r="T304" i="76"/>
  <c r="P304" i="76"/>
  <c r="L304" i="76"/>
  <c r="H304" i="76"/>
  <c r="Z303" i="76"/>
  <c r="V303" i="76"/>
  <c r="R303" i="76"/>
  <c r="N303" i="76"/>
  <c r="J303" i="76"/>
  <c r="X302" i="76"/>
  <c r="T302" i="76"/>
  <c r="P302" i="76"/>
  <c r="L302" i="76"/>
  <c r="H302" i="76"/>
  <c r="Z301" i="76"/>
  <c r="V301" i="76"/>
  <c r="R301" i="76"/>
  <c r="N301" i="76"/>
  <c r="J301" i="76"/>
  <c r="X300" i="76"/>
  <c r="T300" i="76"/>
  <c r="P300" i="76"/>
  <c r="L300" i="76"/>
  <c r="H300" i="76"/>
  <c r="Z299" i="76"/>
  <c r="V299" i="76"/>
  <c r="R299" i="76"/>
  <c r="N299" i="76"/>
  <c r="J299" i="76"/>
  <c r="X298" i="76"/>
  <c r="T298" i="76"/>
  <c r="P298" i="76"/>
  <c r="L298" i="76"/>
  <c r="H298" i="76"/>
  <c r="Z297" i="76"/>
  <c r="V297" i="76"/>
  <c r="R297" i="76"/>
  <c r="N297" i="76"/>
  <c r="J297" i="76"/>
  <c r="X296" i="76"/>
  <c r="T296" i="76"/>
  <c r="P296" i="76"/>
  <c r="L296" i="76"/>
  <c r="H296" i="76"/>
  <c r="Z295" i="76"/>
  <c r="V295" i="76"/>
  <c r="R295" i="76"/>
  <c r="N295" i="76"/>
  <c r="J295" i="76"/>
  <c r="X294" i="76"/>
  <c r="T294" i="76"/>
  <c r="P294" i="76"/>
  <c r="L294" i="76"/>
  <c r="H294" i="76"/>
  <c r="Z293" i="76"/>
  <c r="V293" i="76"/>
  <c r="R293" i="76"/>
  <c r="N293" i="76"/>
  <c r="J293" i="76"/>
  <c r="X292" i="76"/>
  <c r="T292" i="76"/>
  <c r="P292" i="76"/>
  <c r="L292" i="76"/>
  <c r="H292" i="76"/>
  <c r="Z291" i="76"/>
  <c r="V291" i="76"/>
  <c r="R291" i="76"/>
  <c r="N291" i="76"/>
  <c r="J291" i="76"/>
  <c r="X290" i="76"/>
  <c r="T290" i="76"/>
  <c r="P290" i="76"/>
  <c r="L290" i="76"/>
  <c r="H290" i="76"/>
  <c r="Z289" i="76"/>
  <c r="V289" i="76"/>
  <c r="R289" i="76"/>
  <c r="N289" i="76"/>
  <c r="J289" i="76"/>
  <c r="X288" i="76"/>
  <c r="T288" i="76"/>
  <c r="P288" i="76"/>
  <c r="L288" i="76"/>
  <c r="H288" i="76"/>
  <c r="Z287" i="76"/>
  <c r="V287" i="76"/>
  <c r="R287" i="76"/>
  <c r="N287" i="76"/>
  <c r="J287" i="76"/>
  <c r="X286" i="76"/>
  <c r="T286" i="76"/>
  <c r="P286" i="76"/>
  <c r="L286" i="76"/>
  <c r="H286" i="76"/>
  <c r="Z285" i="76"/>
  <c r="V285" i="76"/>
  <c r="R285" i="76"/>
  <c r="N285" i="76"/>
  <c r="J285" i="76"/>
  <c r="X284" i="76"/>
  <c r="T284" i="76"/>
  <c r="P284" i="76"/>
  <c r="L284" i="76"/>
  <c r="H284" i="76"/>
  <c r="Z283" i="76"/>
  <c r="V283" i="76"/>
  <c r="R283" i="76"/>
  <c r="N283" i="76"/>
  <c r="J283" i="76"/>
  <c r="X282" i="76"/>
  <c r="T282" i="76"/>
  <c r="P282" i="76"/>
  <c r="L282" i="76"/>
  <c r="H282" i="76"/>
  <c r="Z281" i="76"/>
  <c r="V281" i="76"/>
  <c r="R281" i="76"/>
  <c r="N281" i="76"/>
  <c r="J281" i="76"/>
  <c r="X280" i="76"/>
  <c r="T280" i="76"/>
  <c r="P280" i="76"/>
  <c r="L280" i="76"/>
  <c r="H280" i="76"/>
  <c r="Z279" i="76"/>
  <c r="V279" i="76"/>
  <c r="R279" i="76"/>
  <c r="N279" i="76"/>
  <c r="J279" i="76"/>
  <c r="X278" i="76"/>
  <c r="T278" i="76"/>
  <c r="P278" i="76"/>
  <c r="L278" i="76"/>
  <c r="H278" i="76"/>
  <c r="Z277" i="76"/>
  <c r="V277" i="76"/>
  <c r="R277" i="76"/>
  <c r="N277" i="76"/>
  <c r="J277" i="76"/>
  <c r="X276" i="76"/>
  <c r="T276" i="76"/>
  <c r="P276" i="76"/>
  <c r="L276" i="76"/>
  <c r="H276" i="76"/>
  <c r="Z275" i="76"/>
  <c r="V275" i="76"/>
  <c r="R275" i="76"/>
  <c r="N275" i="76"/>
  <c r="J275" i="76"/>
  <c r="X274" i="76"/>
  <c r="T274" i="76"/>
  <c r="P274" i="76"/>
  <c r="L274" i="76"/>
  <c r="H274" i="76"/>
  <c r="Z273" i="76"/>
  <c r="V273" i="76"/>
  <c r="R273" i="76"/>
  <c r="N273" i="76"/>
  <c r="J273" i="76"/>
  <c r="X272" i="76"/>
  <c r="T272" i="76"/>
  <c r="P272" i="76"/>
  <c r="L272" i="76"/>
  <c r="H272" i="76"/>
  <c r="Z271" i="76"/>
  <c r="V271" i="76"/>
  <c r="R271" i="76"/>
  <c r="N271" i="76"/>
  <c r="J271" i="76"/>
  <c r="X270" i="76"/>
  <c r="T270" i="76"/>
  <c r="P270" i="76"/>
  <c r="L270" i="76"/>
  <c r="H270" i="76"/>
  <c r="Z269" i="76"/>
  <c r="V269" i="76"/>
  <c r="R269" i="76"/>
  <c r="N269" i="76"/>
  <c r="J269" i="76"/>
  <c r="X268" i="76"/>
  <c r="T268" i="76"/>
  <c r="P268" i="76"/>
  <c r="L268" i="76"/>
  <c r="H268" i="76"/>
  <c r="Z267" i="76"/>
  <c r="V267" i="76"/>
  <c r="R267" i="76"/>
  <c r="N267" i="76"/>
  <c r="J267" i="76"/>
  <c r="X266" i="76"/>
  <c r="T266" i="76"/>
  <c r="V320" i="76"/>
  <c r="N320" i="76"/>
  <c r="V319" i="76"/>
  <c r="N319" i="76"/>
  <c r="V318" i="76"/>
  <c r="N318" i="76"/>
  <c r="V317" i="76"/>
  <c r="N317" i="76"/>
  <c r="V316" i="76"/>
  <c r="N316" i="76"/>
  <c r="W315" i="76"/>
  <c r="S315" i="76"/>
  <c r="O315" i="76"/>
  <c r="K315" i="76"/>
  <c r="Y314" i="76"/>
  <c r="U314" i="76"/>
  <c r="Q314" i="76"/>
  <c r="M314" i="76"/>
  <c r="I314" i="76"/>
  <c r="AA313" i="76"/>
  <c r="W313" i="76"/>
  <c r="S313" i="76"/>
  <c r="O313" i="76"/>
  <c r="K313" i="76"/>
  <c r="Y312" i="76"/>
  <c r="U312" i="76"/>
  <c r="Q312" i="76"/>
  <c r="M312" i="76"/>
  <c r="I312" i="76"/>
  <c r="AA311" i="76"/>
  <c r="W311" i="76"/>
  <c r="S311" i="76"/>
  <c r="O311" i="76"/>
  <c r="K311" i="76"/>
  <c r="Y310" i="76"/>
  <c r="U310" i="76"/>
  <c r="Q310" i="76"/>
  <c r="M310" i="76"/>
  <c r="I310" i="76"/>
  <c r="AA309" i="76"/>
  <c r="W309" i="76"/>
  <c r="S309" i="76"/>
  <c r="O309" i="76"/>
  <c r="K309" i="76"/>
  <c r="Y308" i="76"/>
  <c r="U308" i="76"/>
  <c r="Q308" i="76"/>
  <c r="M308" i="76"/>
  <c r="I308" i="76"/>
  <c r="AA307" i="76"/>
  <c r="W307" i="76"/>
  <c r="S307" i="76"/>
  <c r="O307" i="76"/>
  <c r="K307" i="76"/>
  <c r="Y306" i="76"/>
  <c r="U306" i="76"/>
  <c r="Q306" i="76"/>
  <c r="M306" i="76"/>
  <c r="I306" i="76"/>
  <c r="AA305" i="76"/>
  <c r="W305" i="76"/>
  <c r="S305" i="76"/>
  <c r="O305" i="76"/>
  <c r="K305" i="76"/>
  <c r="Y304" i="76"/>
  <c r="U304" i="76"/>
  <c r="Q304" i="76"/>
  <c r="M304" i="76"/>
  <c r="I304" i="76"/>
  <c r="AA303" i="76"/>
  <c r="W303" i="76"/>
  <c r="S303" i="76"/>
  <c r="O303" i="76"/>
  <c r="K303" i="76"/>
  <c r="Y302" i="76"/>
  <c r="U302" i="76"/>
  <c r="Q302" i="76"/>
  <c r="M302" i="76"/>
  <c r="I302" i="76"/>
  <c r="AA301" i="76"/>
  <c r="W301" i="76"/>
  <c r="S301" i="76"/>
  <c r="O301" i="76"/>
  <c r="K301" i="76"/>
  <c r="Y300" i="76"/>
  <c r="U300" i="76"/>
  <c r="Q300" i="76"/>
  <c r="M300" i="76"/>
  <c r="I300" i="76"/>
  <c r="AA299" i="76"/>
  <c r="W299" i="76"/>
  <c r="S299" i="76"/>
  <c r="O299" i="76"/>
  <c r="K299" i="76"/>
  <c r="Y298" i="76"/>
  <c r="U298" i="76"/>
  <c r="Q298" i="76"/>
  <c r="M298" i="76"/>
  <c r="I298" i="76"/>
  <c r="AA297" i="76"/>
  <c r="W297" i="76"/>
  <c r="S297" i="76"/>
  <c r="O297" i="76"/>
  <c r="K297" i="76"/>
  <c r="Y296" i="76"/>
  <c r="U296" i="76"/>
  <c r="Q296" i="76"/>
  <c r="M296" i="76"/>
  <c r="I296" i="76"/>
  <c r="AA295" i="76"/>
  <c r="W295" i="76"/>
  <c r="S295" i="76"/>
  <c r="O295" i="76"/>
  <c r="K295" i="76"/>
  <c r="Y294" i="76"/>
  <c r="U294" i="76"/>
  <c r="Q294" i="76"/>
  <c r="M294" i="76"/>
  <c r="I294" i="76"/>
  <c r="AA293" i="76"/>
  <c r="W293" i="76"/>
  <c r="S293" i="76"/>
  <c r="O293" i="76"/>
  <c r="K293" i="76"/>
  <c r="Y292" i="76"/>
  <c r="U292" i="76"/>
  <c r="Q292" i="76"/>
  <c r="M292" i="76"/>
  <c r="I292" i="76"/>
  <c r="AA291" i="76"/>
  <c r="W291" i="76"/>
  <c r="S291" i="76"/>
  <c r="O291" i="76"/>
  <c r="K291" i="76"/>
  <c r="Y290" i="76"/>
  <c r="U290" i="76"/>
  <c r="Q290" i="76"/>
  <c r="M290" i="76"/>
  <c r="I290" i="76"/>
  <c r="AA289" i="76"/>
  <c r="W289" i="76"/>
  <c r="S289" i="76"/>
  <c r="O289" i="76"/>
  <c r="K289" i="76"/>
  <c r="Y288" i="76"/>
  <c r="U288" i="76"/>
  <c r="Q288" i="76"/>
  <c r="M288" i="76"/>
  <c r="I288" i="76"/>
  <c r="AA287" i="76"/>
  <c r="W287" i="76"/>
  <c r="S287" i="76"/>
  <c r="O287" i="76"/>
  <c r="K287" i="76"/>
  <c r="Y286" i="76"/>
  <c r="U286" i="76"/>
  <c r="Q286" i="76"/>
  <c r="M286" i="76"/>
  <c r="I286" i="76"/>
  <c r="AA285" i="76"/>
  <c r="W285" i="76"/>
  <c r="S285" i="76"/>
  <c r="O285" i="76"/>
  <c r="K285" i="76"/>
  <c r="Y284" i="76"/>
  <c r="U284" i="76"/>
  <c r="Q284" i="76"/>
  <c r="M284" i="76"/>
  <c r="I284" i="76"/>
  <c r="AA283" i="76"/>
  <c r="W283" i="76"/>
  <c r="S283" i="76"/>
  <c r="O283" i="76"/>
  <c r="K283" i="76"/>
  <c r="Y282" i="76"/>
  <c r="U282" i="76"/>
  <c r="Q282" i="76"/>
  <c r="M282" i="76"/>
  <c r="I282" i="76"/>
  <c r="AA281" i="76"/>
  <c r="W281" i="76"/>
  <c r="S281" i="76"/>
  <c r="O281" i="76"/>
  <c r="K281" i="76"/>
  <c r="Y280" i="76"/>
  <c r="U280" i="76"/>
  <c r="Q280" i="76"/>
  <c r="M280" i="76"/>
  <c r="I280" i="76"/>
  <c r="AA279" i="76"/>
  <c r="W279" i="76"/>
  <c r="S279" i="76"/>
  <c r="O279" i="76"/>
  <c r="K279" i="76"/>
  <c r="Y278" i="76"/>
  <c r="U278" i="76"/>
  <c r="Q278" i="76"/>
  <c r="M278" i="76"/>
  <c r="I278" i="76"/>
  <c r="AA277" i="76"/>
  <c r="W277" i="76"/>
  <c r="S277" i="76"/>
  <c r="O277" i="76"/>
  <c r="K277" i="76"/>
  <c r="Y276" i="76"/>
  <c r="U276" i="76"/>
  <c r="Q276" i="76"/>
  <c r="M276" i="76"/>
  <c r="I276" i="76"/>
  <c r="AA275" i="76"/>
  <c r="W275" i="76"/>
  <c r="S275" i="76"/>
  <c r="O275" i="76"/>
  <c r="K275" i="76"/>
  <c r="Y274" i="76"/>
  <c r="U274" i="76"/>
  <c r="Q274" i="76"/>
  <c r="M274" i="76"/>
  <c r="I274" i="76"/>
  <c r="AA273" i="76"/>
  <c r="W273" i="76"/>
  <c r="S273" i="76"/>
  <c r="O273" i="76"/>
  <c r="K273" i="76"/>
  <c r="Y272" i="76"/>
  <c r="U272" i="76"/>
  <c r="Q272" i="76"/>
  <c r="M272" i="76"/>
  <c r="I272" i="76"/>
  <c r="AA271" i="76"/>
  <c r="W271" i="76"/>
  <c r="S271" i="76"/>
  <c r="O271" i="76"/>
  <c r="K271" i="76"/>
  <c r="Y270" i="76"/>
  <c r="U270" i="76"/>
  <c r="Q270" i="76"/>
  <c r="M270" i="76"/>
  <c r="I270" i="76"/>
  <c r="AA269" i="76"/>
  <c r="W269" i="76"/>
  <c r="S269" i="76"/>
  <c r="O269" i="76"/>
  <c r="K269" i="76"/>
  <c r="Y268" i="76"/>
  <c r="U268" i="76"/>
  <c r="Q268" i="76"/>
  <c r="M268" i="76"/>
  <c r="I268" i="76"/>
  <c r="AA267" i="76"/>
  <c r="W267" i="76"/>
  <c r="S267" i="76"/>
  <c r="O267" i="76"/>
  <c r="K267" i="76"/>
  <c r="Y266" i="76"/>
  <c r="U266" i="76"/>
  <c r="Q266" i="76"/>
  <c r="M266" i="76"/>
  <c r="I266" i="76"/>
  <c r="AA265" i="76"/>
  <c r="W265" i="76"/>
  <c r="S265" i="76"/>
  <c r="O265" i="76"/>
  <c r="K265" i="76"/>
  <c r="Y264" i="76"/>
  <c r="U264" i="76"/>
  <c r="Q264" i="76"/>
  <c r="M264" i="76"/>
  <c r="I264" i="76"/>
  <c r="AA263" i="76"/>
  <c r="W263" i="76"/>
  <c r="S263" i="76"/>
  <c r="O263" i="76"/>
  <c r="K263" i="76"/>
  <c r="Y262" i="76"/>
  <c r="U262" i="76"/>
  <c r="Q262" i="76"/>
  <c r="M262" i="76"/>
  <c r="I262" i="76"/>
  <c r="AA261" i="76"/>
  <c r="W261" i="76"/>
  <c r="S261" i="76"/>
  <c r="O261" i="76"/>
  <c r="K261" i="76"/>
  <c r="Y260" i="76"/>
  <c r="U260" i="76"/>
  <c r="Q260" i="76"/>
  <c r="J266" i="76"/>
  <c r="Z265" i="76"/>
  <c r="R265" i="76"/>
  <c r="J265" i="76"/>
  <c r="Z264" i="76"/>
  <c r="R264" i="76"/>
  <c r="J264" i="76"/>
  <c r="Z263" i="76"/>
  <c r="R263" i="76"/>
  <c r="J263" i="76"/>
  <c r="Z262" i="76"/>
  <c r="R262" i="76"/>
  <c r="J262" i="76"/>
  <c r="Z261" i="76"/>
  <c r="R261" i="76"/>
  <c r="J261" i="76"/>
  <c r="Z260" i="76"/>
  <c r="R260" i="76"/>
  <c r="M260" i="76"/>
  <c r="I260" i="76"/>
  <c r="AA259" i="76"/>
  <c r="W259" i="76"/>
  <c r="S259" i="76"/>
  <c r="O259" i="76"/>
  <c r="K259" i="76"/>
  <c r="Y258" i="76"/>
  <c r="U258" i="76"/>
  <c r="Q258" i="76"/>
  <c r="M258" i="76"/>
  <c r="I258" i="76"/>
  <c r="AA257" i="76"/>
  <c r="W257" i="76"/>
  <c r="S257" i="76"/>
  <c r="O257" i="76"/>
  <c r="K257" i="76"/>
  <c r="Y256" i="76"/>
  <c r="U256" i="76"/>
  <c r="Q256" i="76"/>
  <c r="M256" i="76"/>
  <c r="I256" i="76"/>
  <c r="AA255" i="76"/>
  <c r="W255" i="76"/>
  <c r="S255" i="76"/>
  <c r="O255" i="76"/>
  <c r="K255" i="76"/>
  <c r="Y254" i="76"/>
  <c r="U254" i="76"/>
  <c r="Q254" i="76"/>
  <c r="M254" i="76"/>
  <c r="I254" i="76"/>
  <c r="AA253" i="76"/>
  <c r="W253" i="76"/>
  <c r="S253" i="76"/>
  <c r="O253" i="76"/>
  <c r="K253" i="76"/>
  <c r="Y252" i="76"/>
  <c r="U252" i="76"/>
  <c r="Q252" i="76"/>
  <c r="M252" i="76"/>
  <c r="I252" i="76"/>
  <c r="AA251" i="76"/>
  <c r="W251" i="76"/>
  <c r="S251" i="76"/>
  <c r="O251" i="76"/>
  <c r="K251" i="76"/>
  <c r="Y250" i="76"/>
  <c r="U250" i="76"/>
  <c r="Q250" i="76"/>
  <c r="M250" i="76"/>
  <c r="I250" i="76"/>
  <c r="AA249" i="76"/>
  <c r="W249" i="76"/>
  <c r="S249" i="76"/>
  <c r="O249" i="76"/>
  <c r="K249" i="76"/>
  <c r="Y248" i="76"/>
  <c r="U248" i="76"/>
  <c r="Q248" i="76"/>
  <c r="M248" i="76"/>
  <c r="I248" i="76"/>
  <c r="AA247" i="76"/>
  <c r="W247" i="76"/>
  <c r="S247" i="76"/>
  <c r="O247" i="76"/>
  <c r="K247" i="76"/>
  <c r="Y246" i="76"/>
  <c r="U246" i="76"/>
  <c r="Q246" i="76"/>
  <c r="M246" i="76"/>
  <c r="I246" i="76"/>
  <c r="AA245" i="76"/>
  <c r="W245" i="76"/>
  <c r="S245" i="76"/>
  <c r="O245" i="76"/>
  <c r="K245" i="76"/>
  <c r="Y244" i="76"/>
  <c r="U244" i="76"/>
  <c r="Q244" i="76"/>
  <c r="M244" i="76"/>
  <c r="I244" i="76"/>
  <c r="AA243" i="76"/>
  <c r="W243" i="76"/>
  <c r="S243" i="76"/>
  <c r="O243" i="76"/>
  <c r="K243" i="76"/>
  <c r="Y242" i="76"/>
  <c r="U242" i="76"/>
  <c r="Q242" i="76"/>
  <c r="M242" i="76"/>
  <c r="I242" i="76"/>
  <c r="AA241" i="76"/>
  <c r="W241" i="76"/>
  <c r="S241" i="76"/>
  <c r="O241" i="76"/>
  <c r="K241" i="76"/>
  <c r="Y240" i="76"/>
  <c r="U240" i="76"/>
  <c r="Q240" i="76"/>
  <c r="M240" i="76"/>
  <c r="I240" i="76"/>
  <c r="AA239" i="76"/>
  <c r="W239" i="76"/>
  <c r="S239" i="76"/>
  <c r="O239" i="76"/>
  <c r="K239" i="76"/>
  <c r="Y238" i="76"/>
  <c r="U238" i="76"/>
  <c r="Q238" i="76"/>
  <c r="M238" i="76"/>
  <c r="I238" i="76"/>
  <c r="AA237" i="76"/>
  <c r="W237" i="76"/>
  <c r="S237" i="76"/>
  <c r="O237" i="76"/>
  <c r="K237" i="76"/>
  <c r="Y236" i="76"/>
  <c r="U236" i="76"/>
  <c r="Q236" i="76"/>
  <c r="M236" i="76"/>
  <c r="I236" i="76"/>
  <c r="AA235" i="76"/>
  <c r="W235" i="76"/>
  <c r="S235" i="76"/>
  <c r="O235" i="76"/>
  <c r="K235" i="76"/>
  <c r="Y234" i="76"/>
  <c r="U234" i="76"/>
  <c r="Q234" i="76"/>
  <c r="M234" i="76"/>
  <c r="I234" i="76"/>
  <c r="AA233" i="76"/>
  <c r="W233" i="76"/>
  <c r="S233" i="76"/>
  <c r="O233" i="76"/>
  <c r="K233" i="76"/>
  <c r="Y232" i="76"/>
  <c r="U232" i="76"/>
  <c r="Q232" i="76"/>
  <c r="M232" i="76"/>
  <c r="I232" i="76"/>
  <c r="AA231" i="76"/>
  <c r="W231" i="76"/>
  <c r="S231" i="76"/>
  <c r="O231" i="76"/>
  <c r="K231" i="76"/>
  <c r="Y230" i="76"/>
  <c r="U230" i="76"/>
  <c r="Q230" i="76"/>
  <c r="M230" i="76"/>
  <c r="I230" i="76"/>
  <c r="AA229" i="76"/>
  <c r="W229" i="76"/>
  <c r="S229" i="76"/>
  <c r="O229" i="76"/>
  <c r="K229" i="76"/>
  <c r="Y228" i="76"/>
  <c r="U228" i="76"/>
  <c r="Q228" i="76"/>
  <c r="M228" i="76"/>
  <c r="I228" i="76"/>
  <c r="AA227" i="76"/>
  <c r="W227" i="76"/>
  <c r="S227" i="76"/>
  <c r="O227" i="76"/>
  <c r="K227" i="76"/>
  <c r="Y226" i="76"/>
  <c r="U226" i="76"/>
  <c r="Q226" i="76"/>
  <c r="M226" i="76"/>
  <c r="I226" i="76"/>
  <c r="AA225" i="76"/>
  <c r="W225" i="76"/>
  <c r="S225" i="76"/>
  <c r="O225" i="76"/>
  <c r="K225" i="76"/>
  <c r="Y224" i="76"/>
  <c r="U224" i="76"/>
  <c r="Q224" i="76"/>
  <c r="M224" i="76"/>
  <c r="I224" i="76"/>
  <c r="AA223" i="76"/>
  <c r="W223" i="76"/>
  <c r="S223" i="76"/>
  <c r="O223" i="76"/>
  <c r="K223" i="76"/>
  <c r="Y222" i="76"/>
  <c r="U222" i="76"/>
  <c r="Q222" i="76"/>
  <c r="M222" i="76"/>
  <c r="I222" i="76"/>
  <c r="AA221" i="76"/>
  <c r="W221" i="76"/>
  <c r="S221" i="76"/>
  <c r="O221" i="76"/>
  <c r="K221" i="76"/>
  <c r="Y220" i="76"/>
  <c r="U220" i="76"/>
  <c r="Q220" i="76"/>
  <c r="M220" i="76"/>
  <c r="I220" i="76"/>
  <c r="AA219" i="76"/>
  <c r="W219" i="76"/>
  <c r="S219" i="76"/>
  <c r="O219" i="76"/>
  <c r="K219" i="76"/>
  <c r="Y218" i="76"/>
  <c r="U218" i="76"/>
  <c r="Q218" i="76"/>
  <c r="M218" i="76"/>
  <c r="I218" i="76"/>
  <c r="AA217" i="76"/>
  <c r="W217" i="76"/>
  <c r="S217" i="76"/>
  <c r="O217" i="76"/>
  <c r="K217" i="76"/>
  <c r="Y216" i="76"/>
  <c r="U216" i="76"/>
  <c r="Q216" i="76"/>
  <c r="M216" i="76"/>
  <c r="I216" i="76"/>
  <c r="AA215" i="76"/>
  <c r="W215" i="76"/>
  <c r="S215" i="76"/>
  <c r="O215" i="76"/>
  <c r="K215" i="76"/>
  <c r="Y214" i="76"/>
  <c r="U214" i="76"/>
  <c r="Q214" i="76"/>
  <c r="M214" i="76"/>
  <c r="I214" i="76"/>
  <c r="AA213" i="76"/>
  <c r="W213" i="76"/>
  <c r="S213" i="76"/>
  <c r="O213" i="76"/>
  <c r="K213" i="76"/>
  <c r="Y212" i="76"/>
  <c r="U212" i="76"/>
  <c r="Q212" i="76"/>
  <c r="M212" i="76"/>
  <c r="I212" i="76"/>
  <c r="AA211" i="76"/>
  <c r="W211" i="76"/>
  <c r="S211" i="76"/>
  <c r="O211" i="76"/>
  <c r="K211" i="76"/>
  <c r="Y210" i="76"/>
  <c r="U210" i="76"/>
  <c r="Q210" i="76"/>
  <c r="M210" i="76"/>
  <c r="I210" i="76"/>
  <c r="AA209" i="76"/>
  <c r="W209" i="76"/>
  <c r="S209" i="76"/>
  <c r="O209" i="76"/>
  <c r="K209" i="76"/>
  <c r="Y208" i="76"/>
  <c r="U208" i="76"/>
  <c r="Q208" i="76"/>
  <c r="M208" i="76"/>
  <c r="I208" i="76"/>
  <c r="AA207" i="76"/>
  <c r="W207" i="76"/>
  <c r="S207" i="76"/>
  <c r="O207" i="76"/>
  <c r="K207" i="76"/>
  <c r="Y206" i="76"/>
  <c r="U206" i="76"/>
  <c r="Q206" i="76"/>
  <c r="M206" i="76"/>
  <c r="I206" i="76"/>
  <c r="AA205" i="76"/>
  <c r="W205" i="76"/>
  <c r="S205" i="76"/>
  <c r="O205" i="76"/>
  <c r="K205" i="76"/>
  <c r="Y204" i="76"/>
  <c r="U204" i="76"/>
  <c r="Q204" i="76"/>
  <c r="M204" i="76"/>
  <c r="I204" i="76"/>
  <c r="AA203" i="76"/>
  <c r="W203" i="76"/>
  <c r="S203" i="76"/>
  <c r="O203" i="76"/>
  <c r="K203" i="76"/>
  <c r="Y202" i="76"/>
  <c r="U202" i="76"/>
  <c r="Q202" i="76"/>
  <c r="M202" i="76"/>
  <c r="I202" i="76"/>
  <c r="AA201" i="76"/>
  <c r="W201" i="76"/>
  <c r="S201" i="76"/>
  <c r="O201" i="76"/>
  <c r="K201" i="76"/>
  <c r="Y200" i="76"/>
  <c r="U200" i="76"/>
  <c r="Q200" i="76"/>
  <c r="M200" i="76"/>
  <c r="I200" i="76"/>
  <c r="AA199" i="76"/>
  <c r="W199" i="76"/>
  <c r="S199" i="76"/>
  <c r="O199" i="76"/>
  <c r="K199" i="76"/>
  <c r="Y198" i="76"/>
  <c r="U198" i="76"/>
  <c r="Q198" i="76"/>
  <c r="M198" i="76"/>
  <c r="I198" i="76"/>
  <c r="AA197" i="76"/>
  <c r="W197" i="76"/>
  <c r="S197" i="76"/>
  <c r="O197" i="76"/>
  <c r="K197" i="76"/>
  <c r="Y196" i="76"/>
  <c r="U196" i="76"/>
  <c r="Q196" i="76"/>
  <c r="M196" i="76"/>
  <c r="I196" i="76"/>
  <c r="AA195" i="76"/>
  <c r="W195" i="76"/>
  <c r="S195" i="76"/>
  <c r="O195" i="76"/>
  <c r="K195" i="76"/>
  <c r="Y194" i="76"/>
  <c r="U194" i="76"/>
  <c r="Q194" i="76"/>
  <c r="M194" i="76"/>
  <c r="I194" i="76"/>
  <c r="AA193" i="76"/>
  <c r="W193" i="76"/>
  <c r="S193" i="76"/>
  <c r="O193" i="76"/>
  <c r="K193" i="76"/>
  <c r="Y192" i="76"/>
  <c r="U192" i="76"/>
  <c r="Q192" i="76"/>
  <c r="M192" i="76"/>
  <c r="I192" i="76"/>
  <c r="AA191" i="76"/>
  <c r="W191" i="76"/>
  <c r="S191" i="76"/>
  <c r="O191" i="76"/>
  <c r="K191" i="76"/>
  <c r="Y190" i="76"/>
  <c r="U190" i="76"/>
  <c r="Q190" i="76"/>
  <c r="M190" i="76"/>
  <c r="I190" i="76"/>
  <c r="AA189" i="76"/>
  <c r="W189" i="76"/>
  <c r="S189" i="76"/>
  <c r="O189" i="76"/>
  <c r="K189" i="76"/>
  <c r="Y188" i="76"/>
  <c r="U188" i="76"/>
  <c r="Q188" i="76"/>
  <c r="M188" i="76"/>
  <c r="I188" i="76"/>
  <c r="AA187" i="76"/>
  <c r="W187" i="76"/>
  <c r="S187" i="76"/>
  <c r="O187" i="76"/>
  <c r="K187" i="76"/>
  <c r="Y186" i="76"/>
  <c r="U186" i="76"/>
  <c r="Q186" i="76"/>
  <c r="M186" i="76"/>
  <c r="I186" i="76"/>
  <c r="AA185" i="76"/>
  <c r="W185" i="76"/>
  <c r="S185" i="76"/>
  <c r="O185" i="76"/>
  <c r="K185" i="76"/>
  <c r="Y184" i="76"/>
  <c r="U184" i="76"/>
  <c r="Q184" i="76"/>
  <c r="M184" i="76"/>
  <c r="I184" i="76"/>
  <c r="AA183" i="76"/>
  <c r="W183" i="76"/>
  <c r="S183" i="76"/>
  <c r="O183" i="76"/>
  <c r="K183" i="76"/>
  <c r="Y182" i="76"/>
  <c r="U182" i="76"/>
  <c r="Q182" i="76"/>
  <c r="M182" i="76"/>
  <c r="I182" i="76"/>
  <c r="AA181" i="76"/>
  <c r="W181" i="76"/>
  <c r="S181" i="76"/>
  <c r="O181" i="76"/>
  <c r="K181" i="76"/>
  <c r="Y180" i="76"/>
  <c r="U180" i="76"/>
  <c r="Q180" i="76"/>
  <c r="M180" i="76"/>
  <c r="I180" i="76"/>
  <c r="AA179" i="76"/>
  <c r="W179" i="76"/>
  <c r="S179" i="76"/>
  <c r="O179" i="76"/>
  <c r="K179" i="76"/>
  <c r="Y178" i="76"/>
  <c r="U178" i="76"/>
  <c r="Q178" i="76"/>
  <c r="M178" i="76"/>
  <c r="I178" i="76"/>
  <c r="AA177" i="76"/>
  <c r="W177" i="76"/>
  <c r="S177" i="76"/>
  <c r="O177" i="76"/>
  <c r="K177" i="76"/>
  <c r="Y176" i="76"/>
  <c r="U176" i="76"/>
  <c r="Q176" i="76"/>
  <c r="M176" i="76"/>
  <c r="I176" i="76"/>
  <c r="AA175" i="76"/>
  <c r="W175" i="76"/>
  <c r="S175" i="76"/>
  <c r="O175" i="76"/>
  <c r="K175" i="76"/>
  <c r="Y174" i="76"/>
  <c r="U174" i="76"/>
  <c r="Q174" i="76"/>
  <c r="M174" i="76"/>
  <c r="I174" i="76"/>
  <c r="AA173" i="76"/>
  <c r="W173" i="76"/>
  <c r="S173" i="76"/>
  <c r="O173" i="76"/>
  <c r="K173" i="76"/>
  <c r="Y172" i="76"/>
  <c r="U172" i="76"/>
  <c r="Q172" i="76"/>
  <c r="M172" i="76"/>
  <c r="I172" i="76"/>
  <c r="AA171" i="76"/>
  <c r="W171" i="76"/>
  <c r="S171" i="76"/>
  <c r="O171" i="76"/>
  <c r="K171" i="76"/>
  <c r="Y170" i="76"/>
  <c r="U170" i="76"/>
  <c r="Q170" i="76"/>
  <c r="M170" i="76"/>
  <c r="I170" i="76"/>
  <c r="AA169" i="76"/>
  <c r="W169" i="76"/>
  <c r="S169" i="76"/>
  <c r="O169" i="76"/>
  <c r="K169" i="76"/>
  <c r="Y168" i="76"/>
  <c r="U168" i="76"/>
  <c r="Q168" i="76"/>
  <c r="M168" i="76"/>
  <c r="I168" i="76"/>
  <c r="AA167" i="76"/>
  <c r="W167" i="76"/>
  <c r="S167" i="76"/>
  <c r="O167" i="76"/>
  <c r="K167" i="76"/>
  <c r="Y166" i="76"/>
  <c r="L266" i="76"/>
  <c r="T265" i="76"/>
  <c r="L265" i="76"/>
  <c r="T264" i="76"/>
  <c r="L264" i="76"/>
  <c r="T263" i="76"/>
  <c r="L263" i="76"/>
  <c r="T262" i="76"/>
  <c r="L262" i="76"/>
  <c r="T261" i="76"/>
  <c r="L261" i="76"/>
  <c r="T260" i="76"/>
  <c r="N260" i="76"/>
  <c r="J260" i="76"/>
  <c r="X259" i="76"/>
  <c r="T259" i="76"/>
  <c r="P259" i="76"/>
  <c r="L259" i="76"/>
  <c r="H259" i="76"/>
  <c r="Z258" i="76"/>
  <c r="V258" i="76"/>
  <c r="R258" i="76"/>
  <c r="N258" i="76"/>
  <c r="J258" i="76"/>
  <c r="X257" i="76"/>
  <c r="T257" i="76"/>
  <c r="P257" i="76"/>
  <c r="L257" i="76"/>
  <c r="H257" i="76"/>
  <c r="Z256" i="76"/>
  <c r="V256" i="76"/>
  <c r="R256" i="76"/>
  <c r="N256" i="76"/>
  <c r="J256" i="76"/>
  <c r="X255" i="76"/>
  <c r="T255" i="76"/>
  <c r="P255" i="76"/>
  <c r="L255" i="76"/>
  <c r="H255" i="76"/>
  <c r="Z254" i="76"/>
  <c r="V254" i="76"/>
  <c r="R254" i="76"/>
  <c r="N254" i="76"/>
  <c r="J254" i="76"/>
  <c r="X253" i="76"/>
  <c r="T253" i="76"/>
  <c r="P253" i="76"/>
  <c r="L253" i="76"/>
  <c r="H253" i="76"/>
  <c r="Z252" i="76"/>
  <c r="V252" i="76"/>
  <c r="R252" i="76"/>
  <c r="N252" i="76"/>
  <c r="J252" i="76"/>
  <c r="X251" i="76"/>
  <c r="T251" i="76"/>
  <c r="P251" i="76"/>
  <c r="L251" i="76"/>
  <c r="H251" i="76"/>
  <c r="Z250" i="76"/>
  <c r="V250" i="76"/>
  <c r="R250" i="76"/>
  <c r="N250" i="76"/>
  <c r="J250" i="76"/>
  <c r="X249" i="76"/>
  <c r="T249" i="76"/>
  <c r="P249" i="76"/>
  <c r="L249" i="76"/>
  <c r="H249" i="76"/>
  <c r="Z248" i="76"/>
  <c r="V248" i="76"/>
  <c r="R248" i="76"/>
  <c r="N248" i="76"/>
  <c r="J248" i="76"/>
  <c r="X247" i="76"/>
  <c r="T247" i="76"/>
  <c r="P247" i="76"/>
  <c r="L247" i="76"/>
  <c r="H247" i="76"/>
  <c r="Z246" i="76"/>
  <c r="V246" i="76"/>
  <c r="R246" i="76"/>
  <c r="N246" i="76"/>
  <c r="J246" i="76"/>
  <c r="X245" i="76"/>
  <c r="T245" i="76"/>
  <c r="P245" i="76"/>
  <c r="L245" i="76"/>
  <c r="H245" i="76"/>
  <c r="Z244" i="76"/>
  <c r="V244" i="76"/>
  <c r="R244" i="76"/>
  <c r="N244" i="76"/>
  <c r="J244" i="76"/>
  <c r="X243" i="76"/>
  <c r="T243" i="76"/>
  <c r="P243" i="76"/>
  <c r="L243" i="76"/>
  <c r="H243" i="76"/>
  <c r="Z242" i="76"/>
  <c r="V242" i="76"/>
  <c r="R242" i="76"/>
  <c r="N242" i="76"/>
  <c r="J242" i="76"/>
  <c r="X241" i="76"/>
  <c r="T241" i="76"/>
  <c r="P241" i="76"/>
  <c r="L241" i="76"/>
  <c r="H241" i="76"/>
  <c r="Z240" i="76"/>
  <c r="V240" i="76"/>
  <c r="R240" i="76"/>
  <c r="N240" i="76"/>
  <c r="J240" i="76"/>
  <c r="X239" i="76"/>
  <c r="T239" i="76"/>
  <c r="P239" i="76"/>
  <c r="L239" i="76"/>
  <c r="H239" i="76"/>
  <c r="Z238" i="76"/>
  <c r="V238" i="76"/>
  <c r="R238" i="76"/>
  <c r="N238" i="76"/>
  <c r="J238" i="76"/>
  <c r="X237" i="76"/>
  <c r="T237" i="76"/>
  <c r="P237" i="76"/>
  <c r="L237" i="76"/>
  <c r="H237" i="76"/>
  <c r="Z236" i="76"/>
  <c r="V236" i="76"/>
  <c r="R236" i="76"/>
  <c r="N236" i="76"/>
  <c r="J236" i="76"/>
  <c r="X235" i="76"/>
  <c r="T235" i="76"/>
  <c r="P235" i="76"/>
  <c r="L235" i="76"/>
  <c r="H235" i="76"/>
  <c r="Z234" i="76"/>
  <c r="V234" i="76"/>
  <c r="R234" i="76"/>
  <c r="N234" i="76"/>
  <c r="J234" i="76"/>
  <c r="X233" i="76"/>
  <c r="T233" i="76"/>
  <c r="P233" i="76"/>
  <c r="L233" i="76"/>
  <c r="H233" i="76"/>
  <c r="Z232" i="76"/>
  <c r="V232" i="76"/>
  <c r="R232" i="76"/>
  <c r="N232" i="76"/>
  <c r="J232" i="76"/>
  <c r="X231" i="76"/>
  <c r="T231" i="76"/>
  <c r="P231" i="76"/>
  <c r="L231" i="76"/>
  <c r="H231" i="76"/>
  <c r="Z230" i="76"/>
  <c r="V230" i="76"/>
  <c r="R230" i="76"/>
  <c r="N230" i="76"/>
  <c r="J230" i="76"/>
  <c r="X229" i="76"/>
  <c r="T229" i="76"/>
  <c r="P229" i="76"/>
  <c r="L229" i="76"/>
  <c r="H229" i="76"/>
  <c r="Z228" i="76"/>
  <c r="V228" i="76"/>
  <c r="R228" i="76"/>
  <c r="N228" i="76"/>
  <c r="J228" i="76"/>
  <c r="X227" i="76"/>
  <c r="T227" i="76"/>
  <c r="P227" i="76"/>
  <c r="L227" i="76"/>
  <c r="H227" i="76"/>
  <c r="Z226" i="76"/>
  <c r="V226" i="76"/>
  <c r="R226" i="76"/>
  <c r="N226" i="76"/>
  <c r="J226" i="76"/>
  <c r="X225" i="76"/>
  <c r="T225" i="76"/>
  <c r="P225" i="76"/>
  <c r="L225" i="76"/>
  <c r="H225" i="76"/>
  <c r="Z224" i="76"/>
  <c r="V224" i="76"/>
  <c r="R224" i="76"/>
  <c r="N224" i="76"/>
  <c r="J224" i="76"/>
  <c r="X223" i="76"/>
  <c r="T223" i="76"/>
  <c r="P223" i="76"/>
  <c r="L223" i="76"/>
  <c r="H223" i="76"/>
  <c r="Z222" i="76"/>
  <c r="V222" i="76"/>
  <c r="R222" i="76"/>
  <c r="N222" i="76"/>
  <c r="J222" i="76"/>
  <c r="X221" i="76"/>
  <c r="T221" i="76"/>
  <c r="P221" i="76"/>
  <c r="L221" i="76"/>
  <c r="H221" i="76"/>
  <c r="Z220" i="76"/>
  <c r="V220" i="76"/>
  <c r="R220" i="76"/>
  <c r="N220" i="76"/>
  <c r="J220" i="76"/>
  <c r="X219" i="76"/>
  <c r="T219" i="76"/>
  <c r="P219" i="76"/>
  <c r="L219" i="76"/>
  <c r="H219" i="76"/>
  <c r="Z218" i="76"/>
  <c r="V218" i="76"/>
  <c r="R218" i="76"/>
  <c r="N218" i="76"/>
  <c r="J218" i="76"/>
  <c r="X217" i="76"/>
  <c r="T217" i="76"/>
  <c r="P217" i="76"/>
  <c r="L217" i="76"/>
  <c r="H217" i="76"/>
  <c r="Z216" i="76"/>
  <c r="V216" i="76"/>
  <c r="R216" i="76"/>
  <c r="N216" i="76"/>
  <c r="J216" i="76"/>
  <c r="X215" i="76"/>
  <c r="T215" i="76"/>
  <c r="P215" i="76"/>
  <c r="L215" i="76"/>
  <c r="H215" i="76"/>
  <c r="Z214" i="76"/>
  <c r="V214" i="76"/>
  <c r="R214" i="76"/>
  <c r="N214" i="76"/>
  <c r="J214" i="76"/>
  <c r="X213" i="76"/>
  <c r="T213" i="76"/>
  <c r="P213" i="76"/>
  <c r="L213" i="76"/>
  <c r="H213" i="76"/>
  <c r="Z212" i="76"/>
  <c r="V212" i="76"/>
  <c r="R212" i="76"/>
  <c r="N212" i="76"/>
  <c r="J212" i="76"/>
  <c r="X211" i="76"/>
  <c r="T211" i="76"/>
  <c r="P211" i="76"/>
  <c r="L211" i="76"/>
  <c r="H211" i="76"/>
  <c r="Z210" i="76"/>
  <c r="V210" i="76"/>
  <c r="R210" i="76"/>
  <c r="N210" i="76"/>
  <c r="J210" i="76"/>
  <c r="X209" i="76"/>
  <c r="T209" i="76"/>
  <c r="P209" i="76"/>
  <c r="L209" i="76"/>
  <c r="H209" i="76"/>
  <c r="Z208" i="76"/>
  <c r="V208" i="76"/>
  <c r="R208" i="76"/>
  <c r="N208" i="76"/>
  <c r="J208" i="76"/>
  <c r="X207" i="76"/>
  <c r="T207" i="76"/>
  <c r="P207" i="76"/>
  <c r="L207" i="76"/>
  <c r="H207" i="76"/>
  <c r="Z206" i="76"/>
  <c r="V206" i="76"/>
  <c r="R206" i="76"/>
  <c r="N206" i="76"/>
  <c r="J206" i="76"/>
  <c r="X205" i="76"/>
  <c r="T205" i="76"/>
  <c r="P205" i="76"/>
  <c r="L205" i="76"/>
  <c r="H205" i="76"/>
  <c r="Z204" i="76"/>
  <c r="V204" i="76"/>
  <c r="R204" i="76"/>
  <c r="N204" i="76"/>
  <c r="J204" i="76"/>
  <c r="X203" i="76"/>
  <c r="T203" i="76"/>
  <c r="P203" i="76"/>
  <c r="L203" i="76"/>
  <c r="H203" i="76"/>
  <c r="Z202" i="76"/>
  <c r="V202" i="76"/>
  <c r="R202" i="76"/>
  <c r="N202" i="76"/>
  <c r="J202" i="76"/>
  <c r="X201" i="76"/>
  <c r="T201" i="76"/>
  <c r="P201" i="76"/>
  <c r="L201" i="76"/>
  <c r="H201" i="76"/>
  <c r="Z200" i="76"/>
  <c r="V200" i="76"/>
  <c r="R200" i="76"/>
  <c r="N200" i="76"/>
  <c r="J200" i="76"/>
  <c r="X199" i="76"/>
  <c r="T199" i="76"/>
  <c r="P199" i="76"/>
  <c r="L199" i="76"/>
  <c r="H199" i="76"/>
  <c r="Z198" i="76"/>
  <c r="V198" i="76"/>
  <c r="R198" i="76"/>
  <c r="N198" i="76"/>
  <c r="J198" i="76"/>
  <c r="X197" i="76"/>
  <c r="T197" i="76"/>
  <c r="P197" i="76"/>
  <c r="L197" i="76"/>
  <c r="H197" i="76"/>
  <c r="Z196" i="76"/>
  <c r="V196" i="76"/>
  <c r="R196" i="76"/>
  <c r="N196" i="76"/>
  <c r="J196" i="76"/>
  <c r="X195" i="76"/>
  <c r="T195" i="76"/>
  <c r="P195" i="76"/>
  <c r="L195" i="76"/>
  <c r="H195" i="76"/>
  <c r="Z194" i="76"/>
  <c r="V194" i="76"/>
  <c r="R194" i="76"/>
  <c r="N194" i="76"/>
  <c r="J194" i="76"/>
  <c r="X193" i="76"/>
  <c r="T193" i="76"/>
  <c r="P193" i="76"/>
  <c r="L193" i="76"/>
  <c r="H193" i="76"/>
  <c r="Z192" i="76"/>
  <c r="V192" i="76"/>
  <c r="R192" i="76"/>
  <c r="N192" i="76"/>
  <c r="J192" i="76"/>
  <c r="X191" i="76"/>
  <c r="T191" i="76"/>
  <c r="P191" i="76"/>
  <c r="L191" i="76"/>
  <c r="H191" i="76"/>
  <c r="Z190" i="76"/>
  <c r="V190" i="76"/>
  <c r="R190" i="76"/>
  <c r="N190" i="76"/>
  <c r="J190" i="76"/>
  <c r="X189" i="76"/>
  <c r="T189" i="76"/>
  <c r="P189" i="76"/>
  <c r="L189" i="76"/>
  <c r="H189" i="76"/>
  <c r="Z188" i="76"/>
  <c r="V188" i="76"/>
  <c r="R188" i="76"/>
  <c r="N188" i="76"/>
  <c r="J188" i="76"/>
  <c r="X187" i="76"/>
  <c r="T187" i="76"/>
  <c r="P187" i="76"/>
  <c r="L187" i="76"/>
  <c r="H187" i="76"/>
  <c r="Z186" i="76"/>
  <c r="V186" i="76"/>
  <c r="R186" i="76"/>
  <c r="N186" i="76"/>
  <c r="J186" i="76"/>
  <c r="X185" i="76"/>
  <c r="T185" i="76"/>
  <c r="P185" i="76"/>
  <c r="L185" i="76"/>
  <c r="H185" i="76"/>
  <c r="Z184" i="76"/>
  <c r="V184" i="76"/>
  <c r="R184" i="76"/>
  <c r="N184" i="76"/>
  <c r="J184" i="76"/>
  <c r="X183" i="76"/>
  <c r="T183" i="76"/>
  <c r="P183" i="76"/>
  <c r="L183" i="76"/>
  <c r="H183" i="76"/>
  <c r="Z182" i="76"/>
  <c r="V182" i="76"/>
  <c r="R182" i="76"/>
  <c r="N182" i="76"/>
  <c r="J182" i="76"/>
  <c r="X181" i="76"/>
  <c r="T181" i="76"/>
  <c r="P181" i="76"/>
  <c r="L181" i="76"/>
  <c r="H181" i="76"/>
  <c r="Z180" i="76"/>
  <c r="V180" i="76"/>
  <c r="R180" i="76"/>
  <c r="N180" i="76"/>
  <c r="J180" i="76"/>
  <c r="X179" i="76"/>
  <c r="T179" i="76"/>
  <c r="P179" i="76"/>
  <c r="L179" i="76"/>
  <c r="H179" i="76"/>
  <c r="Z178" i="76"/>
  <c r="V178" i="76"/>
  <c r="R178" i="76"/>
  <c r="N178" i="76"/>
  <c r="J178" i="76"/>
  <c r="X177" i="76"/>
  <c r="T177" i="76"/>
  <c r="P177" i="76"/>
  <c r="L177" i="76"/>
  <c r="H177" i="76"/>
  <c r="Z176" i="76"/>
  <c r="V176" i="76"/>
  <c r="R176" i="76"/>
  <c r="N176" i="76"/>
  <c r="J176" i="76"/>
  <c r="X175" i="76"/>
  <c r="T175" i="76"/>
  <c r="P175" i="76"/>
  <c r="L175" i="76"/>
  <c r="H175" i="76"/>
  <c r="Z174" i="76"/>
  <c r="V174" i="76"/>
  <c r="R174" i="76"/>
  <c r="N174" i="76"/>
  <c r="J174" i="76"/>
  <c r="X173" i="76"/>
  <c r="T173" i="76"/>
  <c r="P173" i="76"/>
  <c r="L173" i="76"/>
  <c r="H173" i="76"/>
  <c r="Z172" i="76"/>
  <c r="V172" i="76"/>
  <c r="R172" i="76"/>
  <c r="N172" i="76"/>
  <c r="J172" i="76"/>
  <c r="X171" i="76"/>
  <c r="T171" i="76"/>
  <c r="P171" i="76"/>
  <c r="L171" i="76"/>
  <c r="H171" i="76"/>
  <c r="Z170" i="76"/>
  <c r="V170" i="76"/>
  <c r="R170" i="76"/>
  <c r="N170" i="76"/>
  <c r="J170" i="76"/>
  <c r="X169" i="76"/>
  <c r="T169" i="76"/>
  <c r="P169" i="76"/>
  <c r="L169" i="76"/>
  <c r="H169" i="76"/>
  <c r="Z168" i="76"/>
  <c r="V168" i="76"/>
  <c r="R168" i="76"/>
  <c r="N168" i="76"/>
  <c r="J168" i="76"/>
  <c r="X167" i="76"/>
  <c r="T167" i="76"/>
  <c r="P167" i="76"/>
  <c r="L167" i="76"/>
  <c r="H167" i="76"/>
  <c r="Z166" i="76"/>
  <c r="V166" i="76"/>
  <c r="R166" i="76"/>
  <c r="N166" i="76"/>
  <c r="J166" i="76"/>
  <c r="X165" i="76"/>
  <c r="T165" i="76"/>
  <c r="P165" i="76"/>
  <c r="L165" i="76"/>
  <c r="H165" i="76"/>
  <c r="Z164" i="76"/>
  <c r="V164" i="76"/>
  <c r="R164" i="76"/>
  <c r="N164" i="76"/>
  <c r="J164" i="76"/>
  <c r="X163" i="76"/>
  <c r="T163" i="76"/>
  <c r="P163" i="76"/>
  <c r="L163" i="76"/>
  <c r="H163" i="76"/>
  <c r="Z162" i="76"/>
  <c r="V162" i="76"/>
  <c r="R162" i="76"/>
  <c r="N162" i="76"/>
  <c r="J162" i="76"/>
  <c r="X161" i="76"/>
  <c r="N266" i="76"/>
  <c r="V265" i="76"/>
  <c r="N265" i="76"/>
  <c r="V264" i="76"/>
  <c r="N264" i="76"/>
  <c r="V263" i="76"/>
  <c r="N263" i="76"/>
  <c r="V262" i="76"/>
  <c r="N262" i="76"/>
  <c r="V261" i="76"/>
  <c r="N261" i="76"/>
  <c r="V260" i="76"/>
  <c r="O260" i="76"/>
  <c r="K260" i="76"/>
  <c r="Y259" i="76"/>
  <c r="U259" i="76"/>
  <c r="Q259" i="76"/>
  <c r="M259" i="76"/>
  <c r="I259" i="76"/>
  <c r="AA258" i="76"/>
  <c r="W258" i="76"/>
  <c r="S258" i="76"/>
  <c r="O258" i="76"/>
  <c r="K258" i="76"/>
  <c r="Y257" i="76"/>
  <c r="U257" i="76"/>
  <c r="Q257" i="76"/>
  <c r="M257" i="76"/>
  <c r="I257" i="76"/>
  <c r="AA256" i="76"/>
  <c r="W256" i="76"/>
  <c r="S256" i="76"/>
  <c r="O256" i="76"/>
  <c r="K256" i="76"/>
  <c r="Y255" i="76"/>
  <c r="U255" i="76"/>
  <c r="Q255" i="76"/>
  <c r="M255" i="76"/>
  <c r="I255" i="76"/>
  <c r="AA254" i="76"/>
  <c r="W254" i="76"/>
  <c r="S254" i="76"/>
  <c r="O254" i="76"/>
  <c r="K254" i="76"/>
  <c r="Y253" i="76"/>
  <c r="U253" i="76"/>
  <c r="Q253" i="76"/>
  <c r="M253" i="76"/>
  <c r="I253" i="76"/>
  <c r="AA252" i="76"/>
  <c r="W252" i="76"/>
  <c r="S252" i="76"/>
  <c r="O252" i="76"/>
  <c r="K252" i="76"/>
  <c r="Y251" i="76"/>
  <c r="U251" i="76"/>
  <c r="Q251" i="76"/>
  <c r="M251" i="76"/>
  <c r="I251" i="76"/>
  <c r="AA250" i="76"/>
  <c r="W250" i="76"/>
  <c r="S250" i="76"/>
  <c r="O250" i="76"/>
  <c r="K250" i="76"/>
  <c r="Y249" i="76"/>
  <c r="U249" i="76"/>
  <c r="Q249" i="76"/>
  <c r="M249" i="76"/>
  <c r="I249" i="76"/>
  <c r="AA248" i="76"/>
  <c r="W248" i="76"/>
  <c r="S248" i="76"/>
  <c r="O248" i="76"/>
  <c r="K248" i="76"/>
  <c r="Y247" i="76"/>
  <c r="U247" i="76"/>
  <c r="Q247" i="76"/>
  <c r="M247" i="76"/>
  <c r="I247" i="76"/>
  <c r="AA246" i="76"/>
  <c r="W246" i="76"/>
  <c r="S246" i="76"/>
  <c r="O246" i="76"/>
  <c r="K246" i="76"/>
  <c r="Y245" i="76"/>
  <c r="U245" i="76"/>
  <c r="Q245" i="76"/>
  <c r="M245" i="76"/>
  <c r="I245" i="76"/>
  <c r="AA244" i="76"/>
  <c r="W244" i="76"/>
  <c r="S244" i="76"/>
  <c r="O244" i="76"/>
  <c r="K244" i="76"/>
  <c r="Y243" i="76"/>
  <c r="U243" i="76"/>
  <c r="Q243" i="76"/>
  <c r="M243" i="76"/>
  <c r="I243" i="76"/>
  <c r="AA242" i="76"/>
  <c r="W242" i="76"/>
  <c r="S242" i="76"/>
  <c r="O242" i="76"/>
  <c r="K242" i="76"/>
  <c r="Y241" i="76"/>
  <c r="U241" i="76"/>
  <c r="Q241" i="76"/>
  <c r="M241" i="76"/>
  <c r="I241" i="76"/>
  <c r="AA240" i="76"/>
  <c r="W240" i="76"/>
  <c r="S240" i="76"/>
  <c r="O240" i="76"/>
  <c r="K240" i="76"/>
  <c r="Y239" i="76"/>
  <c r="U239" i="76"/>
  <c r="Q239" i="76"/>
  <c r="M239" i="76"/>
  <c r="I239" i="76"/>
  <c r="AA238" i="76"/>
  <c r="W238" i="76"/>
  <c r="S238" i="76"/>
  <c r="O238" i="76"/>
  <c r="K238" i="76"/>
  <c r="Y237" i="76"/>
  <c r="U237" i="76"/>
  <c r="Q237" i="76"/>
  <c r="M237" i="76"/>
  <c r="I237" i="76"/>
  <c r="AA236" i="76"/>
  <c r="W236" i="76"/>
  <c r="S236" i="76"/>
  <c r="O236" i="76"/>
  <c r="K236" i="76"/>
  <c r="Y235" i="76"/>
  <c r="U235" i="76"/>
  <c r="Q235" i="76"/>
  <c r="M235" i="76"/>
  <c r="I235" i="76"/>
  <c r="AA234" i="76"/>
  <c r="W234" i="76"/>
  <c r="S234" i="76"/>
  <c r="O234" i="76"/>
  <c r="K234" i="76"/>
  <c r="Y233" i="76"/>
  <c r="U233" i="76"/>
  <c r="Q233" i="76"/>
  <c r="M233" i="76"/>
  <c r="I233" i="76"/>
  <c r="AA232" i="76"/>
  <c r="W232" i="76"/>
  <c r="S232" i="76"/>
  <c r="O232" i="76"/>
  <c r="K232" i="76"/>
  <c r="Y231" i="76"/>
  <c r="U231" i="76"/>
  <c r="Q231" i="76"/>
  <c r="M231" i="76"/>
  <c r="I231" i="76"/>
  <c r="AA230" i="76"/>
  <c r="W230" i="76"/>
  <c r="S230" i="76"/>
  <c r="O230" i="76"/>
  <c r="K230" i="76"/>
  <c r="Y229" i="76"/>
  <c r="U229" i="76"/>
  <c r="Q229" i="76"/>
  <c r="M229" i="76"/>
  <c r="I229" i="76"/>
  <c r="AA228" i="76"/>
  <c r="W228" i="76"/>
  <c r="S228" i="76"/>
  <c r="O228" i="76"/>
  <c r="K228" i="76"/>
  <c r="Y227" i="76"/>
  <c r="U227" i="76"/>
  <c r="Q227" i="76"/>
  <c r="M227" i="76"/>
  <c r="I227" i="76"/>
  <c r="AA226" i="76"/>
  <c r="W226" i="76"/>
  <c r="S226" i="76"/>
  <c r="O226" i="76"/>
  <c r="K226" i="76"/>
  <c r="Y225" i="76"/>
  <c r="U225" i="76"/>
  <c r="Q225" i="76"/>
  <c r="M225" i="76"/>
  <c r="I225" i="76"/>
  <c r="AA224" i="76"/>
  <c r="W224" i="76"/>
  <c r="S224" i="76"/>
  <c r="O224" i="76"/>
  <c r="K224" i="76"/>
  <c r="Y223" i="76"/>
  <c r="U223" i="76"/>
  <c r="Q223" i="76"/>
  <c r="M223" i="76"/>
  <c r="I223" i="76"/>
  <c r="AA222" i="76"/>
  <c r="W222" i="76"/>
  <c r="S222" i="76"/>
  <c r="O222" i="76"/>
  <c r="K222" i="76"/>
  <c r="Y221" i="76"/>
  <c r="U221" i="76"/>
  <c r="Q221" i="76"/>
  <c r="M221" i="76"/>
  <c r="I221" i="76"/>
  <c r="AA220" i="76"/>
  <c r="W220" i="76"/>
  <c r="S220" i="76"/>
  <c r="O220" i="76"/>
  <c r="K220" i="76"/>
  <c r="Y219" i="76"/>
  <c r="U219" i="76"/>
  <c r="Q219" i="76"/>
  <c r="M219" i="76"/>
  <c r="I219" i="76"/>
  <c r="AA218" i="76"/>
  <c r="W218" i="76"/>
  <c r="S218" i="76"/>
  <c r="O218" i="76"/>
  <c r="K218" i="76"/>
  <c r="Y217" i="76"/>
  <c r="U217" i="76"/>
  <c r="Q217" i="76"/>
  <c r="M217" i="76"/>
  <c r="I217" i="76"/>
  <c r="AA216" i="76"/>
  <c r="W216" i="76"/>
  <c r="S216" i="76"/>
  <c r="O216" i="76"/>
  <c r="K216" i="76"/>
  <c r="Y215" i="76"/>
  <c r="U215" i="76"/>
  <c r="Q215" i="76"/>
  <c r="M215" i="76"/>
  <c r="I215" i="76"/>
  <c r="AA214" i="76"/>
  <c r="W214" i="76"/>
  <c r="S214" i="76"/>
  <c r="O214" i="76"/>
  <c r="K214" i="76"/>
  <c r="Y213" i="76"/>
  <c r="U213" i="76"/>
  <c r="Q213" i="76"/>
  <c r="M213" i="76"/>
  <c r="I213" i="76"/>
  <c r="AA212" i="76"/>
  <c r="W212" i="76"/>
  <c r="S212" i="76"/>
  <c r="O212" i="76"/>
  <c r="K212" i="76"/>
  <c r="Y211" i="76"/>
  <c r="U211" i="76"/>
  <c r="Q211" i="76"/>
  <c r="M211" i="76"/>
  <c r="I211" i="76"/>
  <c r="AA210" i="76"/>
  <c r="W210" i="76"/>
  <c r="S210" i="76"/>
  <c r="O210" i="76"/>
  <c r="K210" i="76"/>
  <c r="Y209" i="76"/>
  <c r="U209" i="76"/>
  <c r="Q209" i="76"/>
  <c r="M209" i="76"/>
  <c r="I209" i="76"/>
  <c r="AA208" i="76"/>
  <c r="W208" i="76"/>
  <c r="S208" i="76"/>
  <c r="O208" i="76"/>
  <c r="K208" i="76"/>
  <c r="Y207" i="76"/>
  <c r="U207" i="76"/>
  <c r="Q207" i="76"/>
  <c r="M207" i="76"/>
  <c r="I207" i="76"/>
  <c r="AA206" i="76"/>
  <c r="W206" i="76"/>
  <c r="S206" i="76"/>
  <c r="O206" i="76"/>
  <c r="K206" i="76"/>
  <c r="Y205" i="76"/>
  <c r="U205" i="76"/>
  <c r="Q205" i="76"/>
  <c r="M205" i="76"/>
  <c r="I205" i="76"/>
  <c r="AA204" i="76"/>
  <c r="W204" i="76"/>
  <c r="S204" i="76"/>
  <c r="O204" i="76"/>
  <c r="K204" i="76"/>
  <c r="Y203" i="76"/>
  <c r="U203" i="76"/>
  <c r="Q203" i="76"/>
  <c r="M203" i="76"/>
  <c r="I203" i="76"/>
  <c r="AA202" i="76"/>
  <c r="W202" i="76"/>
  <c r="S202" i="76"/>
  <c r="O202" i="76"/>
  <c r="K202" i="76"/>
  <c r="Y201" i="76"/>
  <c r="U201" i="76"/>
  <c r="Q201" i="76"/>
  <c r="M201" i="76"/>
  <c r="I201" i="76"/>
  <c r="AA200" i="76"/>
  <c r="W200" i="76"/>
  <c r="S200" i="76"/>
  <c r="O200" i="76"/>
  <c r="K200" i="76"/>
  <c r="Y199" i="76"/>
  <c r="U199" i="76"/>
  <c r="Q199" i="76"/>
  <c r="M199" i="76"/>
  <c r="I199" i="76"/>
  <c r="AA198" i="76"/>
  <c r="W198" i="76"/>
  <c r="S198" i="76"/>
  <c r="O198" i="76"/>
  <c r="K198" i="76"/>
  <c r="Y197" i="76"/>
  <c r="U197" i="76"/>
  <c r="Q197" i="76"/>
  <c r="M197" i="76"/>
  <c r="I197" i="76"/>
  <c r="AA196" i="76"/>
  <c r="W196" i="76"/>
  <c r="S196" i="76"/>
  <c r="O196" i="76"/>
  <c r="K196" i="76"/>
  <c r="Y195" i="76"/>
  <c r="U195" i="76"/>
  <c r="Q195" i="76"/>
  <c r="M195" i="76"/>
  <c r="I195" i="76"/>
  <c r="AA194" i="76"/>
  <c r="W194" i="76"/>
  <c r="S194" i="76"/>
  <c r="O194" i="76"/>
  <c r="K194" i="76"/>
  <c r="Y193" i="76"/>
  <c r="U193" i="76"/>
  <c r="Q193" i="76"/>
  <c r="M193" i="76"/>
  <c r="I193" i="76"/>
  <c r="AA192" i="76"/>
  <c r="W192" i="76"/>
  <c r="S192" i="76"/>
  <c r="O192" i="76"/>
  <c r="K192" i="76"/>
  <c r="Y191" i="76"/>
  <c r="U191" i="76"/>
  <c r="Q191" i="76"/>
  <c r="M191" i="76"/>
  <c r="I191" i="76"/>
  <c r="AA190" i="76"/>
  <c r="W190" i="76"/>
  <c r="S190" i="76"/>
  <c r="O190" i="76"/>
  <c r="K190" i="76"/>
  <c r="Y189" i="76"/>
  <c r="U189" i="76"/>
  <c r="Q189" i="76"/>
  <c r="M189" i="76"/>
  <c r="I189" i="76"/>
  <c r="AA188" i="76"/>
  <c r="W188" i="76"/>
  <c r="S188" i="76"/>
  <c r="O188" i="76"/>
  <c r="K188" i="76"/>
  <c r="Y187" i="76"/>
  <c r="U187" i="76"/>
  <c r="Q187" i="76"/>
  <c r="M187" i="76"/>
  <c r="I187" i="76"/>
  <c r="AA186" i="76"/>
  <c r="W186" i="76"/>
  <c r="S186" i="76"/>
  <c r="O186" i="76"/>
  <c r="K186" i="76"/>
  <c r="Y185" i="76"/>
  <c r="U185" i="76"/>
  <c r="Q185" i="76"/>
  <c r="M185" i="76"/>
  <c r="I185" i="76"/>
  <c r="AA184" i="76"/>
  <c r="W184" i="76"/>
  <c r="S184" i="76"/>
  <c r="O184" i="76"/>
  <c r="K184" i="76"/>
  <c r="Y183" i="76"/>
  <c r="U183" i="76"/>
  <c r="Q183" i="76"/>
  <c r="M183" i="76"/>
  <c r="I183" i="76"/>
  <c r="AA182" i="76"/>
  <c r="W182" i="76"/>
  <c r="S182" i="76"/>
  <c r="O182" i="76"/>
  <c r="K182" i="76"/>
  <c r="Y181" i="76"/>
  <c r="U181" i="76"/>
  <c r="Q181" i="76"/>
  <c r="M181" i="76"/>
  <c r="I181" i="76"/>
  <c r="AA180" i="76"/>
  <c r="W180" i="76"/>
  <c r="S180" i="76"/>
  <c r="O180" i="76"/>
  <c r="K180" i="76"/>
  <c r="Y179" i="76"/>
  <c r="U179" i="76"/>
  <c r="Q179" i="76"/>
  <c r="M179" i="76"/>
  <c r="I179" i="76"/>
  <c r="AA178" i="76"/>
  <c r="W178" i="76"/>
  <c r="S178" i="76"/>
  <c r="O178" i="76"/>
  <c r="K178" i="76"/>
  <c r="Y177" i="76"/>
  <c r="U177" i="76"/>
  <c r="Q177" i="76"/>
  <c r="M177" i="76"/>
  <c r="I177" i="76"/>
  <c r="AA176" i="76"/>
  <c r="W176" i="76"/>
  <c r="S176" i="76"/>
  <c r="O176" i="76"/>
  <c r="K176" i="76"/>
  <c r="Y175" i="76"/>
  <c r="U175" i="76"/>
  <c r="Q175" i="76"/>
  <c r="M175" i="76"/>
  <c r="I175" i="76"/>
  <c r="AA174" i="76"/>
  <c r="W174" i="76"/>
  <c r="S174" i="76"/>
  <c r="O174" i="76"/>
  <c r="K174" i="76"/>
  <c r="Y173" i="76"/>
  <c r="U173" i="76"/>
  <c r="Q173" i="76"/>
  <c r="M173" i="76"/>
  <c r="I173" i="76"/>
  <c r="AA172" i="76"/>
  <c r="W172" i="76"/>
  <c r="S172" i="76"/>
  <c r="O172" i="76"/>
  <c r="K172" i="76"/>
  <c r="Y171" i="76"/>
  <c r="U171" i="76"/>
  <c r="Q171" i="76"/>
  <c r="M171" i="76"/>
  <c r="I171" i="76"/>
  <c r="AA170" i="76"/>
  <c r="W170" i="76"/>
  <c r="S170" i="76"/>
  <c r="O170" i="76"/>
  <c r="K170" i="76"/>
  <c r="Y169" i="76"/>
  <c r="U169" i="76"/>
  <c r="Q169" i="76"/>
  <c r="M169" i="76"/>
  <c r="I169" i="76"/>
  <c r="AA168" i="76"/>
  <c r="W168" i="76"/>
  <c r="S168" i="76"/>
  <c r="O168" i="76"/>
  <c r="K168" i="76"/>
  <c r="Y167" i="76"/>
  <c r="U167" i="76"/>
  <c r="Q167" i="76"/>
  <c r="M167" i="76"/>
  <c r="I167" i="76"/>
  <c r="AA166" i="76"/>
  <c r="W166" i="76"/>
  <c r="P266" i="76"/>
  <c r="H266" i="76"/>
  <c r="X265" i="76"/>
  <c r="P265" i="76"/>
  <c r="H265" i="76"/>
  <c r="X264" i="76"/>
  <c r="P264" i="76"/>
  <c r="H264" i="76"/>
  <c r="X263" i="76"/>
  <c r="P263" i="76"/>
  <c r="H263" i="76"/>
  <c r="X262" i="76"/>
  <c r="P262" i="76"/>
  <c r="H262" i="76"/>
  <c r="X261" i="76"/>
  <c r="P261" i="76"/>
  <c r="H261" i="76"/>
  <c r="X260" i="76"/>
  <c r="P260" i="76"/>
  <c r="L260" i="76"/>
  <c r="H260" i="76"/>
  <c r="Z259" i="76"/>
  <c r="V259" i="76"/>
  <c r="R259" i="76"/>
  <c r="N259" i="76"/>
  <c r="J259" i="76"/>
  <c r="X258" i="76"/>
  <c r="T258" i="76"/>
  <c r="P258" i="76"/>
  <c r="L258" i="76"/>
  <c r="H258" i="76"/>
  <c r="Z257" i="76"/>
  <c r="V257" i="76"/>
  <c r="R257" i="76"/>
  <c r="N257" i="76"/>
  <c r="J257" i="76"/>
  <c r="X256" i="76"/>
  <c r="T256" i="76"/>
  <c r="P256" i="76"/>
  <c r="L256" i="76"/>
  <c r="H256" i="76"/>
  <c r="Z255" i="76"/>
  <c r="V255" i="76"/>
  <c r="R255" i="76"/>
  <c r="N255" i="76"/>
  <c r="J255" i="76"/>
  <c r="X254" i="76"/>
  <c r="T254" i="76"/>
  <c r="P254" i="76"/>
  <c r="L254" i="76"/>
  <c r="H254" i="76"/>
  <c r="Z253" i="76"/>
  <c r="V253" i="76"/>
  <c r="R253" i="76"/>
  <c r="N253" i="76"/>
  <c r="J253" i="76"/>
  <c r="X252" i="76"/>
  <c r="T252" i="76"/>
  <c r="P252" i="76"/>
  <c r="L252" i="76"/>
  <c r="H252" i="76"/>
  <c r="Z251" i="76"/>
  <c r="V251" i="76"/>
  <c r="R251" i="76"/>
  <c r="N251" i="76"/>
  <c r="J251" i="76"/>
  <c r="X250" i="76"/>
  <c r="T250" i="76"/>
  <c r="P250" i="76"/>
  <c r="L250" i="76"/>
  <c r="H250" i="76"/>
  <c r="Z249" i="76"/>
  <c r="V249" i="76"/>
  <c r="R249" i="76"/>
  <c r="N249" i="76"/>
  <c r="J249" i="76"/>
  <c r="X248" i="76"/>
  <c r="T248" i="76"/>
  <c r="P248" i="76"/>
  <c r="L248" i="76"/>
  <c r="H248" i="76"/>
  <c r="Z247" i="76"/>
  <c r="V247" i="76"/>
  <c r="R247" i="76"/>
  <c r="N247" i="76"/>
  <c r="J247" i="76"/>
  <c r="X246" i="76"/>
  <c r="T246" i="76"/>
  <c r="P246" i="76"/>
  <c r="L246" i="76"/>
  <c r="H246" i="76"/>
  <c r="Z245" i="76"/>
  <c r="V245" i="76"/>
  <c r="R245" i="76"/>
  <c r="N245" i="76"/>
  <c r="J245" i="76"/>
  <c r="X244" i="76"/>
  <c r="T244" i="76"/>
  <c r="P244" i="76"/>
  <c r="L244" i="76"/>
  <c r="H244" i="76"/>
  <c r="Z243" i="76"/>
  <c r="V243" i="76"/>
  <c r="R243" i="76"/>
  <c r="N243" i="76"/>
  <c r="J243" i="76"/>
  <c r="X242" i="76"/>
  <c r="T242" i="76"/>
  <c r="P242" i="76"/>
  <c r="L242" i="76"/>
  <c r="H242" i="76"/>
  <c r="Z241" i="76"/>
  <c r="V241" i="76"/>
  <c r="R241" i="76"/>
  <c r="N241" i="76"/>
  <c r="J241" i="76"/>
  <c r="X240" i="76"/>
  <c r="T240" i="76"/>
  <c r="P240" i="76"/>
  <c r="L240" i="76"/>
  <c r="H240" i="76"/>
  <c r="Z239" i="76"/>
  <c r="V239" i="76"/>
  <c r="R239" i="76"/>
  <c r="N239" i="76"/>
  <c r="J239" i="76"/>
  <c r="X238" i="76"/>
  <c r="T238" i="76"/>
  <c r="P238" i="76"/>
  <c r="L238" i="76"/>
  <c r="H238" i="76"/>
  <c r="Z237" i="76"/>
  <c r="V237" i="76"/>
  <c r="R237" i="76"/>
  <c r="N237" i="76"/>
  <c r="J237" i="76"/>
  <c r="X236" i="76"/>
  <c r="T236" i="76"/>
  <c r="P236" i="76"/>
  <c r="L236" i="76"/>
  <c r="H236" i="76"/>
  <c r="Z235" i="76"/>
  <c r="V235" i="76"/>
  <c r="R235" i="76"/>
  <c r="N235" i="76"/>
  <c r="J235" i="76"/>
  <c r="X234" i="76"/>
  <c r="T234" i="76"/>
  <c r="P234" i="76"/>
  <c r="L234" i="76"/>
  <c r="H234" i="76"/>
  <c r="Z233" i="76"/>
  <c r="V233" i="76"/>
  <c r="R233" i="76"/>
  <c r="N233" i="76"/>
  <c r="J233" i="76"/>
  <c r="X232" i="76"/>
  <c r="T232" i="76"/>
  <c r="P232" i="76"/>
  <c r="L232" i="76"/>
  <c r="H232" i="76"/>
  <c r="Z231" i="76"/>
  <c r="V231" i="76"/>
  <c r="R231" i="76"/>
  <c r="N231" i="76"/>
  <c r="J231" i="76"/>
  <c r="X230" i="76"/>
  <c r="T230" i="76"/>
  <c r="P230" i="76"/>
  <c r="L230" i="76"/>
  <c r="H230" i="76"/>
  <c r="Z229" i="76"/>
  <c r="V229" i="76"/>
  <c r="R229" i="76"/>
  <c r="N229" i="76"/>
  <c r="J229" i="76"/>
  <c r="X228" i="76"/>
  <c r="T228" i="76"/>
  <c r="P228" i="76"/>
  <c r="L228" i="76"/>
  <c r="H228" i="76"/>
  <c r="Z227" i="76"/>
  <c r="V227" i="76"/>
  <c r="R227" i="76"/>
  <c r="N227" i="76"/>
  <c r="J227" i="76"/>
  <c r="X226" i="76"/>
  <c r="T226" i="76"/>
  <c r="P226" i="76"/>
  <c r="L226" i="76"/>
  <c r="H226" i="76"/>
  <c r="Z225" i="76"/>
  <c r="V225" i="76"/>
  <c r="R225" i="76"/>
  <c r="N225" i="76"/>
  <c r="J225" i="76"/>
  <c r="X224" i="76"/>
  <c r="T224" i="76"/>
  <c r="P224" i="76"/>
  <c r="L224" i="76"/>
  <c r="H224" i="76"/>
  <c r="Z223" i="76"/>
  <c r="V223" i="76"/>
  <c r="R223" i="76"/>
  <c r="N223" i="76"/>
  <c r="J223" i="76"/>
  <c r="X222" i="76"/>
  <c r="T222" i="76"/>
  <c r="P222" i="76"/>
  <c r="L222" i="76"/>
  <c r="H222" i="76"/>
  <c r="Z221" i="76"/>
  <c r="V221" i="76"/>
  <c r="R221" i="76"/>
  <c r="N221" i="76"/>
  <c r="J221" i="76"/>
  <c r="X220" i="76"/>
  <c r="T220" i="76"/>
  <c r="P220" i="76"/>
  <c r="L220" i="76"/>
  <c r="H220" i="76"/>
  <c r="Z219" i="76"/>
  <c r="V219" i="76"/>
  <c r="R219" i="76"/>
  <c r="N219" i="76"/>
  <c r="J219" i="76"/>
  <c r="X218" i="76"/>
  <c r="T218" i="76"/>
  <c r="P218" i="76"/>
  <c r="L218" i="76"/>
  <c r="H218" i="76"/>
  <c r="Z217" i="76"/>
  <c r="V217" i="76"/>
  <c r="R217" i="76"/>
  <c r="N217" i="76"/>
  <c r="J217" i="76"/>
  <c r="X216" i="76"/>
  <c r="T216" i="76"/>
  <c r="P216" i="76"/>
  <c r="L216" i="76"/>
  <c r="H216" i="76"/>
  <c r="Z215" i="76"/>
  <c r="V215" i="76"/>
  <c r="R215" i="76"/>
  <c r="N215" i="76"/>
  <c r="J215" i="76"/>
  <c r="X214" i="76"/>
  <c r="T214" i="76"/>
  <c r="P214" i="76"/>
  <c r="L214" i="76"/>
  <c r="H214" i="76"/>
  <c r="Z213" i="76"/>
  <c r="V213" i="76"/>
  <c r="R213" i="76"/>
  <c r="N213" i="76"/>
  <c r="J213" i="76"/>
  <c r="X212" i="76"/>
  <c r="T212" i="76"/>
  <c r="P212" i="76"/>
  <c r="L212" i="76"/>
  <c r="H212" i="76"/>
  <c r="Z211" i="76"/>
  <c r="V211" i="76"/>
  <c r="R211" i="76"/>
  <c r="N211" i="76"/>
  <c r="J211" i="76"/>
  <c r="X210" i="76"/>
  <c r="T210" i="76"/>
  <c r="P210" i="76"/>
  <c r="L210" i="76"/>
  <c r="H210" i="76"/>
  <c r="Z209" i="76"/>
  <c r="V209" i="76"/>
  <c r="R209" i="76"/>
  <c r="N209" i="76"/>
  <c r="J209" i="76"/>
  <c r="X208" i="76"/>
  <c r="T208" i="76"/>
  <c r="P208" i="76"/>
  <c r="L208" i="76"/>
  <c r="H208" i="76"/>
  <c r="Z207" i="76"/>
  <c r="V207" i="76"/>
  <c r="R207" i="76"/>
  <c r="N207" i="76"/>
  <c r="J207" i="76"/>
  <c r="X206" i="76"/>
  <c r="T206" i="76"/>
  <c r="P206" i="76"/>
  <c r="L206" i="76"/>
  <c r="H206" i="76"/>
  <c r="Z205" i="76"/>
  <c r="V205" i="76"/>
  <c r="R205" i="76"/>
  <c r="N205" i="76"/>
  <c r="J205" i="76"/>
  <c r="X204" i="76"/>
  <c r="T204" i="76"/>
  <c r="P204" i="76"/>
  <c r="L204" i="76"/>
  <c r="H204" i="76"/>
  <c r="Z203" i="76"/>
  <c r="V203" i="76"/>
  <c r="R203" i="76"/>
  <c r="N203" i="76"/>
  <c r="J203" i="76"/>
  <c r="X202" i="76"/>
  <c r="T202" i="76"/>
  <c r="P202" i="76"/>
  <c r="L202" i="76"/>
  <c r="H202" i="76"/>
  <c r="Z201" i="76"/>
  <c r="V201" i="76"/>
  <c r="R201" i="76"/>
  <c r="N201" i="76"/>
  <c r="J201" i="76"/>
  <c r="X200" i="76"/>
  <c r="T200" i="76"/>
  <c r="P200" i="76"/>
  <c r="L200" i="76"/>
  <c r="H200" i="76"/>
  <c r="Z199" i="76"/>
  <c r="V199" i="76"/>
  <c r="R199" i="76"/>
  <c r="N199" i="76"/>
  <c r="J199" i="76"/>
  <c r="X198" i="76"/>
  <c r="T198" i="76"/>
  <c r="P198" i="76"/>
  <c r="L198" i="76"/>
  <c r="H198" i="76"/>
  <c r="Z197" i="76"/>
  <c r="V197" i="76"/>
  <c r="R197" i="76"/>
  <c r="N197" i="76"/>
  <c r="J197" i="76"/>
  <c r="X196" i="76"/>
  <c r="T196" i="76"/>
  <c r="P196" i="76"/>
  <c r="L196" i="76"/>
  <c r="H196" i="76"/>
  <c r="Z195" i="76"/>
  <c r="V195" i="76"/>
  <c r="R195" i="76"/>
  <c r="N195" i="76"/>
  <c r="J195" i="76"/>
  <c r="X194" i="76"/>
  <c r="T194" i="76"/>
  <c r="P194" i="76"/>
  <c r="L194" i="76"/>
  <c r="H194" i="76"/>
  <c r="Z193" i="76"/>
  <c r="V193" i="76"/>
  <c r="R193" i="76"/>
  <c r="N193" i="76"/>
  <c r="J193" i="76"/>
  <c r="X192" i="76"/>
  <c r="T192" i="76"/>
  <c r="P192" i="76"/>
  <c r="L192" i="76"/>
  <c r="H192" i="76"/>
  <c r="Z191" i="76"/>
  <c r="V191" i="76"/>
  <c r="R191" i="76"/>
  <c r="N191" i="76"/>
  <c r="J191" i="76"/>
  <c r="X190" i="76"/>
  <c r="T190" i="76"/>
  <c r="P190" i="76"/>
  <c r="L190" i="76"/>
  <c r="H190" i="76"/>
  <c r="Z189" i="76"/>
  <c r="V189" i="76"/>
  <c r="R189" i="76"/>
  <c r="N189" i="76"/>
  <c r="J189" i="76"/>
  <c r="X188" i="76"/>
  <c r="T188" i="76"/>
  <c r="P188" i="76"/>
  <c r="L188" i="76"/>
  <c r="H188" i="76"/>
  <c r="Z187" i="76"/>
  <c r="V187" i="76"/>
  <c r="R187" i="76"/>
  <c r="N187" i="76"/>
  <c r="J187" i="76"/>
  <c r="X186" i="76"/>
  <c r="T186" i="76"/>
  <c r="P186" i="76"/>
  <c r="L186" i="76"/>
  <c r="H186" i="76"/>
  <c r="Z185" i="76"/>
  <c r="V185" i="76"/>
  <c r="R185" i="76"/>
  <c r="N185" i="76"/>
  <c r="J185" i="76"/>
  <c r="X184" i="76"/>
  <c r="T184" i="76"/>
  <c r="P184" i="76"/>
  <c r="L184" i="76"/>
  <c r="H184" i="76"/>
  <c r="Z183" i="76"/>
  <c r="V183" i="76"/>
  <c r="R183" i="76"/>
  <c r="N183" i="76"/>
  <c r="J183" i="76"/>
  <c r="X182" i="76"/>
  <c r="T182" i="76"/>
  <c r="P182" i="76"/>
  <c r="L182" i="76"/>
  <c r="H182" i="76"/>
  <c r="Z181" i="76"/>
  <c r="V181" i="76"/>
  <c r="R181" i="76"/>
  <c r="N181" i="76"/>
  <c r="J181" i="76"/>
  <c r="X180" i="76"/>
  <c r="T180" i="76"/>
  <c r="P180" i="76"/>
  <c r="L180" i="76"/>
  <c r="H180" i="76"/>
  <c r="Z179" i="76"/>
  <c r="V179" i="76"/>
  <c r="R179" i="76"/>
  <c r="N179" i="76"/>
  <c r="J179" i="76"/>
  <c r="X178" i="76"/>
  <c r="T178" i="76"/>
  <c r="P178" i="76"/>
  <c r="L178" i="76"/>
  <c r="H178" i="76"/>
  <c r="Z177" i="76"/>
  <c r="V177" i="76"/>
  <c r="R177" i="76"/>
  <c r="N177" i="76"/>
  <c r="J177" i="76"/>
  <c r="X176" i="76"/>
  <c r="T176" i="76"/>
  <c r="P176" i="76"/>
  <c r="L176" i="76"/>
  <c r="H176" i="76"/>
  <c r="Z175" i="76"/>
  <c r="V175" i="76"/>
  <c r="R175" i="76"/>
  <c r="N175" i="76"/>
  <c r="J175" i="76"/>
  <c r="X174" i="76"/>
  <c r="T174" i="76"/>
  <c r="P174" i="76"/>
  <c r="L174" i="76"/>
  <c r="H174" i="76"/>
  <c r="Z173" i="76"/>
  <c r="V173" i="76"/>
  <c r="R173" i="76"/>
  <c r="N173" i="76"/>
  <c r="J173" i="76"/>
  <c r="X172" i="76"/>
  <c r="T172" i="76"/>
  <c r="P172" i="76"/>
  <c r="L172" i="76"/>
  <c r="H172" i="76"/>
  <c r="Z171" i="76"/>
  <c r="V171" i="76"/>
  <c r="R171" i="76"/>
  <c r="N171" i="76"/>
  <c r="J171" i="76"/>
  <c r="X170" i="76"/>
  <c r="T170" i="76"/>
  <c r="P170" i="76"/>
  <c r="L170" i="76"/>
  <c r="H170" i="76"/>
  <c r="Z169" i="76"/>
  <c r="V169" i="76"/>
  <c r="R169" i="76"/>
  <c r="N169" i="76"/>
  <c r="J169" i="76"/>
  <c r="X168" i="76"/>
  <c r="T168" i="76"/>
  <c r="P168" i="76"/>
  <c r="L168" i="76"/>
  <c r="H168" i="76"/>
  <c r="Z167" i="76"/>
  <c r="V167" i="76"/>
  <c r="R167" i="76"/>
  <c r="N167" i="76"/>
  <c r="J167" i="76"/>
  <c r="X166" i="76"/>
  <c r="T166" i="76"/>
  <c r="P166" i="76"/>
  <c r="L166" i="76"/>
  <c r="H166" i="76"/>
  <c r="Z165" i="76"/>
  <c r="V165" i="76"/>
  <c r="R165" i="76"/>
  <c r="N165" i="76"/>
  <c r="J165" i="76"/>
  <c r="X164" i="76"/>
  <c r="T164" i="76"/>
  <c r="P164" i="76"/>
  <c r="L164" i="76"/>
  <c r="H164" i="76"/>
  <c r="Z163" i="76"/>
  <c r="V163" i="76"/>
  <c r="R163" i="76"/>
  <c r="N163" i="76"/>
  <c r="J163" i="76"/>
  <c r="X162" i="76"/>
  <c r="T162" i="76"/>
  <c r="P162" i="76"/>
  <c r="L162" i="76"/>
  <c r="H162" i="76"/>
  <c r="Z161" i="76"/>
  <c r="O166" i="76"/>
  <c r="W165" i="76"/>
  <c r="O165" i="76"/>
  <c r="W164" i="76"/>
  <c r="O164" i="76"/>
  <c r="W163" i="76"/>
  <c r="O163" i="76"/>
  <c r="W162" i="76"/>
  <c r="O162" i="76"/>
  <c r="W161" i="76"/>
  <c r="S161" i="76"/>
  <c r="O161" i="76"/>
  <c r="K161" i="76"/>
  <c r="Y160" i="76"/>
  <c r="U160" i="76"/>
  <c r="Q160" i="76"/>
  <c r="M160" i="76"/>
  <c r="I160" i="76"/>
  <c r="AA159" i="76"/>
  <c r="W159" i="76"/>
  <c r="S159" i="76"/>
  <c r="O159" i="76"/>
  <c r="K159" i="76"/>
  <c r="Y158" i="76"/>
  <c r="U158" i="76"/>
  <c r="Q158" i="76"/>
  <c r="M158" i="76"/>
  <c r="I158" i="76"/>
  <c r="AA157" i="76"/>
  <c r="W157" i="76"/>
  <c r="S157" i="76"/>
  <c r="O157" i="76"/>
  <c r="K157" i="76"/>
  <c r="Y156" i="76"/>
  <c r="U156" i="76"/>
  <c r="Q156" i="76"/>
  <c r="M156" i="76"/>
  <c r="I156" i="76"/>
  <c r="AA155" i="76"/>
  <c r="W155" i="76"/>
  <c r="S155" i="76"/>
  <c r="O155" i="76"/>
  <c r="K155" i="76"/>
  <c r="Y154" i="76"/>
  <c r="U154" i="76"/>
  <c r="Q154" i="76"/>
  <c r="M154" i="76"/>
  <c r="I154" i="76"/>
  <c r="AA153" i="76"/>
  <c r="W153" i="76"/>
  <c r="S153" i="76"/>
  <c r="O153" i="76"/>
  <c r="K153" i="76"/>
  <c r="Y152" i="76"/>
  <c r="U152" i="76"/>
  <c r="Q152" i="76"/>
  <c r="M152" i="76"/>
  <c r="I152" i="76"/>
  <c r="AA151" i="76"/>
  <c r="W151" i="76"/>
  <c r="S151" i="76"/>
  <c r="O151" i="76"/>
  <c r="K151" i="76"/>
  <c r="Y150" i="76"/>
  <c r="U150" i="76"/>
  <c r="Q150" i="76"/>
  <c r="M150" i="76"/>
  <c r="I150" i="76"/>
  <c r="AA149" i="76"/>
  <c r="W149" i="76"/>
  <c r="S149" i="76"/>
  <c r="O149" i="76"/>
  <c r="K149" i="76"/>
  <c r="Y148" i="76"/>
  <c r="U148" i="76"/>
  <c r="Q148" i="76"/>
  <c r="M148" i="76"/>
  <c r="I148" i="76"/>
  <c r="AA147" i="76"/>
  <c r="W147" i="76"/>
  <c r="S147" i="76"/>
  <c r="O147" i="76"/>
  <c r="K147" i="76"/>
  <c r="Y146" i="76"/>
  <c r="U146" i="76"/>
  <c r="Q146" i="76"/>
  <c r="M146" i="76"/>
  <c r="I146" i="76"/>
  <c r="AA145" i="76"/>
  <c r="W145" i="76"/>
  <c r="S145" i="76"/>
  <c r="O145" i="76"/>
  <c r="K145" i="76"/>
  <c r="Y144" i="76"/>
  <c r="U144" i="76"/>
  <c r="Q144" i="76"/>
  <c r="M144" i="76"/>
  <c r="I144" i="76"/>
  <c r="AA143" i="76"/>
  <c r="W143" i="76"/>
  <c r="S143" i="76"/>
  <c r="O143" i="76"/>
  <c r="K143" i="76"/>
  <c r="Y142" i="76"/>
  <c r="U142" i="76"/>
  <c r="Q142" i="76"/>
  <c r="M142" i="76"/>
  <c r="I142" i="76"/>
  <c r="AA141" i="76"/>
  <c r="W141" i="76"/>
  <c r="S141" i="76"/>
  <c r="O141" i="76"/>
  <c r="K141" i="76"/>
  <c r="Y140" i="76"/>
  <c r="U140" i="76"/>
  <c r="Q140" i="76"/>
  <c r="M140" i="76"/>
  <c r="I140" i="76"/>
  <c r="AA139" i="76"/>
  <c r="W139" i="76"/>
  <c r="S139" i="76"/>
  <c r="O139" i="76"/>
  <c r="K139" i="76"/>
  <c r="Y138" i="76"/>
  <c r="U138" i="76"/>
  <c r="Q138" i="76"/>
  <c r="M138" i="76"/>
  <c r="I138" i="76"/>
  <c r="AA137" i="76"/>
  <c r="W137" i="76"/>
  <c r="S137" i="76"/>
  <c r="O137" i="76"/>
  <c r="K137" i="76"/>
  <c r="Y136" i="76"/>
  <c r="U136" i="76"/>
  <c r="Q136" i="76"/>
  <c r="M136" i="76"/>
  <c r="I136" i="76"/>
  <c r="AA135" i="76"/>
  <c r="W135" i="76"/>
  <c r="S135" i="76"/>
  <c r="O135" i="76"/>
  <c r="K135" i="76"/>
  <c r="Y134" i="76"/>
  <c r="U134" i="76"/>
  <c r="Q134" i="76"/>
  <c r="M134" i="76"/>
  <c r="I134" i="76"/>
  <c r="AA133" i="76"/>
  <c r="W133" i="76"/>
  <c r="S133" i="76"/>
  <c r="O133" i="76"/>
  <c r="K133" i="76"/>
  <c r="Y132" i="76"/>
  <c r="U132" i="76"/>
  <c r="Q132" i="76"/>
  <c r="M132" i="76"/>
  <c r="I132" i="76"/>
  <c r="AA131" i="76"/>
  <c r="W131" i="76"/>
  <c r="S131" i="76"/>
  <c r="O131" i="76"/>
  <c r="K131" i="76"/>
  <c r="Y130" i="76"/>
  <c r="U130" i="76"/>
  <c r="Q130" i="76"/>
  <c r="M130" i="76"/>
  <c r="I130" i="76"/>
  <c r="AA129" i="76"/>
  <c r="W129" i="76"/>
  <c r="S129" i="76"/>
  <c r="O129" i="76"/>
  <c r="K129" i="76"/>
  <c r="Y128" i="76"/>
  <c r="U128" i="76"/>
  <c r="Q128" i="76"/>
  <c r="M128" i="76"/>
  <c r="I128" i="76"/>
  <c r="AA127" i="76"/>
  <c r="W127" i="76"/>
  <c r="S127" i="76"/>
  <c r="O127" i="76"/>
  <c r="K127" i="76"/>
  <c r="Y126" i="76"/>
  <c r="U126" i="76"/>
  <c r="Q126" i="76"/>
  <c r="M126" i="76"/>
  <c r="I126" i="76"/>
  <c r="AA125" i="76"/>
  <c r="W125" i="76"/>
  <c r="S125" i="76"/>
  <c r="O125" i="76"/>
  <c r="K125" i="76"/>
  <c r="Y124" i="76"/>
  <c r="U124" i="76"/>
  <c r="Q124" i="76"/>
  <c r="M124" i="76"/>
  <c r="I124" i="76"/>
  <c r="AA123" i="76"/>
  <c r="W123" i="76"/>
  <c r="S123" i="76"/>
  <c r="O123" i="76"/>
  <c r="K123" i="76"/>
  <c r="Y122" i="76"/>
  <c r="U122" i="76"/>
  <c r="Q122" i="76"/>
  <c r="M122" i="76"/>
  <c r="I122" i="76"/>
  <c r="AA121" i="76"/>
  <c r="W121" i="76"/>
  <c r="S121" i="76"/>
  <c r="O121" i="76"/>
  <c r="K121" i="76"/>
  <c r="Y120" i="76"/>
  <c r="U120" i="76"/>
  <c r="Q120" i="76"/>
  <c r="M120" i="76"/>
  <c r="I120" i="76"/>
  <c r="AA119" i="76"/>
  <c r="W119" i="76"/>
  <c r="S119" i="76"/>
  <c r="O119" i="76"/>
  <c r="K119" i="76"/>
  <c r="Y118" i="76"/>
  <c r="U118" i="76"/>
  <c r="Q118" i="76"/>
  <c r="M118" i="76"/>
  <c r="I118" i="76"/>
  <c r="AA117" i="76"/>
  <c r="W117" i="76"/>
  <c r="S117" i="76"/>
  <c r="O117" i="76"/>
  <c r="K117" i="76"/>
  <c r="Y116" i="76"/>
  <c r="U116" i="76"/>
  <c r="Q116" i="76"/>
  <c r="M116" i="76"/>
  <c r="I116" i="76"/>
  <c r="AA115" i="76"/>
  <c r="W115" i="76"/>
  <c r="S115" i="76"/>
  <c r="O115" i="76"/>
  <c r="K115" i="76"/>
  <c r="Y114" i="76"/>
  <c r="U114" i="76"/>
  <c r="Q114" i="76"/>
  <c r="M114" i="76"/>
  <c r="I114" i="76"/>
  <c r="AA113" i="76"/>
  <c r="W113" i="76"/>
  <c r="S113" i="76"/>
  <c r="O113" i="76"/>
  <c r="K113" i="76"/>
  <c r="Y112" i="76"/>
  <c r="U112" i="76"/>
  <c r="Q112" i="76"/>
  <c r="M112" i="76"/>
  <c r="I112" i="76"/>
  <c r="AA111" i="76"/>
  <c r="W111" i="76"/>
  <c r="S111" i="76"/>
  <c r="O111" i="76"/>
  <c r="K111" i="76"/>
  <c r="Y110" i="76"/>
  <c r="U110" i="76"/>
  <c r="Q110" i="76"/>
  <c r="M110" i="76"/>
  <c r="I110" i="76"/>
  <c r="AA109" i="76"/>
  <c r="W109" i="76"/>
  <c r="S109" i="76"/>
  <c r="O109" i="76"/>
  <c r="K109" i="76"/>
  <c r="Y108" i="76"/>
  <c r="U108" i="76"/>
  <c r="Q108" i="76"/>
  <c r="M108" i="76"/>
  <c r="I108" i="76"/>
  <c r="AA107" i="76"/>
  <c r="W107" i="76"/>
  <c r="S107" i="76"/>
  <c r="O107" i="76"/>
  <c r="K107" i="76"/>
  <c r="Y106" i="76"/>
  <c r="U106" i="76"/>
  <c r="Q106" i="76"/>
  <c r="M106" i="76"/>
  <c r="I106" i="76"/>
  <c r="AA105" i="76"/>
  <c r="W105" i="76"/>
  <c r="S105" i="76"/>
  <c r="O105" i="76"/>
  <c r="K105" i="76"/>
  <c r="Y104" i="76"/>
  <c r="U104" i="76"/>
  <c r="Q104" i="76"/>
  <c r="M104" i="76"/>
  <c r="I104" i="76"/>
  <c r="AA103" i="76"/>
  <c r="W103" i="76"/>
  <c r="S103" i="76"/>
  <c r="O103" i="76"/>
  <c r="K103" i="76"/>
  <c r="Y102" i="76"/>
  <c r="U102" i="76"/>
  <c r="Q102" i="76"/>
  <c r="M102" i="76"/>
  <c r="I102" i="76"/>
  <c r="AA101" i="76"/>
  <c r="W101" i="76"/>
  <c r="S101" i="76"/>
  <c r="O101" i="76"/>
  <c r="K101" i="76"/>
  <c r="Y100" i="76"/>
  <c r="U100" i="76"/>
  <c r="Q100" i="76"/>
  <c r="M100" i="76"/>
  <c r="I100" i="76"/>
  <c r="AA99" i="76"/>
  <c r="W99" i="76"/>
  <c r="S99" i="76"/>
  <c r="O99" i="76"/>
  <c r="K99" i="76"/>
  <c r="Y98" i="76"/>
  <c r="U98" i="76"/>
  <c r="Q98" i="76"/>
  <c r="M98" i="76"/>
  <c r="I98" i="76"/>
  <c r="AA97" i="76"/>
  <c r="W97" i="76"/>
  <c r="S97" i="76"/>
  <c r="O97" i="76"/>
  <c r="K97" i="76"/>
  <c r="Y96" i="76"/>
  <c r="U96" i="76"/>
  <c r="Q96" i="76"/>
  <c r="M96" i="76"/>
  <c r="I96" i="76"/>
  <c r="AA95" i="76"/>
  <c r="W95" i="76"/>
  <c r="S95" i="76"/>
  <c r="O95" i="76"/>
  <c r="K95" i="76"/>
  <c r="Y94" i="76"/>
  <c r="U94" i="76"/>
  <c r="Q94" i="76"/>
  <c r="M94" i="76"/>
  <c r="I94" i="76"/>
  <c r="AA93" i="76"/>
  <c r="W93" i="76"/>
  <c r="S93" i="76"/>
  <c r="O93" i="76"/>
  <c r="K93" i="76"/>
  <c r="Y92" i="76"/>
  <c r="U92" i="76"/>
  <c r="Q92" i="76"/>
  <c r="M92" i="76"/>
  <c r="I92" i="76"/>
  <c r="AA91" i="76"/>
  <c r="W91" i="76"/>
  <c r="S91" i="76"/>
  <c r="O91" i="76"/>
  <c r="K91" i="76"/>
  <c r="Y90" i="76"/>
  <c r="U90" i="76"/>
  <c r="Q90" i="76"/>
  <c r="M90" i="76"/>
  <c r="I90" i="76"/>
  <c r="AA89" i="76"/>
  <c r="W89" i="76"/>
  <c r="S89" i="76"/>
  <c r="O89" i="76"/>
  <c r="K89" i="76"/>
  <c r="Y88" i="76"/>
  <c r="U88" i="76"/>
  <c r="Q88" i="76"/>
  <c r="M88" i="76"/>
  <c r="I88" i="76"/>
  <c r="AA87" i="76"/>
  <c r="W87" i="76"/>
  <c r="S87" i="76"/>
  <c r="O87" i="76"/>
  <c r="K87" i="76"/>
  <c r="Y86" i="76"/>
  <c r="U86" i="76"/>
  <c r="Q86" i="76"/>
  <c r="M86" i="76"/>
  <c r="I86" i="76"/>
  <c r="AA85" i="76"/>
  <c r="W85" i="76"/>
  <c r="S85" i="76"/>
  <c r="O85" i="76"/>
  <c r="K85" i="76"/>
  <c r="Y84" i="76"/>
  <c r="U84" i="76"/>
  <c r="Q84" i="76"/>
  <c r="M84" i="76"/>
  <c r="I84" i="76"/>
  <c r="AA83" i="76"/>
  <c r="W83" i="76"/>
  <c r="S83" i="76"/>
  <c r="O83" i="76"/>
  <c r="K83" i="76"/>
  <c r="Y82" i="76"/>
  <c r="U82" i="76"/>
  <c r="Q82" i="76"/>
  <c r="M82" i="76"/>
  <c r="I82" i="76"/>
  <c r="AA81" i="76"/>
  <c r="W81" i="76"/>
  <c r="S81" i="76"/>
  <c r="O81" i="76"/>
  <c r="K81" i="76"/>
  <c r="Y80" i="76"/>
  <c r="U80" i="76"/>
  <c r="Q80" i="76"/>
  <c r="M80" i="76"/>
  <c r="I80" i="76"/>
  <c r="AA79" i="76"/>
  <c r="W79" i="76"/>
  <c r="S79" i="76"/>
  <c r="O79" i="76"/>
  <c r="K79" i="76"/>
  <c r="Y78" i="76"/>
  <c r="U78" i="76"/>
  <c r="Q78" i="76"/>
  <c r="M78" i="76"/>
  <c r="I78" i="76"/>
  <c r="AA77" i="76"/>
  <c r="W77" i="76"/>
  <c r="S77" i="76"/>
  <c r="O77" i="76"/>
  <c r="K77" i="76"/>
  <c r="Y76" i="76"/>
  <c r="U76" i="76"/>
  <c r="Q76" i="76"/>
  <c r="M76" i="76"/>
  <c r="I76" i="76"/>
  <c r="AA75" i="76"/>
  <c r="W75" i="76"/>
  <c r="S75" i="76"/>
  <c r="O75" i="76"/>
  <c r="K75" i="76"/>
  <c r="Y74" i="76"/>
  <c r="U74" i="76"/>
  <c r="Q74" i="76"/>
  <c r="M74" i="76"/>
  <c r="I74" i="76"/>
  <c r="AA73" i="76"/>
  <c r="W73" i="76"/>
  <c r="S73" i="76"/>
  <c r="O73" i="76"/>
  <c r="K73" i="76"/>
  <c r="Y72" i="76"/>
  <c r="U72" i="76"/>
  <c r="Q72" i="76"/>
  <c r="M72" i="76"/>
  <c r="I72" i="76"/>
  <c r="AA71" i="76"/>
  <c r="W71" i="76"/>
  <c r="S71" i="76"/>
  <c r="O71" i="76"/>
  <c r="K71" i="76"/>
  <c r="Y70" i="76"/>
  <c r="U70" i="76"/>
  <c r="Q70" i="76"/>
  <c r="M70" i="76"/>
  <c r="I70" i="76"/>
  <c r="AA69" i="76"/>
  <c r="W69" i="76"/>
  <c r="S69" i="76"/>
  <c r="O69" i="76"/>
  <c r="K69" i="76"/>
  <c r="Y68" i="76"/>
  <c r="U68" i="76"/>
  <c r="Q68" i="76"/>
  <c r="M68" i="76"/>
  <c r="I68" i="76"/>
  <c r="AA67" i="76"/>
  <c r="W67" i="76"/>
  <c r="S67" i="76"/>
  <c r="Q166" i="76"/>
  <c r="I166" i="76"/>
  <c r="Y165" i="76"/>
  <c r="Q165" i="76"/>
  <c r="I165" i="76"/>
  <c r="Y164" i="76"/>
  <c r="Q164" i="76"/>
  <c r="I164" i="76"/>
  <c r="Y163" i="76"/>
  <c r="Q163" i="76"/>
  <c r="I163" i="76"/>
  <c r="Y162" i="76"/>
  <c r="Q162" i="76"/>
  <c r="I162" i="76"/>
  <c r="Y161" i="76"/>
  <c r="T161" i="76"/>
  <c r="P161" i="76"/>
  <c r="L161" i="76"/>
  <c r="H161" i="76"/>
  <c r="Z160" i="76"/>
  <c r="V160" i="76"/>
  <c r="R160" i="76"/>
  <c r="N160" i="76"/>
  <c r="J160" i="76"/>
  <c r="X159" i="76"/>
  <c r="T159" i="76"/>
  <c r="P159" i="76"/>
  <c r="L159" i="76"/>
  <c r="H159" i="76"/>
  <c r="Z158" i="76"/>
  <c r="V158" i="76"/>
  <c r="R158" i="76"/>
  <c r="N158" i="76"/>
  <c r="J158" i="76"/>
  <c r="X157" i="76"/>
  <c r="T157" i="76"/>
  <c r="P157" i="76"/>
  <c r="L157" i="76"/>
  <c r="H157" i="76"/>
  <c r="Z156" i="76"/>
  <c r="V156" i="76"/>
  <c r="R156" i="76"/>
  <c r="N156" i="76"/>
  <c r="J156" i="76"/>
  <c r="X155" i="76"/>
  <c r="T155" i="76"/>
  <c r="P155" i="76"/>
  <c r="L155" i="76"/>
  <c r="H155" i="76"/>
  <c r="Z154" i="76"/>
  <c r="V154" i="76"/>
  <c r="R154" i="76"/>
  <c r="N154" i="76"/>
  <c r="J154" i="76"/>
  <c r="X153" i="76"/>
  <c r="T153" i="76"/>
  <c r="P153" i="76"/>
  <c r="L153" i="76"/>
  <c r="H153" i="76"/>
  <c r="Z152" i="76"/>
  <c r="V152" i="76"/>
  <c r="R152" i="76"/>
  <c r="N152" i="76"/>
  <c r="J152" i="76"/>
  <c r="X151" i="76"/>
  <c r="T151" i="76"/>
  <c r="P151" i="76"/>
  <c r="L151" i="76"/>
  <c r="H151" i="76"/>
  <c r="Z150" i="76"/>
  <c r="V150" i="76"/>
  <c r="R150" i="76"/>
  <c r="N150" i="76"/>
  <c r="J150" i="76"/>
  <c r="X149" i="76"/>
  <c r="T149" i="76"/>
  <c r="P149" i="76"/>
  <c r="L149" i="76"/>
  <c r="H149" i="76"/>
  <c r="Z148" i="76"/>
  <c r="V148" i="76"/>
  <c r="R148" i="76"/>
  <c r="N148" i="76"/>
  <c r="J148" i="76"/>
  <c r="X147" i="76"/>
  <c r="T147" i="76"/>
  <c r="P147" i="76"/>
  <c r="L147" i="76"/>
  <c r="H147" i="76"/>
  <c r="Z146" i="76"/>
  <c r="V146" i="76"/>
  <c r="R146" i="76"/>
  <c r="N146" i="76"/>
  <c r="J146" i="76"/>
  <c r="X145" i="76"/>
  <c r="T145" i="76"/>
  <c r="P145" i="76"/>
  <c r="L145" i="76"/>
  <c r="H145" i="76"/>
  <c r="Z144" i="76"/>
  <c r="V144" i="76"/>
  <c r="R144" i="76"/>
  <c r="N144" i="76"/>
  <c r="J144" i="76"/>
  <c r="X143" i="76"/>
  <c r="T143" i="76"/>
  <c r="P143" i="76"/>
  <c r="L143" i="76"/>
  <c r="H143" i="76"/>
  <c r="Z142" i="76"/>
  <c r="V142" i="76"/>
  <c r="R142" i="76"/>
  <c r="N142" i="76"/>
  <c r="J142" i="76"/>
  <c r="X141" i="76"/>
  <c r="T141" i="76"/>
  <c r="P141" i="76"/>
  <c r="L141" i="76"/>
  <c r="H141" i="76"/>
  <c r="Z140" i="76"/>
  <c r="V140" i="76"/>
  <c r="R140" i="76"/>
  <c r="N140" i="76"/>
  <c r="J140" i="76"/>
  <c r="X139" i="76"/>
  <c r="T139" i="76"/>
  <c r="P139" i="76"/>
  <c r="L139" i="76"/>
  <c r="H139" i="76"/>
  <c r="Z138" i="76"/>
  <c r="V138" i="76"/>
  <c r="R138" i="76"/>
  <c r="N138" i="76"/>
  <c r="J138" i="76"/>
  <c r="X137" i="76"/>
  <c r="T137" i="76"/>
  <c r="P137" i="76"/>
  <c r="L137" i="76"/>
  <c r="H137" i="76"/>
  <c r="Z136" i="76"/>
  <c r="V136" i="76"/>
  <c r="R136" i="76"/>
  <c r="N136" i="76"/>
  <c r="J136" i="76"/>
  <c r="X135" i="76"/>
  <c r="T135" i="76"/>
  <c r="P135" i="76"/>
  <c r="L135" i="76"/>
  <c r="H135" i="76"/>
  <c r="Z134" i="76"/>
  <c r="V134" i="76"/>
  <c r="R134" i="76"/>
  <c r="N134" i="76"/>
  <c r="J134" i="76"/>
  <c r="X133" i="76"/>
  <c r="T133" i="76"/>
  <c r="P133" i="76"/>
  <c r="L133" i="76"/>
  <c r="H133" i="76"/>
  <c r="Z132" i="76"/>
  <c r="V132" i="76"/>
  <c r="R132" i="76"/>
  <c r="N132" i="76"/>
  <c r="J132" i="76"/>
  <c r="X131" i="76"/>
  <c r="T131" i="76"/>
  <c r="P131" i="76"/>
  <c r="L131" i="76"/>
  <c r="H131" i="76"/>
  <c r="Z130" i="76"/>
  <c r="V130" i="76"/>
  <c r="R130" i="76"/>
  <c r="N130" i="76"/>
  <c r="J130" i="76"/>
  <c r="X129" i="76"/>
  <c r="T129" i="76"/>
  <c r="P129" i="76"/>
  <c r="L129" i="76"/>
  <c r="H129" i="76"/>
  <c r="Z128" i="76"/>
  <c r="V128" i="76"/>
  <c r="R128" i="76"/>
  <c r="N128" i="76"/>
  <c r="J128" i="76"/>
  <c r="X127" i="76"/>
  <c r="T127" i="76"/>
  <c r="P127" i="76"/>
  <c r="L127" i="76"/>
  <c r="H127" i="76"/>
  <c r="Z126" i="76"/>
  <c r="V126" i="76"/>
  <c r="R126" i="76"/>
  <c r="N126" i="76"/>
  <c r="J126" i="76"/>
  <c r="X125" i="76"/>
  <c r="T125" i="76"/>
  <c r="P125" i="76"/>
  <c r="L125" i="76"/>
  <c r="H125" i="76"/>
  <c r="Z124" i="76"/>
  <c r="V124" i="76"/>
  <c r="R124" i="76"/>
  <c r="N124" i="76"/>
  <c r="J124" i="76"/>
  <c r="X123" i="76"/>
  <c r="T123" i="76"/>
  <c r="P123" i="76"/>
  <c r="L123" i="76"/>
  <c r="H123" i="76"/>
  <c r="Z122" i="76"/>
  <c r="V122" i="76"/>
  <c r="R122" i="76"/>
  <c r="N122" i="76"/>
  <c r="J122" i="76"/>
  <c r="X121" i="76"/>
  <c r="T121" i="76"/>
  <c r="P121" i="76"/>
  <c r="L121" i="76"/>
  <c r="H121" i="76"/>
  <c r="Z120" i="76"/>
  <c r="V120" i="76"/>
  <c r="R120" i="76"/>
  <c r="N120" i="76"/>
  <c r="J120" i="76"/>
  <c r="X119" i="76"/>
  <c r="T119" i="76"/>
  <c r="P119" i="76"/>
  <c r="L119" i="76"/>
  <c r="H119" i="76"/>
  <c r="Z118" i="76"/>
  <c r="V118" i="76"/>
  <c r="R118" i="76"/>
  <c r="N118" i="76"/>
  <c r="J118" i="76"/>
  <c r="X117" i="76"/>
  <c r="T117" i="76"/>
  <c r="P117" i="76"/>
  <c r="L117" i="76"/>
  <c r="H117" i="76"/>
  <c r="Z116" i="76"/>
  <c r="V116" i="76"/>
  <c r="R116" i="76"/>
  <c r="N116" i="76"/>
  <c r="J116" i="76"/>
  <c r="X115" i="76"/>
  <c r="T115" i="76"/>
  <c r="P115" i="76"/>
  <c r="L115" i="76"/>
  <c r="H115" i="76"/>
  <c r="Z114" i="76"/>
  <c r="V114" i="76"/>
  <c r="R114" i="76"/>
  <c r="N114" i="76"/>
  <c r="J114" i="76"/>
  <c r="X113" i="76"/>
  <c r="T113" i="76"/>
  <c r="P113" i="76"/>
  <c r="L113" i="76"/>
  <c r="H113" i="76"/>
  <c r="Z112" i="76"/>
  <c r="V112" i="76"/>
  <c r="R112" i="76"/>
  <c r="N112" i="76"/>
  <c r="J112" i="76"/>
  <c r="X111" i="76"/>
  <c r="T111" i="76"/>
  <c r="P111" i="76"/>
  <c r="L111" i="76"/>
  <c r="H111" i="76"/>
  <c r="Z110" i="76"/>
  <c r="V110" i="76"/>
  <c r="R110" i="76"/>
  <c r="N110" i="76"/>
  <c r="J110" i="76"/>
  <c r="X109" i="76"/>
  <c r="T109" i="76"/>
  <c r="P109" i="76"/>
  <c r="L109" i="76"/>
  <c r="H109" i="76"/>
  <c r="Z108" i="76"/>
  <c r="V108" i="76"/>
  <c r="R108" i="76"/>
  <c r="N108" i="76"/>
  <c r="J108" i="76"/>
  <c r="X107" i="76"/>
  <c r="T107" i="76"/>
  <c r="P107" i="76"/>
  <c r="L107" i="76"/>
  <c r="H107" i="76"/>
  <c r="Z106" i="76"/>
  <c r="V106" i="76"/>
  <c r="R106" i="76"/>
  <c r="N106" i="76"/>
  <c r="J106" i="76"/>
  <c r="X105" i="76"/>
  <c r="T105" i="76"/>
  <c r="P105" i="76"/>
  <c r="L105" i="76"/>
  <c r="H105" i="76"/>
  <c r="Z104" i="76"/>
  <c r="V104" i="76"/>
  <c r="R104" i="76"/>
  <c r="N104" i="76"/>
  <c r="J104" i="76"/>
  <c r="X103" i="76"/>
  <c r="T103" i="76"/>
  <c r="P103" i="76"/>
  <c r="L103" i="76"/>
  <c r="H103" i="76"/>
  <c r="Z102" i="76"/>
  <c r="V102" i="76"/>
  <c r="R102" i="76"/>
  <c r="N102" i="76"/>
  <c r="J102" i="76"/>
  <c r="X101" i="76"/>
  <c r="T101" i="76"/>
  <c r="P101" i="76"/>
  <c r="L101" i="76"/>
  <c r="H101" i="76"/>
  <c r="Z100" i="76"/>
  <c r="V100" i="76"/>
  <c r="R100" i="76"/>
  <c r="N100" i="76"/>
  <c r="J100" i="76"/>
  <c r="X99" i="76"/>
  <c r="T99" i="76"/>
  <c r="P99" i="76"/>
  <c r="L99" i="76"/>
  <c r="H99" i="76"/>
  <c r="Z98" i="76"/>
  <c r="V98" i="76"/>
  <c r="R98" i="76"/>
  <c r="N98" i="76"/>
  <c r="J98" i="76"/>
  <c r="X97" i="76"/>
  <c r="T97" i="76"/>
  <c r="P97" i="76"/>
  <c r="L97" i="76"/>
  <c r="H97" i="76"/>
  <c r="Z96" i="76"/>
  <c r="V96" i="76"/>
  <c r="R96" i="76"/>
  <c r="N96" i="76"/>
  <c r="J96" i="76"/>
  <c r="X95" i="76"/>
  <c r="T95" i="76"/>
  <c r="P95" i="76"/>
  <c r="L95" i="76"/>
  <c r="H95" i="76"/>
  <c r="Z94" i="76"/>
  <c r="V94" i="76"/>
  <c r="R94" i="76"/>
  <c r="N94" i="76"/>
  <c r="J94" i="76"/>
  <c r="X93" i="76"/>
  <c r="T93" i="76"/>
  <c r="P93" i="76"/>
  <c r="L93" i="76"/>
  <c r="H93" i="76"/>
  <c r="Z92" i="76"/>
  <c r="V92" i="76"/>
  <c r="R92" i="76"/>
  <c r="N92" i="76"/>
  <c r="J92" i="76"/>
  <c r="X91" i="76"/>
  <c r="T91" i="76"/>
  <c r="P91" i="76"/>
  <c r="L91" i="76"/>
  <c r="H91" i="76"/>
  <c r="Z90" i="76"/>
  <c r="V90" i="76"/>
  <c r="R90" i="76"/>
  <c r="N90" i="76"/>
  <c r="J90" i="76"/>
  <c r="X89" i="76"/>
  <c r="T89" i="76"/>
  <c r="P89" i="76"/>
  <c r="L89" i="76"/>
  <c r="H89" i="76"/>
  <c r="Z88" i="76"/>
  <c r="V88" i="76"/>
  <c r="R88" i="76"/>
  <c r="N88" i="76"/>
  <c r="J88" i="76"/>
  <c r="X87" i="76"/>
  <c r="T87" i="76"/>
  <c r="P87" i="76"/>
  <c r="L87" i="76"/>
  <c r="H87" i="76"/>
  <c r="Z86" i="76"/>
  <c r="V86" i="76"/>
  <c r="R86" i="76"/>
  <c r="N86" i="76"/>
  <c r="J86" i="76"/>
  <c r="X85" i="76"/>
  <c r="T85" i="76"/>
  <c r="P85" i="76"/>
  <c r="L85" i="76"/>
  <c r="H85" i="76"/>
  <c r="Z84" i="76"/>
  <c r="V84" i="76"/>
  <c r="R84" i="76"/>
  <c r="N84" i="76"/>
  <c r="J84" i="76"/>
  <c r="X83" i="76"/>
  <c r="T83" i="76"/>
  <c r="P83" i="76"/>
  <c r="L83" i="76"/>
  <c r="H83" i="76"/>
  <c r="Z82" i="76"/>
  <c r="V82" i="76"/>
  <c r="R82" i="76"/>
  <c r="N82" i="76"/>
  <c r="J82" i="76"/>
  <c r="X81" i="76"/>
  <c r="T81" i="76"/>
  <c r="P81" i="76"/>
  <c r="L81" i="76"/>
  <c r="H81" i="76"/>
  <c r="Z80" i="76"/>
  <c r="V80" i="76"/>
  <c r="R80" i="76"/>
  <c r="N80" i="76"/>
  <c r="J80" i="76"/>
  <c r="X79" i="76"/>
  <c r="T79" i="76"/>
  <c r="P79" i="76"/>
  <c r="L79" i="76"/>
  <c r="H79" i="76"/>
  <c r="Z78" i="76"/>
  <c r="V78" i="76"/>
  <c r="R78" i="76"/>
  <c r="N78" i="76"/>
  <c r="J78" i="76"/>
  <c r="X77" i="76"/>
  <c r="T77" i="76"/>
  <c r="P77" i="76"/>
  <c r="L77" i="76"/>
  <c r="H77" i="76"/>
  <c r="Z76" i="76"/>
  <c r="V76" i="76"/>
  <c r="R76" i="76"/>
  <c r="N76" i="76"/>
  <c r="J76" i="76"/>
  <c r="X75" i="76"/>
  <c r="T75" i="76"/>
  <c r="P75" i="76"/>
  <c r="L75" i="76"/>
  <c r="H75" i="76"/>
  <c r="Z74" i="76"/>
  <c r="V74" i="76"/>
  <c r="R74" i="76"/>
  <c r="N74" i="76"/>
  <c r="J74" i="76"/>
  <c r="X73" i="76"/>
  <c r="T73" i="76"/>
  <c r="P73" i="76"/>
  <c r="L73" i="76"/>
  <c r="H73" i="76"/>
  <c r="Z72" i="76"/>
  <c r="V72" i="76"/>
  <c r="R72" i="76"/>
  <c r="N72" i="76"/>
  <c r="J72" i="76"/>
  <c r="X71" i="76"/>
  <c r="T71" i="76"/>
  <c r="P71" i="76"/>
  <c r="L71" i="76"/>
  <c r="H71" i="76"/>
  <c r="Z70" i="76"/>
  <c r="V70" i="76"/>
  <c r="R70" i="76"/>
  <c r="N70" i="76"/>
  <c r="J70" i="76"/>
  <c r="X69" i="76"/>
  <c r="T69" i="76"/>
  <c r="P69" i="76"/>
  <c r="L69" i="76"/>
  <c r="H69" i="76"/>
  <c r="Z68" i="76"/>
  <c r="V68" i="76"/>
  <c r="R68" i="76"/>
  <c r="N68" i="76"/>
  <c r="J68" i="76"/>
  <c r="X67" i="76"/>
  <c r="T67" i="76"/>
  <c r="P67" i="76"/>
  <c r="L67" i="76"/>
  <c r="H67" i="76"/>
  <c r="Z66" i="76"/>
  <c r="V66" i="76"/>
  <c r="R66" i="76"/>
  <c r="N66" i="76"/>
  <c r="J66" i="76"/>
  <c r="X65" i="76"/>
  <c r="T65" i="76"/>
  <c r="P65" i="76"/>
  <c r="L65" i="76"/>
  <c r="H65" i="76"/>
  <c r="Z64" i="76"/>
  <c r="V64" i="76"/>
  <c r="R64" i="76"/>
  <c r="N64" i="76"/>
  <c r="J64" i="76"/>
  <c r="X63" i="76"/>
  <c r="T63" i="76"/>
  <c r="P63" i="76"/>
  <c r="L63" i="76"/>
  <c r="H63" i="76"/>
  <c r="Z62" i="76"/>
  <c r="V62" i="76"/>
  <c r="R62" i="76"/>
  <c r="S166" i="76"/>
  <c r="K166" i="76"/>
  <c r="AA165" i="76"/>
  <c r="S165" i="76"/>
  <c r="K165" i="76"/>
  <c r="AA164" i="76"/>
  <c r="S164" i="76"/>
  <c r="K164" i="76"/>
  <c r="AA163" i="76"/>
  <c r="S163" i="76"/>
  <c r="K163" i="76"/>
  <c r="AA162" i="76"/>
  <c r="S162" i="76"/>
  <c r="K162" i="76"/>
  <c r="AA161" i="76"/>
  <c r="U161" i="76"/>
  <c r="Q161" i="76"/>
  <c r="M161" i="76"/>
  <c r="I161" i="76"/>
  <c r="AA160" i="76"/>
  <c r="W160" i="76"/>
  <c r="S160" i="76"/>
  <c r="O160" i="76"/>
  <c r="K160" i="76"/>
  <c r="Y159" i="76"/>
  <c r="U159" i="76"/>
  <c r="Q159" i="76"/>
  <c r="M159" i="76"/>
  <c r="I159" i="76"/>
  <c r="AA158" i="76"/>
  <c r="W158" i="76"/>
  <c r="S158" i="76"/>
  <c r="O158" i="76"/>
  <c r="K158" i="76"/>
  <c r="Y157" i="76"/>
  <c r="U157" i="76"/>
  <c r="Q157" i="76"/>
  <c r="M157" i="76"/>
  <c r="I157" i="76"/>
  <c r="AA156" i="76"/>
  <c r="W156" i="76"/>
  <c r="S156" i="76"/>
  <c r="O156" i="76"/>
  <c r="K156" i="76"/>
  <c r="Y155" i="76"/>
  <c r="U155" i="76"/>
  <c r="Q155" i="76"/>
  <c r="M155" i="76"/>
  <c r="I155" i="76"/>
  <c r="AA154" i="76"/>
  <c r="W154" i="76"/>
  <c r="S154" i="76"/>
  <c r="O154" i="76"/>
  <c r="K154" i="76"/>
  <c r="Y153" i="76"/>
  <c r="U153" i="76"/>
  <c r="Q153" i="76"/>
  <c r="M153" i="76"/>
  <c r="I153" i="76"/>
  <c r="AA152" i="76"/>
  <c r="W152" i="76"/>
  <c r="S152" i="76"/>
  <c r="O152" i="76"/>
  <c r="K152" i="76"/>
  <c r="Y151" i="76"/>
  <c r="U151" i="76"/>
  <c r="Q151" i="76"/>
  <c r="M151" i="76"/>
  <c r="I151" i="76"/>
  <c r="AA150" i="76"/>
  <c r="W150" i="76"/>
  <c r="S150" i="76"/>
  <c r="O150" i="76"/>
  <c r="K150" i="76"/>
  <c r="Y149" i="76"/>
  <c r="U149" i="76"/>
  <c r="Q149" i="76"/>
  <c r="M149" i="76"/>
  <c r="I149" i="76"/>
  <c r="AA148" i="76"/>
  <c r="W148" i="76"/>
  <c r="S148" i="76"/>
  <c r="O148" i="76"/>
  <c r="K148" i="76"/>
  <c r="Y147" i="76"/>
  <c r="U147" i="76"/>
  <c r="Q147" i="76"/>
  <c r="M147" i="76"/>
  <c r="I147" i="76"/>
  <c r="AA146" i="76"/>
  <c r="W146" i="76"/>
  <c r="S146" i="76"/>
  <c r="O146" i="76"/>
  <c r="K146" i="76"/>
  <c r="Y145" i="76"/>
  <c r="U145" i="76"/>
  <c r="Q145" i="76"/>
  <c r="M145" i="76"/>
  <c r="I145" i="76"/>
  <c r="AA144" i="76"/>
  <c r="W144" i="76"/>
  <c r="S144" i="76"/>
  <c r="O144" i="76"/>
  <c r="K144" i="76"/>
  <c r="Y143" i="76"/>
  <c r="U143" i="76"/>
  <c r="Q143" i="76"/>
  <c r="M143" i="76"/>
  <c r="I143" i="76"/>
  <c r="AA142" i="76"/>
  <c r="W142" i="76"/>
  <c r="S142" i="76"/>
  <c r="O142" i="76"/>
  <c r="K142" i="76"/>
  <c r="Y141" i="76"/>
  <c r="U141" i="76"/>
  <c r="Q141" i="76"/>
  <c r="M141" i="76"/>
  <c r="I141" i="76"/>
  <c r="AA140" i="76"/>
  <c r="W140" i="76"/>
  <c r="S140" i="76"/>
  <c r="O140" i="76"/>
  <c r="K140" i="76"/>
  <c r="Y139" i="76"/>
  <c r="U139" i="76"/>
  <c r="Q139" i="76"/>
  <c r="M139" i="76"/>
  <c r="I139" i="76"/>
  <c r="AA138" i="76"/>
  <c r="W138" i="76"/>
  <c r="S138" i="76"/>
  <c r="O138" i="76"/>
  <c r="K138" i="76"/>
  <c r="Y137" i="76"/>
  <c r="U137" i="76"/>
  <c r="Q137" i="76"/>
  <c r="M137" i="76"/>
  <c r="I137" i="76"/>
  <c r="AA136" i="76"/>
  <c r="W136" i="76"/>
  <c r="S136" i="76"/>
  <c r="O136" i="76"/>
  <c r="K136" i="76"/>
  <c r="Y135" i="76"/>
  <c r="U135" i="76"/>
  <c r="Q135" i="76"/>
  <c r="M135" i="76"/>
  <c r="I135" i="76"/>
  <c r="AA134" i="76"/>
  <c r="W134" i="76"/>
  <c r="S134" i="76"/>
  <c r="O134" i="76"/>
  <c r="K134" i="76"/>
  <c r="Y133" i="76"/>
  <c r="U133" i="76"/>
  <c r="Q133" i="76"/>
  <c r="M133" i="76"/>
  <c r="I133" i="76"/>
  <c r="AA132" i="76"/>
  <c r="W132" i="76"/>
  <c r="S132" i="76"/>
  <c r="O132" i="76"/>
  <c r="K132" i="76"/>
  <c r="Y131" i="76"/>
  <c r="U131" i="76"/>
  <c r="Q131" i="76"/>
  <c r="M131" i="76"/>
  <c r="I131" i="76"/>
  <c r="AA130" i="76"/>
  <c r="W130" i="76"/>
  <c r="S130" i="76"/>
  <c r="O130" i="76"/>
  <c r="K130" i="76"/>
  <c r="Y129" i="76"/>
  <c r="U129" i="76"/>
  <c r="Q129" i="76"/>
  <c r="M129" i="76"/>
  <c r="I129" i="76"/>
  <c r="AA128" i="76"/>
  <c r="W128" i="76"/>
  <c r="S128" i="76"/>
  <c r="O128" i="76"/>
  <c r="K128" i="76"/>
  <c r="Y127" i="76"/>
  <c r="U127" i="76"/>
  <c r="Q127" i="76"/>
  <c r="M127" i="76"/>
  <c r="I127" i="76"/>
  <c r="AA126" i="76"/>
  <c r="W126" i="76"/>
  <c r="S126" i="76"/>
  <c r="O126" i="76"/>
  <c r="K126" i="76"/>
  <c r="Y125" i="76"/>
  <c r="U125" i="76"/>
  <c r="Q125" i="76"/>
  <c r="M125" i="76"/>
  <c r="I125" i="76"/>
  <c r="AA124" i="76"/>
  <c r="W124" i="76"/>
  <c r="S124" i="76"/>
  <c r="O124" i="76"/>
  <c r="K124" i="76"/>
  <c r="Y123" i="76"/>
  <c r="U123" i="76"/>
  <c r="Q123" i="76"/>
  <c r="M123" i="76"/>
  <c r="I123" i="76"/>
  <c r="AA122" i="76"/>
  <c r="W122" i="76"/>
  <c r="S122" i="76"/>
  <c r="O122" i="76"/>
  <c r="K122" i="76"/>
  <c r="Y121" i="76"/>
  <c r="U121" i="76"/>
  <c r="Q121" i="76"/>
  <c r="M121" i="76"/>
  <c r="I121" i="76"/>
  <c r="AA120" i="76"/>
  <c r="W120" i="76"/>
  <c r="S120" i="76"/>
  <c r="O120" i="76"/>
  <c r="K120" i="76"/>
  <c r="Y119" i="76"/>
  <c r="U119" i="76"/>
  <c r="Q119" i="76"/>
  <c r="M119" i="76"/>
  <c r="I119" i="76"/>
  <c r="AA118" i="76"/>
  <c r="W118" i="76"/>
  <c r="S118" i="76"/>
  <c r="O118" i="76"/>
  <c r="K118" i="76"/>
  <c r="Y117" i="76"/>
  <c r="U117" i="76"/>
  <c r="Q117" i="76"/>
  <c r="M117" i="76"/>
  <c r="I117" i="76"/>
  <c r="AA116" i="76"/>
  <c r="W116" i="76"/>
  <c r="S116" i="76"/>
  <c r="O116" i="76"/>
  <c r="K116" i="76"/>
  <c r="Y115" i="76"/>
  <c r="U115" i="76"/>
  <c r="Q115" i="76"/>
  <c r="M115" i="76"/>
  <c r="I115" i="76"/>
  <c r="AA114" i="76"/>
  <c r="W114" i="76"/>
  <c r="S114" i="76"/>
  <c r="O114" i="76"/>
  <c r="K114" i="76"/>
  <c r="Y113" i="76"/>
  <c r="U113" i="76"/>
  <c r="Q113" i="76"/>
  <c r="M113" i="76"/>
  <c r="I113" i="76"/>
  <c r="AA112" i="76"/>
  <c r="W112" i="76"/>
  <c r="S112" i="76"/>
  <c r="O112" i="76"/>
  <c r="K112" i="76"/>
  <c r="Y111" i="76"/>
  <c r="U111" i="76"/>
  <c r="Q111" i="76"/>
  <c r="M111" i="76"/>
  <c r="I111" i="76"/>
  <c r="AA110" i="76"/>
  <c r="W110" i="76"/>
  <c r="S110" i="76"/>
  <c r="O110" i="76"/>
  <c r="K110" i="76"/>
  <c r="Y109" i="76"/>
  <c r="U109" i="76"/>
  <c r="Q109" i="76"/>
  <c r="M109" i="76"/>
  <c r="I109" i="76"/>
  <c r="AA108" i="76"/>
  <c r="W108" i="76"/>
  <c r="S108" i="76"/>
  <c r="O108" i="76"/>
  <c r="K108" i="76"/>
  <c r="Y107" i="76"/>
  <c r="U107" i="76"/>
  <c r="Q107" i="76"/>
  <c r="M107" i="76"/>
  <c r="I107" i="76"/>
  <c r="AA106" i="76"/>
  <c r="W106" i="76"/>
  <c r="S106" i="76"/>
  <c r="O106" i="76"/>
  <c r="K106" i="76"/>
  <c r="Y105" i="76"/>
  <c r="U105" i="76"/>
  <c r="Q105" i="76"/>
  <c r="M105" i="76"/>
  <c r="I105" i="76"/>
  <c r="AA104" i="76"/>
  <c r="W104" i="76"/>
  <c r="S104" i="76"/>
  <c r="O104" i="76"/>
  <c r="K104" i="76"/>
  <c r="Y103" i="76"/>
  <c r="U103" i="76"/>
  <c r="Q103" i="76"/>
  <c r="M103" i="76"/>
  <c r="I103" i="76"/>
  <c r="AA102" i="76"/>
  <c r="W102" i="76"/>
  <c r="S102" i="76"/>
  <c r="O102" i="76"/>
  <c r="K102" i="76"/>
  <c r="Y101" i="76"/>
  <c r="U101" i="76"/>
  <c r="Q101" i="76"/>
  <c r="M101" i="76"/>
  <c r="I101" i="76"/>
  <c r="AA100" i="76"/>
  <c r="W100" i="76"/>
  <c r="S100" i="76"/>
  <c r="O100" i="76"/>
  <c r="K100" i="76"/>
  <c r="Y99" i="76"/>
  <c r="U99" i="76"/>
  <c r="Q99" i="76"/>
  <c r="M99" i="76"/>
  <c r="I99" i="76"/>
  <c r="AA98" i="76"/>
  <c r="W98" i="76"/>
  <c r="S98" i="76"/>
  <c r="O98" i="76"/>
  <c r="K98" i="76"/>
  <c r="Y97" i="76"/>
  <c r="U97" i="76"/>
  <c r="Q97" i="76"/>
  <c r="M97" i="76"/>
  <c r="I97" i="76"/>
  <c r="AA96" i="76"/>
  <c r="W96" i="76"/>
  <c r="S96" i="76"/>
  <c r="O96" i="76"/>
  <c r="K96" i="76"/>
  <c r="Y95" i="76"/>
  <c r="U95" i="76"/>
  <c r="Q95" i="76"/>
  <c r="M95" i="76"/>
  <c r="I95" i="76"/>
  <c r="AA94" i="76"/>
  <c r="W94" i="76"/>
  <c r="S94" i="76"/>
  <c r="O94" i="76"/>
  <c r="K94" i="76"/>
  <c r="Y93" i="76"/>
  <c r="U93" i="76"/>
  <c r="Q93" i="76"/>
  <c r="M93" i="76"/>
  <c r="I93" i="76"/>
  <c r="AA92" i="76"/>
  <c r="W92" i="76"/>
  <c r="S92" i="76"/>
  <c r="O92" i="76"/>
  <c r="K92" i="76"/>
  <c r="Y91" i="76"/>
  <c r="U91" i="76"/>
  <c r="Q91" i="76"/>
  <c r="M91" i="76"/>
  <c r="I91" i="76"/>
  <c r="AA90" i="76"/>
  <c r="W90" i="76"/>
  <c r="S90" i="76"/>
  <c r="O90" i="76"/>
  <c r="K90" i="76"/>
  <c r="Y89" i="76"/>
  <c r="U89" i="76"/>
  <c r="Q89" i="76"/>
  <c r="M89" i="76"/>
  <c r="I89" i="76"/>
  <c r="AA88" i="76"/>
  <c r="W88" i="76"/>
  <c r="S88" i="76"/>
  <c r="O88" i="76"/>
  <c r="K88" i="76"/>
  <c r="Y87" i="76"/>
  <c r="U87" i="76"/>
  <c r="Q87" i="76"/>
  <c r="M87" i="76"/>
  <c r="I87" i="76"/>
  <c r="AA86" i="76"/>
  <c r="W86" i="76"/>
  <c r="S86" i="76"/>
  <c r="O86" i="76"/>
  <c r="K86" i="76"/>
  <c r="Y85" i="76"/>
  <c r="U85" i="76"/>
  <c r="Q85" i="76"/>
  <c r="M85" i="76"/>
  <c r="I85" i="76"/>
  <c r="AA84" i="76"/>
  <c r="W84" i="76"/>
  <c r="S84" i="76"/>
  <c r="O84" i="76"/>
  <c r="K84" i="76"/>
  <c r="Y83" i="76"/>
  <c r="U83" i="76"/>
  <c r="Q83" i="76"/>
  <c r="M83" i="76"/>
  <c r="I83" i="76"/>
  <c r="AA82" i="76"/>
  <c r="W82" i="76"/>
  <c r="S82" i="76"/>
  <c r="O82" i="76"/>
  <c r="K82" i="76"/>
  <c r="Y81" i="76"/>
  <c r="U81" i="76"/>
  <c r="Q81" i="76"/>
  <c r="M81" i="76"/>
  <c r="I81" i="76"/>
  <c r="AA80" i="76"/>
  <c r="W80" i="76"/>
  <c r="S80" i="76"/>
  <c r="O80" i="76"/>
  <c r="K80" i="76"/>
  <c r="Y79" i="76"/>
  <c r="U79" i="76"/>
  <c r="Q79" i="76"/>
  <c r="M79" i="76"/>
  <c r="I79" i="76"/>
  <c r="AA78" i="76"/>
  <c r="W78" i="76"/>
  <c r="S78" i="76"/>
  <c r="O78" i="76"/>
  <c r="K78" i="76"/>
  <c r="Y77" i="76"/>
  <c r="U77" i="76"/>
  <c r="Q77" i="76"/>
  <c r="M77" i="76"/>
  <c r="I77" i="76"/>
  <c r="AA76" i="76"/>
  <c r="W76" i="76"/>
  <c r="S76" i="76"/>
  <c r="O76" i="76"/>
  <c r="K76" i="76"/>
  <c r="Y75" i="76"/>
  <c r="U75" i="76"/>
  <c r="Q75" i="76"/>
  <c r="M75" i="76"/>
  <c r="I75" i="76"/>
  <c r="AA74" i="76"/>
  <c r="W74" i="76"/>
  <c r="S74" i="76"/>
  <c r="O74" i="76"/>
  <c r="K74" i="76"/>
  <c r="Y73" i="76"/>
  <c r="U73" i="76"/>
  <c r="Q73" i="76"/>
  <c r="M73" i="76"/>
  <c r="I73" i="76"/>
  <c r="AA72" i="76"/>
  <c r="W72" i="76"/>
  <c r="S72" i="76"/>
  <c r="O72" i="76"/>
  <c r="K72" i="76"/>
  <c r="Y71" i="76"/>
  <c r="U71" i="76"/>
  <c r="Q71" i="76"/>
  <c r="M71" i="76"/>
  <c r="I71" i="76"/>
  <c r="AA70" i="76"/>
  <c r="W70" i="76"/>
  <c r="S70" i="76"/>
  <c r="O70" i="76"/>
  <c r="K70" i="76"/>
  <c r="Y69" i="76"/>
  <c r="U69" i="76"/>
  <c r="Q69" i="76"/>
  <c r="M69" i="76"/>
  <c r="I69" i="76"/>
  <c r="AA68" i="76"/>
  <c r="W68" i="76"/>
  <c r="S68" i="76"/>
  <c r="O68" i="76"/>
  <c r="K68" i="76"/>
  <c r="Y67" i="76"/>
  <c r="U67" i="76"/>
  <c r="Q67" i="76"/>
  <c r="U166" i="76"/>
  <c r="M166" i="76"/>
  <c r="U165" i="76"/>
  <c r="M165" i="76"/>
  <c r="U164" i="76"/>
  <c r="M164" i="76"/>
  <c r="U163" i="76"/>
  <c r="M163" i="76"/>
  <c r="U162" i="76"/>
  <c r="M162" i="76"/>
  <c r="V161" i="76"/>
  <c r="R161" i="76"/>
  <c r="N161" i="76"/>
  <c r="J161" i="76"/>
  <c r="X160" i="76"/>
  <c r="T160" i="76"/>
  <c r="P160" i="76"/>
  <c r="L160" i="76"/>
  <c r="H160" i="76"/>
  <c r="Z159" i="76"/>
  <c r="V159" i="76"/>
  <c r="R159" i="76"/>
  <c r="N159" i="76"/>
  <c r="J159" i="76"/>
  <c r="X158" i="76"/>
  <c r="T158" i="76"/>
  <c r="P158" i="76"/>
  <c r="L158" i="76"/>
  <c r="H158" i="76"/>
  <c r="Z157" i="76"/>
  <c r="V157" i="76"/>
  <c r="R157" i="76"/>
  <c r="N157" i="76"/>
  <c r="J157" i="76"/>
  <c r="X156" i="76"/>
  <c r="T156" i="76"/>
  <c r="P156" i="76"/>
  <c r="L156" i="76"/>
  <c r="H156" i="76"/>
  <c r="Z155" i="76"/>
  <c r="V155" i="76"/>
  <c r="R155" i="76"/>
  <c r="N155" i="76"/>
  <c r="J155" i="76"/>
  <c r="X154" i="76"/>
  <c r="T154" i="76"/>
  <c r="P154" i="76"/>
  <c r="L154" i="76"/>
  <c r="H154" i="76"/>
  <c r="Z153" i="76"/>
  <c r="V153" i="76"/>
  <c r="R153" i="76"/>
  <c r="N153" i="76"/>
  <c r="J153" i="76"/>
  <c r="X152" i="76"/>
  <c r="T152" i="76"/>
  <c r="P152" i="76"/>
  <c r="L152" i="76"/>
  <c r="H152" i="76"/>
  <c r="Z151" i="76"/>
  <c r="V151" i="76"/>
  <c r="R151" i="76"/>
  <c r="N151" i="76"/>
  <c r="J151" i="76"/>
  <c r="X150" i="76"/>
  <c r="T150" i="76"/>
  <c r="P150" i="76"/>
  <c r="L150" i="76"/>
  <c r="H150" i="76"/>
  <c r="Z149" i="76"/>
  <c r="V149" i="76"/>
  <c r="R149" i="76"/>
  <c r="N149" i="76"/>
  <c r="J149" i="76"/>
  <c r="X148" i="76"/>
  <c r="T148" i="76"/>
  <c r="P148" i="76"/>
  <c r="L148" i="76"/>
  <c r="H148" i="76"/>
  <c r="Z147" i="76"/>
  <c r="V147" i="76"/>
  <c r="R147" i="76"/>
  <c r="N147" i="76"/>
  <c r="J147" i="76"/>
  <c r="X146" i="76"/>
  <c r="T146" i="76"/>
  <c r="P146" i="76"/>
  <c r="L146" i="76"/>
  <c r="H146" i="76"/>
  <c r="Z145" i="76"/>
  <c r="V145" i="76"/>
  <c r="R145" i="76"/>
  <c r="N145" i="76"/>
  <c r="J145" i="76"/>
  <c r="X144" i="76"/>
  <c r="T144" i="76"/>
  <c r="P144" i="76"/>
  <c r="L144" i="76"/>
  <c r="H144" i="76"/>
  <c r="Z143" i="76"/>
  <c r="V143" i="76"/>
  <c r="R143" i="76"/>
  <c r="N143" i="76"/>
  <c r="J143" i="76"/>
  <c r="X142" i="76"/>
  <c r="T142" i="76"/>
  <c r="P142" i="76"/>
  <c r="L142" i="76"/>
  <c r="H142" i="76"/>
  <c r="Z141" i="76"/>
  <c r="V141" i="76"/>
  <c r="R141" i="76"/>
  <c r="N141" i="76"/>
  <c r="J141" i="76"/>
  <c r="X140" i="76"/>
  <c r="T140" i="76"/>
  <c r="P140" i="76"/>
  <c r="L140" i="76"/>
  <c r="H140" i="76"/>
  <c r="Z139" i="76"/>
  <c r="V139" i="76"/>
  <c r="R139" i="76"/>
  <c r="N139" i="76"/>
  <c r="J139" i="76"/>
  <c r="X138" i="76"/>
  <c r="T138" i="76"/>
  <c r="P138" i="76"/>
  <c r="L138" i="76"/>
  <c r="H138" i="76"/>
  <c r="Z137" i="76"/>
  <c r="V137" i="76"/>
  <c r="R137" i="76"/>
  <c r="N137" i="76"/>
  <c r="J137" i="76"/>
  <c r="X136" i="76"/>
  <c r="T136" i="76"/>
  <c r="P136" i="76"/>
  <c r="L136" i="76"/>
  <c r="H136" i="76"/>
  <c r="Z135" i="76"/>
  <c r="V135" i="76"/>
  <c r="R135" i="76"/>
  <c r="N135" i="76"/>
  <c r="J135" i="76"/>
  <c r="X134" i="76"/>
  <c r="T134" i="76"/>
  <c r="P134" i="76"/>
  <c r="L134" i="76"/>
  <c r="H134" i="76"/>
  <c r="Z133" i="76"/>
  <c r="V133" i="76"/>
  <c r="R133" i="76"/>
  <c r="N133" i="76"/>
  <c r="J133" i="76"/>
  <c r="X132" i="76"/>
  <c r="T132" i="76"/>
  <c r="P132" i="76"/>
  <c r="L132" i="76"/>
  <c r="H132" i="76"/>
  <c r="Z131" i="76"/>
  <c r="V131" i="76"/>
  <c r="R131" i="76"/>
  <c r="N131" i="76"/>
  <c r="J131" i="76"/>
  <c r="X130" i="76"/>
  <c r="T130" i="76"/>
  <c r="P130" i="76"/>
  <c r="L130" i="76"/>
  <c r="H130" i="76"/>
  <c r="Z129" i="76"/>
  <c r="V129" i="76"/>
  <c r="R129" i="76"/>
  <c r="N129" i="76"/>
  <c r="J129" i="76"/>
  <c r="X128" i="76"/>
  <c r="T128" i="76"/>
  <c r="P128" i="76"/>
  <c r="L128" i="76"/>
  <c r="H128" i="76"/>
  <c r="Z127" i="76"/>
  <c r="V127" i="76"/>
  <c r="R127" i="76"/>
  <c r="N127" i="76"/>
  <c r="J127" i="76"/>
  <c r="X126" i="76"/>
  <c r="T126" i="76"/>
  <c r="P126" i="76"/>
  <c r="L126" i="76"/>
  <c r="H126" i="76"/>
  <c r="Z125" i="76"/>
  <c r="V125" i="76"/>
  <c r="R125" i="76"/>
  <c r="N125" i="76"/>
  <c r="J125" i="76"/>
  <c r="X124" i="76"/>
  <c r="T124" i="76"/>
  <c r="P124" i="76"/>
  <c r="L124" i="76"/>
  <c r="H124" i="76"/>
  <c r="Z123" i="76"/>
  <c r="V123" i="76"/>
  <c r="R123" i="76"/>
  <c r="N123" i="76"/>
  <c r="J123" i="76"/>
  <c r="X122" i="76"/>
  <c r="T122" i="76"/>
  <c r="P122" i="76"/>
  <c r="L122" i="76"/>
  <c r="H122" i="76"/>
  <c r="Z121" i="76"/>
  <c r="V121" i="76"/>
  <c r="R121" i="76"/>
  <c r="N121" i="76"/>
  <c r="J121" i="76"/>
  <c r="X120" i="76"/>
  <c r="T120" i="76"/>
  <c r="P120" i="76"/>
  <c r="L120" i="76"/>
  <c r="H120" i="76"/>
  <c r="Z119" i="76"/>
  <c r="V119" i="76"/>
  <c r="R119" i="76"/>
  <c r="N119" i="76"/>
  <c r="J119" i="76"/>
  <c r="X118" i="76"/>
  <c r="T118" i="76"/>
  <c r="P118" i="76"/>
  <c r="L118" i="76"/>
  <c r="H118" i="76"/>
  <c r="Z117" i="76"/>
  <c r="V117" i="76"/>
  <c r="R117" i="76"/>
  <c r="N117" i="76"/>
  <c r="J117" i="76"/>
  <c r="X116" i="76"/>
  <c r="T116" i="76"/>
  <c r="P116" i="76"/>
  <c r="L116" i="76"/>
  <c r="H116" i="76"/>
  <c r="Z115" i="76"/>
  <c r="V115" i="76"/>
  <c r="R115" i="76"/>
  <c r="N115" i="76"/>
  <c r="J115" i="76"/>
  <c r="X114" i="76"/>
  <c r="T114" i="76"/>
  <c r="P114" i="76"/>
  <c r="L114" i="76"/>
  <c r="H114" i="76"/>
  <c r="Z113" i="76"/>
  <c r="V113" i="76"/>
  <c r="R113" i="76"/>
  <c r="N113" i="76"/>
  <c r="J113" i="76"/>
  <c r="X112" i="76"/>
  <c r="T112" i="76"/>
  <c r="P112" i="76"/>
  <c r="L112" i="76"/>
  <c r="H112" i="76"/>
  <c r="Z111" i="76"/>
  <c r="V111" i="76"/>
  <c r="R111" i="76"/>
  <c r="N111" i="76"/>
  <c r="J111" i="76"/>
  <c r="X110" i="76"/>
  <c r="T110" i="76"/>
  <c r="P110" i="76"/>
  <c r="L110" i="76"/>
  <c r="H110" i="76"/>
  <c r="Z109" i="76"/>
  <c r="V109" i="76"/>
  <c r="R109" i="76"/>
  <c r="N109" i="76"/>
  <c r="J109" i="76"/>
  <c r="X108" i="76"/>
  <c r="T108" i="76"/>
  <c r="P108" i="76"/>
  <c r="L108" i="76"/>
  <c r="H108" i="76"/>
  <c r="Z107" i="76"/>
  <c r="V107" i="76"/>
  <c r="R107" i="76"/>
  <c r="N107" i="76"/>
  <c r="J107" i="76"/>
  <c r="X106" i="76"/>
  <c r="T106" i="76"/>
  <c r="P106" i="76"/>
  <c r="L106" i="76"/>
  <c r="H106" i="76"/>
  <c r="Z105" i="76"/>
  <c r="V105" i="76"/>
  <c r="R105" i="76"/>
  <c r="N105" i="76"/>
  <c r="J105" i="76"/>
  <c r="X104" i="76"/>
  <c r="T104" i="76"/>
  <c r="P104" i="76"/>
  <c r="L104" i="76"/>
  <c r="H104" i="76"/>
  <c r="Z103" i="76"/>
  <c r="V103" i="76"/>
  <c r="R103" i="76"/>
  <c r="N103" i="76"/>
  <c r="J103" i="76"/>
  <c r="X102" i="76"/>
  <c r="T102" i="76"/>
  <c r="P102" i="76"/>
  <c r="L102" i="76"/>
  <c r="H102" i="76"/>
  <c r="Z101" i="76"/>
  <c r="V101" i="76"/>
  <c r="R101" i="76"/>
  <c r="N101" i="76"/>
  <c r="J101" i="76"/>
  <c r="X100" i="76"/>
  <c r="T100" i="76"/>
  <c r="P100" i="76"/>
  <c r="L100" i="76"/>
  <c r="H100" i="76"/>
  <c r="Z99" i="76"/>
  <c r="V99" i="76"/>
  <c r="R99" i="76"/>
  <c r="N99" i="76"/>
  <c r="J99" i="76"/>
  <c r="X98" i="76"/>
  <c r="T98" i="76"/>
  <c r="P98" i="76"/>
  <c r="L98" i="76"/>
  <c r="H98" i="76"/>
  <c r="Z97" i="76"/>
  <c r="V97" i="76"/>
  <c r="R97" i="76"/>
  <c r="N97" i="76"/>
  <c r="J97" i="76"/>
  <c r="X96" i="76"/>
  <c r="T96" i="76"/>
  <c r="P96" i="76"/>
  <c r="L96" i="76"/>
  <c r="H96" i="76"/>
  <c r="Z95" i="76"/>
  <c r="V95" i="76"/>
  <c r="R95" i="76"/>
  <c r="N95" i="76"/>
  <c r="J95" i="76"/>
  <c r="X94" i="76"/>
  <c r="T94" i="76"/>
  <c r="P94" i="76"/>
  <c r="L94" i="76"/>
  <c r="H94" i="76"/>
  <c r="Z93" i="76"/>
  <c r="V93" i="76"/>
  <c r="R93" i="76"/>
  <c r="N93" i="76"/>
  <c r="J93" i="76"/>
  <c r="X92" i="76"/>
  <c r="T92" i="76"/>
  <c r="P92" i="76"/>
  <c r="L92" i="76"/>
  <c r="H92" i="76"/>
  <c r="Z91" i="76"/>
  <c r="V91" i="76"/>
  <c r="R91" i="76"/>
  <c r="N91" i="76"/>
  <c r="J91" i="76"/>
  <c r="X90" i="76"/>
  <c r="T90" i="76"/>
  <c r="P90" i="76"/>
  <c r="L90" i="76"/>
  <c r="H90" i="76"/>
  <c r="Z89" i="76"/>
  <c r="V89" i="76"/>
  <c r="R89" i="76"/>
  <c r="N89" i="76"/>
  <c r="J89" i="76"/>
  <c r="X88" i="76"/>
  <c r="T88" i="76"/>
  <c r="P88" i="76"/>
  <c r="L88" i="76"/>
  <c r="H88" i="76"/>
  <c r="Z87" i="76"/>
  <c r="V87" i="76"/>
  <c r="R87" i="76"/>
  <c r="N87" i="76"/>
  <c r="J87" i="76"/>
  <c r="X86" i="76"/>
  <c r="T86" i="76"/>
  <c r="P86" i="76"/>
  <c r="L86" i="76"/>
  <c r="H86" i="76"/>
  <c r="Z85" i="76"/>
  <c r="V85" i="76"/>
  <c r="R85" i="76"/>
  <c r="N85" i="76"/>
  <c r="J85" i="76"/>
  <c r="X84" i="76"/>
  <c r="T84" i="76"/>
  <c r="P84" i="76"/>
  <c r="L84" i="76"/>
  <c r="H84" i="76"/>
  <c r="Z83" i="76"/>
  <c r="V83" i="76"/>
  <c r="R83" i="76"/>
  <c r="N83" i="76"/>
  <c r="J83" i="76"/>
  <c r="X82" i="76"/>
  <c r="T82" i="76"/>
  <c r="P82" i="76"/>
  <c r="L82" i="76"/>
  <c r="H82" i="76"/>
  <c r="Z81" i="76"/>
  <c r="V81" i="76"/>
  <c r="R81" i="76"/>
  <c r="N81" i="76"/>
  <c r="J81" i="76"/>
  <c r="X80" i="76"/>
  <c r="T80" i="76"/>
  <c r="P80" i="76"/>
  <c r="L80" i="76"/>
  <c r="H80" i="76"/>
  <c r="Z79" i="76"/>
  <c r="V79" i="76"/>
  <c r="R79" i="76"/>
  <c r="N79" i="76"/>
  <c r="J79" i="76"/>
  <c r="X78" i="76"/>
  <c r="T78" i="76"/>
  <c r="P78" i="76"/>
  <c r="L78" i="76"/>
  <c r="H78" i="76"/>
  <c r="Z77" i="76"/>
  <c r="V77" i="76"/>
  <c r="R77" i="76"/>
  <c r="N77" i="76"/>
  <c r="J77" i="76"/>
  <c r="X76" i="76"/>
  <c r="T76" i="76"/>
  <c r="P76" i="76"/>
  <c r="L76" i="76"/>
  <c r="H76" i="76"/>
  <c r="Z75" i="76"/>
  <c r="V75" i="76"/>
  <c r="R75" i="76"/>
  <c r="N75" i="76"/>
  <c r="J75" i="76"/>
  <c r="X74" i="76"/>
  <c r="T74" i="76"/>
  <c r="P74" i="76"/>
  <c r="L74" i="76"/>
  <c r="H74" i="76"/>
  <c r="Z73" i="76"/>
  <c r="V73" i="76"/>
  <c r="R73" i="76"/>
  <c r="N73" i="76"/>
  <c r="J73" i="76"/>
  <c r="X72" i="76"/>
  <c r="T72" i="76"/>
  <c r="P72" i="76"/>
  <c r="L72" i="76"/>
  <c r="H72" i="76"/>
  <c r="Z71" i="76"/>
  <c r="V71" i="76"/>
  <c r="R71" i="76"/>
  <c r="N71" i="76"/>
  <c r="J71" i="76"/>
  <c r="X70" i="76"/>
  <c r="T70" i="76"/>
  <c r="P70" i="76"/>
  <c r="L70" i="76"/>
  <c r="H70" i="76"/>
  <c r="Z69" i="76"/>
  <c r="V69" i="76"/>
  <c r="R69" i="76"/>
  <c r="N69" i="76"/>
  <c r="J69" i="76"/>
  <c r="X68" i="76"/>
  <c r="T68" i="76"/>
  <c r="P68" i="76"/>
  <c r="L68" i="76"/>
  <c r="H68" i="76"/>
  <c r="Z67" i="76"/>
  <c r="V67" i="76"/>
  <c r="R67" i="76"/>
  <c r="N67" i="76"/>
  <c r="J67" i="76"/>
  <c r="X66" i="76"/>
  <c r="T66" i="76"/>
  <c r="P66" i="76"/>
  <c r="L66" i="76"/>
  <c r="H66" i="76"/>
  <c r="Z65" i="76"/>
  <c r="V65" i="76"/>
  <c r="R65" i="76"/>
  <c r="N65" i="76"/>
  <c r="J65" i="76"/>
  <c r="X64" i="76"/>
  <c r="T64" i="76"/>
  <c r="P64" i="76"/>
  <c r="L64" i="76"/>
  <c r="H64" i="76"/>
  <c r="Z63" i="76"/>
  <c r="V63" i="76"/>
  <c r="R63" i="76"/>
  <c r="N63" i="76"/>
  <c r="J63" i="76"/>
  <c r="X62" i="76"/>
  <c r="T62" i="76"/>
  <c r="P62" i="76"/>
  <c r="I67" i="76"/>
  <c r="Y66" i="76"/>
  <c r="Q66" i="76"/>
  <c r="I66" i="76"/>
  <c r="Y65" i="76"/>
  <c r="Q65" i="76"/>
  <c r="I65" i="76"/>
  <c r="Y64" i="76"/>
  <c r="Q64" i="76"/>
  <c r="I64" i="76"/>
  <c r="Y63" i="76"/>
  <c r="Q63" i="76"/>
  <c r="I63" i="76"/>
  <c r="Y62" i="76"/>
  <c r="Q62" i="76"/>
  <c r="L62" i="76"/>
  <c r="H62" i="76"/>
  <c r="Z61" i="76"/>
  <c r="V61" i="76"/>
  <c r="R61" i="76"/>
  <c r="N61" i="76"/>
  <c r="J61" i="76"/>
  <c r="X60" i="76"/>
  <c r="T60" i="76"/>
  <c r="P60" i="76"/>
  <c r="L60" i="76"/>
  <c r="H60" i="76"/>
  <c r="Z59" i="76"/>
  <c r="V59" i="76"/>
  <c r="R59" i="76"/>
  <c r="N59" i="76"/>
  <c r="J59" i="76"/>
  <c r="X58" i="76"/>
  <c r="T58" i="76"/>
  <c r="P58" i="76"/>
  <c r="L58" i="76"/>
  <c r="H58" i="76"/>
  <c r="Z57" i="76"/>
  <c r="V57" i="76"/>
  <c r="R57" i="76"/>
  <c r="N57" i="76"/>
  <c r="J57" i="76"/>
  <c r="X56" i="76"/>
  <c r="T56" i="76"/>
  <c r="P56" i="76"/>
  <c r="L56" i="76"/>
  <c r="H56" i="76"/>
  <c r="Z55" i="76"/>
  <c r="V55" i="76"/>
  <c r="R55" i="76"/>
  <c r="N55" i="76"/>
  <c r="J55" i="76"/>
  <c r="X54" i="76"/>
  <c r="T54" i="76"/>
  <c r="P54" i="76"/>
  <c r="L54" i="76"/>
  <c r="H54" i="76"/>
  <c r="Z53" i="76"/>
  <c r="V53" i="76"/>
  <c r="R53" i="76"/>
  <c r="N53" i="76"/>
  <c r="J53" i="76"/>
  <c r="X52" i="76"/>
  <c r="T52" i="76"/>
  <c r="P52" i="76"/>
  <c r="L52" i="76"/>
  <c r="H52" i="76"/>
  <c r="Z51" i="76"/>
  <c r="V51" i="76"/>
  <c r="R51" i="76"/>
  <c r="N51" i="76"/>
  <c r="J51" i="76"/>
  <c r="X50" i="76"/>
  <c r="T50" i="76"/>
  <c r="P50" i="76"/>
  <c r="L50" i="76"/>
  <c r="H50" i="76"/>
  <c r="Z49" i="76"/>
  <c r="V49" i="76"/>
  <c r="R49" i="76"/>
  <c r="N49" i="76"/>
  <c r="J49" i="76"/>
  <c r="X48" i="76"/>
  <c r="T48" i="76"/>
  <c r="P48" i="76"/>
  <c r="L48" i="76"/>
  <c r="H48" i="76"/>
  <c r="Z47" i="76"/>
  <c r="V47" i="76"/>
  <c r="R47" i="76"/>
  <c r="N47" i="76"/>
  <c r="J47" i="76"/>
  <c r="X46" i="76"/>
  <c r="T46" i="76"/>
  <c r="P46" i="76"/>
  <c r="L46" i="76"/>
  <c r="H46" i="76"/>
  <c r="Z45" i="76"/>
  <c r="V45" i="76"/>
  <c r="R45" i="76"/>
  <c r="N45" i="76"/>
  <c r="J45" i="76"/>
  <c r="X44" i="76"/>
  <c r="T44" i="76"/>
  <c r="P44" i="76"/>
  <c r="L44" i="76"/>
  <c r="H44" i="76"/>
  <c r="Z43" i="76"/>
  <c r="V43" i="76"/>
  <c r="R43" i="76"/>
  <c r="N43" i="76"/>
  <c r="J43" i="76"/>
  <c r="X42" i="76"/>
  <c r="T42" i="76"/>
  <c r="P42" i="76"/>
  <c r="L42" i="76"/>
  <c r="H42" i="76"/>
  <c r="Z41" i="76"/>
  <c r="V41" i="76"/>
  <c r="R41" i="76"/>
  <c r="N41" i="76"/>
  <c r="J41" i="76"/>
  <c r="X40" i="76"/>
  <c r="T40" i="76"/>
  <c r="P40" i="76"/>
  <c r="L40" i="76"/>
  <c r="H40" i="76"/>
  <c r="Z39" i="76"/>
  <c r="V39" i="76"/>
  <c r="R39" i="76"/>
  <c r="N39" i="76"/>
  <c r="J39" i="76"/>
  <c r="X38" i="76"/>
  <c r="T38" i="76"/>
  <c r="P38" i="76"/>
  <c r="L38" i="76"/>
  <c r="H38" i="76"/>
  <c r="Z37" i="76"/>
  <c r="V37" i="76"/>
  <c r="R37" i="76"/>
  <c r="N37" i="76"/>
  <c r="J37" i="76"/>
  <c r="X36" i="76"/>
  <c r="T36" i="76"/>
  <c r="P36" i="76"/>
  <c r="L36" i="76"/>
  <c r="H36" i="76"/>
  <c r="Z35" i="76"/>
  <c r="V35" i="76"/>
  <c r="R35" i="76"/>
  <c r="N35" i="76"/>
  <c r="J35" i="76"/>
  <c r="X34" i="76"/>
  <c r="T34" i="76"/>
  <c r="P34" i="76"/>
  <c r="L34" i="76"/>
  <c r="H34" i="76"/>
  <c r="Z33" i="76"/>
  <c r="V33" i="76"/>
  <c r="R33" i="76"/>
  <c r="N33" i="76"/>
  <c r="J33" i="76"/>
  <c r="X32" i="76"/>
  <c r="T32" i="76"/>
  <c r="P32" i="76"/>
  <c r="L32" i="76"/>
  <c r="H32" i="76"/>
  <c r="Z31" i="76"/>
  <c r="V31" i="76"/>
  <c r="R31" i="76"/>
  <c r="N31" i="76"/>
  <c r="J31" i="76"/>
  <c r="X30" i="76"/>
  <c r="T30" i="76"/>
  <c r="P30" i="76"/>
  <c r="L30" i="76"/>
  <c r="H30" i="76"/>
  <c r="Z29" i="76"/>
  <c r="V29" i="76"/>
  <c r="R29" i="76"/>
  <c r="N29" i="76"/>
  <c r="J29" i="76"/>
  <c r="X28" i="76"/>
  <c r="T28" i="76"/>
  <c r="P28" i="76"/>
  <c r="L28" i="76"/>
  <c r="H28" i="76"/>
  <c r="Z27" i="76"/>
  <c r="V27" i="76"/>
  <c r="R27" i="76"/>
  <c r="N27" i="76"/>
  <c r="J27" i="76"/>
  <c r="X26" i="76"/>
  <c r="T26" i="76"/>
  <c r="P26" i="76"/>
  <c r="L26" i="76"/>
  <c r="H26" i="76"/>
  <c r="Z25" i="76"/>
  <c r="V25" i="76"/>
  <c r="R25" i="76"/>
  <c r="N25" i="76"/>
  <c r="J25" i="76"/>
  <c r="X24" i="76"/>
  <c r="T24" i="76"/>
  <c r="P24" i="76"/>
  <c r="L24" i="76"/>
  <c r="H24" i="76"/>
  <c r="Z23" i="76"/>
  <c r="V23" i="76"/>
  <c r="R23" i="76"/>
  <c r="N23" i="76"/>
  <c r="J23" i="76"/>
  <c r="X22" i="76"/>
  <c r="T22" i="76"/>
  <c r="P22" i="76"/>
  <c r="L22" i="76"/>
  <c r="H22" i="76"/>
  <c r="Z21" i="76"/>
  <c r="V21" i="76"/>
  <c r="R21" i="76"/>
  <c r="N21" i="76"/>
  <c r="J21" i="76"/>
  <c r="X20" i="76"/>
  <c r="T20" i="76"/>
  <c r="P20" i="76"/>
  <c r="L20" i="76"/>
  <c r="H20" i="76"/>
  <c r="Z19" i="76"/>
  <c r="V19" i="76"/>
  <c r="R19" i="76"/>
  <c r="N19" i="76"/>
  <c r="J19" i="76"/>
  <c r="X18" i="76"/>
  <c r="T18" i="76"/>
  <c r="P18" i="76"/>
  <c r="L18" i="76"/>
  <c r="H18" i="76"/>
  <c r="Z17" i="76"/>
  <c r="V17" i="76"/>
  <c r="R17" i="76"/>
  <c r="N17" i="76"/>
  <c r="J17" i="76"/>
  <c r="X16" i="76"/>
  <c r="T16" i="76"/>
  <c r="P16" i="76"/>
  <c r="L16" i="76"/>
  <c r="H16" i="76"/>
  <c r="Z15" i="76"/>
  <c r="V15" i="76"/>
  <c r="R15" i="76"/>
  <c r="N15" i="76"/>
  <c r="J15" i="76"/>
  <c r="X14" i="76"/>
  <c r="T14" i="76"/>
  <c r="P14" i="76"/>
  <c r="L14" i="76"/>
  <c r="H14" i="76"/>
  <c r="Z13" i="76"/>
  <c r="V13" i="76"/>
  <c r="R13" i="76"/>
  <c r="N13" i="76"/>
  <c r="J13" i="76"/>
  <c r="X12" i="76"/>
  <c r="T12" i="76"/>
  <c r="P12" i="76"/>
  <c r="L12" i="76"/>
  <c r="H12" i="76"/>
  <c r="Z11" i="76"/>
  <c r="V11" i="76"/>
  <c r="R11" i="76"/>
  <c r="N11" i="76"/>
  <c r="J11" i="76"/>
  <c r="X10" i="76"/>
  <c r="T10" i="76"/>
  <c r="P10" i="76"/>
  <c r="L10" i="76"/>
  <c r="H10" i="76"/>
  <c r="Z9" i="76"/>
  <c r="V9" i="76"/>
  <c r="R9" i="76"/>
  <c r="N9" i="76"/>
  <c r="J9" i="76"/>
  <c r="X8" i="76"/>
  <c r="T8" i="76"/>
  <c r="P8" i="76"/>
  <c r="L8" i="76"/>
  <c r="H8" i="76"/>
  <c r="Z7" i="76"/>
  <c r="V7" i="76"/>
  <c r="R7" i="76"/>
  <c r="N7" i="76"/>
  <c r="J7" i="76"/>
  <c r="X6" i="76"/>
  <c r="T6" i="76"/>
  <c r="P6" i="76"/>
  <c r="L6" i="76"/>
  <c r="H6" i="76"/>
  <c r="Z5" i="76"/>
  <c r="V5" i="76"/>
  <c r="R5" i="76"/>
  <c r="N5" i="76"/>
  <c r="J5" i="76"/>
  <c r="K67" i="76"/>
  <c r="AA66" i="76"/>
  <c r="S66" i="76"/>
  <c r="K66" i="76"/>
  <c r="AA65" i="76"/>
  <c r="S65" i="76"/>
  <c r="K65" i="76"/>
  <c r="AA64" i="76"/>
  <c r="S64" i="76"/>
  <c r="K64" i="76"/>
  <c r="AA63" i="76"/>
  <c r="S63" i="76"/>
  <c r="K63" i="76"/>
  <c r="AA62" i="76"/>
  <c r="S62" i="76"/>
  <c r="M62" i="76"/>
  <c r="I62" i="76"/>
  <c r="AA61" i="76"/>
  <c r="W61" i="76"/>
  <c r="S61" i="76"/>
  <c r="O61" i="76"/>
  <c r="K61" i="76"/>
  <c r="Y60" i="76"/>
  <c r="U60" i="76"/>
  <c r="Q60" i="76"/>
  <c r="M60" i="76"/>
  <c r="I60" i="76"/>
  <c r="AA59" i="76"/>
  <c r="W59" i="76"/>
  <c r="S59" i="76"/>
  <c r="O59" i="76"/>
  <c r="K59" i="76"/>
  <c r="Y58" i="76"/>
  <c r="U58" i="76"/>
  <c r="Q58" i="76"/>
  <c r="M58" i="76"/>
  <c r="I58" i="76"/>
  <c r="AA57" i="76"/>
  <c r="W57" i="76"/>
  <c r="S57" i="76"/>
  <c r="O57" i="76"/>
  <c r="K57" i="76"/>
  <c r="Y56" i="76"/>
  <c r="U56" i="76"/>
  <c r="Q56" i="76"/>
  <c r="M56" i="76"/>
  <c r="I56" i="76"/>
  <c r="AA55" i="76"/>
  <c r="W55" i="76"/>
  <c r="S55" i="76"/>
  <c r="O55" i="76"/>
  <c r="K55" i="76"/>
  <c r="Y54" i="76"/>
  <c r="U54" i="76"/>
  <c r="Q54" i="76"/>
  <c r="M54" i="76"/>
  <c r="I54" i="76"/>
  <c r="AA53" i="76"/>
  <c r="W53" i="76"/>
  <c r="S53" i="76"/>
  <c r="O53" i="76"/>
  <c r="K53" i="76"/>
  <c r="Y52" i="76"/>
  <c r="U52" i="76"/>
  <c r="Q52" i="76"/>
  <c r="M52" i="76"/>
  <c r="I52" i="76"/>
  <c r="AA51" i="76"/>
  <c r="W51" i="76"/>
  <c r="S51" i="76"/>
  <c r="O51" i="76"/>
  <c r="K51" i="76"/>
  <c r="Y50" i="76"/>
  <c r="U50" i="76"/>
  <c r="Q50" i="76"/>
  <c r="M50" i="76"/>
  <c r="I50" i="76"/>
  <c r="AA49" i="76"/>
  <c r="W49" i="76"/>
  <c r="S49" i="76"/>
  <c r="O49" i="76"/>
  <c r="K49" i="76"/>
  <c r="Y48" i="76"/>
  <c r="U48" i="76"/>
  <c r="Q48" i="76"/>
  <c r="M48" i="76"/>
  <c r="I48" i="76"/>
  <c r="AA47" i="76"/>
  <c r="W47" i="76"/>
  <c r="S47" i="76"/>
  <c r="O47" i="76"/>
  <c r="K47" i="76"/>
  <c r="Y46" i="76"/>
  <c r="U46" i="76"/>
  <c r="Q46" i="76"/>
  <c r="M46" i="76"/>
  <c r="I46" i="76"/>
  <c r="AA45" i="76"/>
  <c r="W45" i="76"/>
  <c r="S45" i="76"/>
  <c r="O45" i="76"/>
  <c r="K45" i="76"/>
  <c r="Y44" i="76"/>
  <c r="U44" i="76"/>
  <c r="Q44" i="76"/>
  <c r="M44" i="76"/>
  <c r="I44" i="76"/>
  <c r="AA43" i="76"/>
  <c r="W43" i="76"/>
  <c r="S43" i="76"/>
  <c r="O43" i="76"/>
  <c r="K43" i="76"/>
  <c r="Y42" i="76"/>
  <c r="U42" i="76"/>
  <c r="Q42" i="76"/>
  <c r="M42" i="76"/>
  <c r="I42" i="76"/>
  <c r="AA41" i="76"/>
  <c r="W41" i="76"/>
  <c r="S41" i="76"/>
  <c r="O41" i="76"/>
  <c r="K41" i="76"/>
  <c r="Y40" i="76"/>
  <c r="U40" i="76"/>
  <c r="Q40" i="76"/>
  <c r="M40" i="76"/>
  <c r="I40" i="76"/>
  <c r="AA39" i="76"/>
  <c r="W39" i="76"/>
  <c r="S39" i="76"/>
  <c r="O39" i="76"/>
  <c r="K39" i="76"/>
  <c r="Y38" i="76"/>
  <c r="U38" i="76"/>
  <c r="Q38" i="76"/>
  <c r="M38" i="76"/>
  <c r="I38" i="76"/>
  <c r="AA37" i="76"/>
  <c r="W37" i="76"/>
  <c r="S37" i="76"/>
  <c r="O37" i="76"/>
  <c r="K37" i="76"/>
  <c r="Y36" i="76"/>
  <c r="U36" i="76"/>
  <c r="Q36" i="76"/>
  <c r="M36" i="76"/>
  <c r="I36" i="76"/>
  <c r="AA35" i="76"/>
  <c r="W35" i="76"/>
  <c r="S35" i="76"/>
  <c r="O35" i="76"/>
  <c r="K35" i="76"/>
  <c r="Y34" i="76"/>
  <c r="U34" i="76"/>
  <c r="Q34" i="76"/>
  <c r="M34" i="76"/>
  <c r="I34" i="76"/>
  <c r="AA33" i="76"/>
  <c r="W33" i="76"/>
  <c r="S33" i="76"/>
  <c r="O33" i="76"/>
  <c r="K33" i="76"/>
  <c r="Y32" i="76"/>
  <c r="U32" i="76"/>
  <c r="Q32" i="76"/>
  <c r="M32" i="76"/>
  <c r="I32" i="76"/>
  <c r="AA31" i="76"/>
  <c r="W31" i="76"/>
  <c r="S31" i="76"/>
  <c r="O31" i="76"/>
  <c r="K31" i="76"/>
  <c r="Y30" i="76"/>
  <c r="U30" i="76"/>
  <c r="Q30" i="76"/>
  <c r="M30" i="76"/>
  <c r="I30" i="76"/>
  <c r="AA29" i="76"/>
  <c r="W29" i="76"/>
  <c r="S29" i="76"/>
  <c r="O29" i="76"/>
  <c r="K29" i="76"/>
  <c r="Y28" i="76"/>
  <c r="U28" i="76"/>
  <c r="Q28" i="76"/>
  <c r="M28" i="76"/>
  <c r="I28" i="76"/>
  <c r="AA27" i="76"/>
  <c r="W27" i="76"/>
  <c r="S27" i="76"/>
  <c r="O27" i="76"/>
  <c r="K27" i="76"/>
  <c r="Y26" i="76"/>
  <c r="U26" i="76"/>
  <c r="Q26" i="76"/>
  <c r="M26" i="76"/>
  <c r="I26" i="76"/>
  <c r="AA25" i="76"/>
  <c r="W25" i="76"/>
  <c r="S25" i="76"/>
  <c r="O25" i="76"/>
  <c r="K25" i="76"/>
  <c r="Y24" i="76"/>
  <c r="U24" i="76"/>
  <c r="Q24" i="76"/>
  <c r="M24" i="76"/>
  <c r="I24" i="76"/>
  <c r="AA23" i="76"/>
  <c r="W23" i="76"/>
  <c r="S23" i="76"/>
  <c r="O23" i="76"/>
  <c r="K23" i="76"/>
  <c r="Y22" i="76"/>
  <c r="U22" i="76"/>
  <c r="Q22" i="76"/>
  <c r="M22" i="76"/>
  <c r="I22" i="76"/>
  <c r="AA21" i="76"/>
  <c r="W21" i="76"/>
  <c r="S21" i="76"/>
  <c r="O21" i="76"/>
  <c r="K21" i="76"/>
  <c r="Y20" i="76"/>
  <c r="U20" i="76"/>
  <c r="Q20" i="76"/>
  <c r="M20" i="76"/>
  <c r="I20" i="76"/>
  <c r="AA19" i="76"/>
  <c r="W19" i="76"/>
  <c r="S19" i="76"/>
  <c r="O19" i="76"/>
  <c r="K19" i="76"/>
  <c r="Y18" i="76"/>
  <c r="U18" i="76"/>
  <c r="Q18" i="76"/>
  <c r="M18" i="76"/>
  <c r="I18" i="76"/>
  <c r="AA17" i="76"/>
  <c r="W17" i="76"/>
  <c r="S17" i="76"/>
  <c r="O17" i="76"/>
  <c r="K17" i="76"/>
  <c r="Y16" i="76"/>
  <c r="U16" i="76"/>
  <c r="Q16" i="76"/>
  <c r="M16" i="76"/>
  <c r="I16" i="76"/>
  <c r="AA15" i="76"/>
  <c r="W15" i="76"/>
  <c r="S15" i="76"/>
  <c r="O15" i="76"/>
  <c r="K15" i="76"/>
  <c r="Y14" i="76"/>
  <c r="U14" i="76"/>
  <c r="Q14" i="76"/>
  <c r="M14" i="76"/>
  <c r="I14" i="76"/>
  <c r="AA13" i="76"/>
  <c r="W13" i="76"/>
  <c r="S13" i="76"/>
  <c r="O13" i="76"/>
  <c r="K13" i="76"/>
  <c r="Y12" i="76"/>
  <c r="U12" i="76"/>
  <c r="Q12" i="76"/>
  <c r="M12" i="76"/>
  <c r="I12" i="76"/>
  <c r="AA11" i="76"/>
  <c r="W11" i="76"/>
  <c r="S11" i="76"/>
  <c r="O11" i="76"/>
  <c r="K11" i="76"/>
  <c r="Y10" i="76"/>
  <c r="U10" i="76"/>
  <c r="Q10" i="76"/>
  <c r="M10" i="76"/>
  <c r="I10" i="76"/>
  <c r="AA9" i="76"/>
  <c r="W9" i="76"/>
  <c r="S9" i="76"/>
  <c r="O9" i="76"/>
  <c r="K9" i="76"/>
  <c r="Y8" i="76"/>
  <c r="U8" i="76"/>
  <c r="Q8" i="76"/>
  <c r="M8" i="76"/>
  <c r="I8" i="76"/>
  <c r="AA7" i="76"/>
  <c r="W7" i="76"/>
  <c r="S7" i="76"/>
  <c r="O7" i="76"/>
  <c r="K7" i="76"/>
  <c r="Y6" i="76"/>
  <c r="U6" i="76"/>
  <c r="Q6" i="76"/>
  <c r="M6" i="76"/>
  <c r="I6" i="76"/>
  <c r="AA5" i="76"/>
  <c r="W5" i="76"/>
  <c r="S5" i="76"/>
  <c r="O5" i="76"/>
  <c r="K5" i="76"/>
  <c r="M67" i="76"/>
  <c r="U66" i="76"/>
  <c r="M66" i="76"/>
  <c r="U65" i="76"/>
  <c r="M65" i="76"/>
  <c r="U64" i="76"/>
  <c r="M64" i="76"/>
  <c r="U63" i="76"/>
  <c r="M63" i="76"/>
  <c r="U62" i="76"/>
  <c r="N62" i="76"/>
  <c r="J62" i="76"/>
  <c r="X61" i="76"/>
  <c r="T61" i="76"/>
  <c r="P61" i="76"/>
  <c r="L61" i="76"/>
  <c r="H61" i="76"/>
  <c r="Z60" i="76"/>
  <c r="V60" i="76"/>
  <c r="R60" i="76"/>
  <c r="N60" i="76"/>
  <c r="J60" i="76"/>
  <c r="X59" i="76"/>
  <c r="T59" i="76"/>
  <c r="P59" i="76"/>
  <c r="L59" i="76"/>
  <c r="H59" i="76"/>
  <c r="Z58" i="76"/>
  <c r="V58" i="76"/>
  <c r="R58" i="76"/>
  <c r="N58" i="76"/>
  <c r="J58" i="76"/>
  <c r="X57" i="76"/>
  <c r="T57" i="76"/>
  <c r="P57" i="76"/>
  <c r="L57" i="76"/>
  <c r="H57" i="76"/>
  <c r="Z56" i="76"/>
  <c r="V56" i="76"/>
  <c r="R56" i="76"/>
  <c r="N56" i="76"/>
  <c r="J56" i="76"/>
  <c r="X55" i="76"/>
  <c r="T55" i="76"/>
  <c r="P55" i="76"/>
  <c r="L55" i="76"/>
  <c r="H55" i="76"/>
  <c r="Z54" i="76"/>
  <c r="V54" i="76"/>
  <c r="R54" i="76"/>
  <c r="N54" i="76"/>
  <c r="J54" i="76"/>
  <c r="X53" i="76"/>
  <c r="T53" i="76"/>
  <c r="P53" i="76"/>
  <c r="L53" i="76"/>
  <c r="H53" i="76"/>
  <c r="Z52" i="76"/>
  <c r="V52" i="76"/>
  <c r="R52" i="76"/>
  <c r="N52" i="76"/>
  <c r="J52" i="76"/>
  <c r="X51" i="76"/>
  <c r="T51" i="76"/>
  <c r="P51" i="76"/>
  <c r="L51" i="76"/>
  <c r="H51" i="76"/>
  <c r="Z50" i="76"/>
  <c r="V50" i="76"/>
  <c r="R50" i="76"/>
  <c r="N50" i="76"/>
  <c r="J50" i="76"/>
  <c r="X49" i="76"/>
  <c r="T49" i="76"/>
  <c r="P49" i="76"/>
  <c r="L49" i="76"/>
  <c r="H49" i="76"/>
  <c r="Z48" i="76"/>
  <c r="V48" i="76"/>
  <c r="R48" i="76"/>
  <c r="N48" i="76"/>
  <c r="J48" i="76"/>
  <c r="X47" i="76"/>
  <c r="T47" i="76"/>
  <c r="P47" i="76"/>
  <c r="L47" i="76"/>
  <c r="H47" i="76"/>
  <c r="Z46" i="76"/>
  <c r="V46" i="76"/>
  <c r="R46" i="76"/>
  <c r="N46" i="76"/>
  <c r="J46" i="76"/>
  <c r="X45" i="76"/>
  <c r="T45" i="76"/>
  <c r="P45" i="76"/>
  <c r="L45" i="76"/>
  <c r="H45" i="76"/>
  <c r="Z44" i="76"/>
  <c r="V44" i="76"/>
  <c r="R44" i="76"/>
  <c r="N44" i="76"/>
  <c r="J44" i="76"/>
  <c r="X43" i="76"/>
  <c r="T43" i="76"/>
  <c r="P43" i="76"/>
  <c r="L43" i="76"/>
  <c r="H43" i="76"/>
  <c r="Z42" i="76"/>
  <c r="V42" i="76"/>
  <c r="R42" i="76"/>
  <c r="N42" i="76"/>
  <c r="J42" i="76"/>
  <c r="X41" i="76"/>
  <c r="T41" i="76"/>
  <c r="P41" i="76"/>
  <c r="L41" i="76"/>
  <c r="H41" i="76"/>
  <c r="Z40" i="76"/>
  <c r="V40" i="76"/>
  <c r="R40" i="76"/>
  <c r="N40" i="76"/>
  <c r="J40" i="76"/>
  <c r="X39" i="76"/>
  <c r="T39" i="76"/>
  <c r="P39" i="76"/>
  <c r="L39" i="76"/>
  <c r="H39" i="76"/>
  <c r="Z38" i="76"/>
  <c r="V38" i="76"/>
  <c r="R38" i="76"/>
  <c r="N38" i="76"/>
  <c r="J38" i="76"/>
  <c r="X37" i="76"/>
  <c r="T37" i="76"/>
  <c r="P37" i="76"/>
  <c r="L37" i="76"/>
  <c r="H37" i="76"/>
  <c r="Z36" i="76"/>
  <c r="V36" i="76"/>
  <c r="R36" i="76"/>
  <c r="N36" i="76"/>
  <c r="J36" i="76"/>
  <c r="X35" i="76"/>
  <c r="T35" i="76"/>
  <c r="P35" i="76"/>
  <c r="L35" i="76"/>
  <c r="H35" i="76"/>
  <c r="Z34" i="76"/>
  <c r="V34" i="76"/>
  <c r="R34" i="76"/>
  <c r="N34" i="76"/>
  <c r="J34" i="76"/>
  <c r="X33" i="76"/>
  <c r="T33" i="76"/>
  <c r="P33" i="76"/>
  <c r="L33" i="76"/>
  <c r="H33" i="76"/>
  <c r="Z32" i="76"/>
  <c r="V32" i="76"/>
  <c r="R32" i="76"/>
  <c r="N32" i="76"/>
  <c r="J32" i="76"/>
  <c r="X31" i="76"/>
  <c r="T31" i="76"/>
  <c r="P31" i="76"/>
  <c r="L31" i="76"/>
  <c r="H31" i="76"/>
  <c r="Z30" i="76"/>
  <c r="V30" i="76"/>
  <c r="R30" i="76"/>
  <c r="N30" i="76"/>
  <c r="J30" i="76"/>
  <c r="X29" i="76"/>
  <c r="T29" i="76"/>
  <c r="P29" i="76"/>
  <c r="L29" i="76"/>
  <c r="H29" i="76"/>
  <c r="Z28" i="76"/>
  <c r="V28" i="76"/>
  <c r="R28" i="76"/>
  <c r="N28" i="76"/>
  <c r="J28" i="76"/>
  <c r="X27" i="76"/>
  <c r="T27" i="76"/>
  <c r="P27" i="76"/>
  <c r="L27" i="76"/>
  <c r="H27" i="76"/>
  <c r="Z26" i="76"/>
  <c r="V26" i="76"/>
  <c r="R26" i="76"/>
  <c r="N26" i="76"/>
  <c r="J26" i="76"/>
  <c r="X25" i="76"/>
  <c r="T25" i="76"/>
  <c r="P25" i="76"/>
  <c r="L25" i="76"/>
  <c r="H25" i="76"/>
  <c r="Z24" i="76"/>
  <c r="V24" i="76"/>
  <c r="R24" i="76"/>
  <c r="N24" i="76"/>
  <c r="J24" i="76"/>
  <c r="X23" i="76"/>
  <c r="T23" i="76"/>
  <c r="P23" i="76"/>
  <c r="L23" i="76"/>
  <c r="H23" i="76"/>
  <c r="Z22" i="76"/>
  <c r="V22" i="76"/>
  <c r="R22" i="76"/>
  <c r="N22" i="76"/>
  <c r="J22" i="76"/>
  <c r="X21" i="76"/>
  <c r="T21" i="76"/>
  <c r="P21" i="76"/>
  <c r="L21" i="76"/>
  <c r="H21" i="76"/>
  <c r="Z20" i="76"/>
  <c r="V20" i="76"/>
  <c r="R20" i="76"/>
  <c r="N20" i="76"/>
  <c r="J20" i="76"/>
  <c r="X19" i="76"/>
  <c r="T19" i="76"/>
  <c r="P19" i="76"/>
  <c r="L19" i="76"/>
  <c r="H19" i="76"/>
  <c r="Z18" i="76"/>
  <c r="V18" i="76"/>
  <c r="R18" i="76"/>
  <c r="N18" i="76"/>
  <c r="J18" i="76"/>
  <c r="X17" i="76"/>
  <c r="T17" i="76"/>
  <c r="P17" i="76"/>
  <c r="L17" i="76"/>
  <c r="H17" i="76"/>
  <c r="Z16" i="76"/>
  <c r="V16" i="76"/>
  <c r="R16" i="76"/>
  <c r="N16" i="76"/>
  <c r="J16" i="76"/>
  <c r="X15" i="76"/>
  <c r="T15" i="76"/>
  <c r="P15" i="76"/>
  <c r="L15" i="76"/>
  <c r="H15" i="76"/>
  <c r="Z14" i="76"/>
  <c r="V14" i="76"/>
  <c r="R14" i="76"/>
  <c r="N14" i="76"/>
  <c r="J14" i="76"/>
  <c r="X13" i="76"/>
  <c r="T13" i="76"/>
  <c r="P13" i="76"/>
  <c r="L13" i="76"/>
  <c r="H13" i="76"/>
  <c r="Z12" i="76"/>
  <c r="V12" i="76"/>
  <c r="R12" i="76"/>
  <c r="N12" i="76"/>
  <c r="J12" i="76"/>
  <c r="X11" i="76"/>
  <c r="T11" i="76"/>
  <c r="P11" i="76"/>
  <c r="L11" i="76"/>
  <c r="H11" i="76"/>
  <c r="Z10" i="76"/>
  <c r="V10" i="76"/>
  <c r="R10" i="76"/>
  <c r="N10" i="76"/>
  <c r="J10" i="76"/>
  <c r="X9" i="76"/>
  <c r="T9" i="76"/>
  <c r="P9" i="76"/>
  <c r="L9" i="76"/>
  <c r="H9" i="76"/>
  <c r="Z8" i="76"/>
  <c r="V8" i="76"/>
  <c r="R8" i="76"/>
  <c r="N8" i="76"/>
  <c r="J8" i="76"/>
  <c r="X7" i="76"/>
  <c r="T7" i="76"/>
  <c r="P7" i="76"/>
  <c r="L7" i="76"/>
  <c r="H7" i="76"/>
  <c r="Z6" i="76"/>
  <c r="V6" i="76"/>
  <c r="R6" i="76"/>
  <c r="N6" i="76"/>
  <c r="J6" i="76"/>
  <c r="X5" i="76"/>
  <c r="T5" i="76"/>
  <c r="P5" i="76"/>
  <c r="L5" i="76"/>
  <c r="H5" i="76"/>
  <c r="O67" i="76"/>
  <c r="W66" i="76"/>
  <c r="O66" i="76"/>
  <c r="W65" i="76"/>
  <c r="O65" i="76"/>
  <c r="W64" i="76"/>
  <c r="O64" i="76"/>
  <c r="W63" i="76"/>
  <c r="O63" i="76"/>
  <c r="W62" i="76"/>
  <c r="O62" i="76"/>
  <c r="K62" i="76"/>
  <c r="Y61" i="76"/>
  <c r="U61" i="76"/>
  <c r="Q61" i="76"/>
  <c r="M61" i="76"/>
  <c r="I61" i="76"/>
  <c r="AA60" i="76"/>
  <c r="W60" i="76"/>
  <c r="S60" i="76"/>
  <c r="O60" i="76"/>
  <c r="K60" i="76"/>
  <c r="Y59" i="76"/>
  <c r="U59" i="76"/>
  <c r="Q59" i="76"/>
  <c r="M59" i="76"/>
  <c r="I59" i="76"/>
  <c r="AA58" i="76"/>
  <c r="W58" i="76"/>
  <c r="S58" i="76"/>
  <c r="O58" i="76"/>
  <c r="K58" i="76"/>
  <c r="Y57" i="76"/>
  <c r="U57" i="76"/>
  <c r="Q57" i="76"/>
  <c r="M57" i="76"/>
  <c r="I57" i="76"/>
  <c r="AA56" i="76"/>
  <c r="W56" i="76"/>
  <c r="S56" i="76"/>
  <c r="O56" i="76"/>
  <c r="K56" i="76"/>
  <c r="Y55" i="76"/>
  <c r="U55" i="76"/>
  <c r="Q55" i="76"/>
  <c r="M55" i="76"/>
  <c r="I55" i="76"/>
  <c r="AA54" i="76"/>
  <c r="W54" i="76"/>
  <c r="S54" i="76"/>
  <c r="O54" i="76"/>
  <c r="K54" i="76"/>
  <c r="Y53" i="76"/>
  <c r="U53" i="76"/>
  <c r="Q53" i="76"/>
  <c r="M53" i="76"/>
  <c r="I53" i="76"/>
  <c r="AA52" i="76"/>
  <c r="W52" i="76"/>
  <c r="S52" i="76"/>
  <c r="O52" i="76"/>
  <c r="K52" i="76"/>
  <c r="Y51" i="76"/>
  <c r="U51" i="76"/>
  <c r="Q51" i="76"/>
  <c r="M51" i="76"/>
  <c r="I51" i="76"/>
  <c r="AA50" i="76"/>
  <c r="W50" i="76"/>
  <c r="S50" i="76"/>
  <c r="O50" i="76"/>
  <c r="K50" i="76"/>
  <c r="Y49" i="76"/>
  <c r="U49" i="76"/>
  <c r="Q49" i="76"/>
  <c r="M49" i="76"/>
  <c r="I49" i="76"/>
  <c r="AA48" i="76"/>
  <c r="W48" i="76"/>
  <c r="S48" i="76"/>
  <c r="O48" i="76"/>
  <c r="K48" i="76"/>
  <c r="Y47" i="76"/>
  <c r="U47" i="76"/>
  <c r="Q47" i="76"/>
  <c r="M47" i="76"/>
  <c r="I47" i="76"/>
  <c r="AA46" i="76"/>
  <c r="W46" i="76"/>
  <c r="S46" i="76"/>
  <c r="O46" i="76"/>
  <c r="K46" i="76"/>
  <c r="Y45" i="76"/>
  <c r="U45" i="76"/>
  <c r="Q45" i="76"/>
  <c r="M45" i="76"/>
  <c r="I45" i="76"/>
  <c r="AA44" i="76"/>
  <c r="W44" i="76"/>
  <c r="S44" i="76"/>
  <c r="O44" i="76"/>
  <c r="K44" i="76"/>
  <c r="Y43" i="76"/>
  <c r="U43" i="76"/>
  <c r="Q43" i="76"/>
  <c r="M43" i="76"/>
  <c r="I43" i="76"/>
  <c r="AA42" i="76"/>
  <c r="W42" i="76"/>
  <c r="S42" i="76"/>
  <c r="O42" i="76"/>
  <c r="K42" i="76"/>
  <c r="Y41" i="76"/>
  <c r="U41" i="76"/>
  <c r="Q41" i="76"/>
  <c r="M41" i="76"/>
  <c r="I41" i="76"/>
  <c r="AA40" i="76"/>
  <c r="W40" i="76"/>
  <c r="S40" i="76"/>
  <c r="O40" i="76"/>
  <c r="K40" i="76"/>
  <c r="Y39" i="76"/>
  <c r="U39" i="76"/>
  <c r="Q39" i="76"/>
  <c r="M39" i="76"/>
  <c r="I39" i="76"/>
  <c r="AA38" i="76"/>
  <c r="W38" i="76"/>
  <c r="S38" i="76"/>
  <c r="O38" i="76"/>
  <c r="K38" i="76"/>
  <c r="Y37" i="76"/>
  <c r="U37" i="76"/>
  <c r="Q37" i="76"/>
  <c r="M37" i="76"/>
  <c r="I37" i="76"/>
  <c r="AA36" i="76"/>
  <c r="W36" i="76"/>
  <c r="S36" i="76"/>
  <c r="O36" i="76"/>
  <c r="K36" i="76"/>
  <c r="Y35" i="76"/>
  <c r="U35" i="76"/>
  <c r="Q35" i="76"/>
  <c r="M35" i="76"/>
  <c r="I35" i="76"/>
  <c r="AA34" i="76"/>
  <c r="W34" i="76"/>
  <c r="S34" i="76"/>
  <c r="O34" i="76"/>
  <c r="K34" i="76"/>
  <c r="Y33" i="76"/>
  <c r="U33" i="76"/>
  <c r="Q33" i="76"/>
  <c r="M33" i="76"/>
  <c r="I33" i="76"/>
  <c r="AA32" i="76"/>
  <c r="W32" i="76"/>
  <c r="S32" i="76"/>
  <c r="O32" i="76"/>
  <c r="K32" i="76"/>
  <c r="Y31" i="76"/>
  <c r="U31" i="76"/>
  <c r="Q31" i="76"/>
  <c r="M31" i="76"/>
  <c r="I31" i="76"/>
  <c r="AA30" i="76"/>
  <c r="W30" i="76"/>
  <c r="S30" i="76"/>
  <c r="O30" i="76"/>
  <c r="K30" i="76"/>
  <c r="Y29" i="76"/>
  <c r="U29" i="76"/>
  <c r="Q29" i="76"/>
  <c r="M29" i="76"/>
  <c r="I29" i="76"/>
  <c r="AA28" i="76"/>
  <c r="W28" i="76"/>
  <c r="S28" i="76"/>
  <c r="O28" i="76"/>
  <c r="K28" i="76"/>
  <c r="Y27" i="76"/>
  <c r="U27" i="76"/>
  <c r="Q27" i="76"/>
  <c r="M27" i="76"/>
  <c r="I27" i="76"/>
  <c r="AA26" i="76"/>
  <c r="W26" i="76"/>
  <c r="S26" i="76"/>
  <c r="O26" i="76"/>
  <c r="K26" i="76"/>
  <c r="Y25" i="76"/>
  <c r="U25" i="76"/>
  <c r="Q25" i="76"/>
  <c r="M25" i="76"/>
  <c r="I25" i="76"/>
  <c r="AA24" i="76"/>
  <c r="W24" i="76"/>
  <c r="S24" i="76"/>
  <c r="O24" i="76"/>
  <c r="K24" i="76"/>
  <c r="Y23" i="76"/>
  <c r="U23" i="76"/>
  <c r="Q23" i="76"/>
  <c r="M23" i="76"/>
  <c r="I23" i="76"/>
  <c r="AA22" i="76"/>
  <c r="W22" i="76"/>
  <c r="S22" i="76"/>
  <c r="O22" i="76"/>
  <c r="K22" i="76"/>
  <c r="Y21" i="76"/>
  <c r="U21" i="76"/>
  <c r="Q21" i="76"/>
  <c r="M21" i="76"/>
  <c r="I21" i="76"/>
  <c r="AA20" i="76"/>
  <c r="W20" i="76"/>
  <c r="S20" i="76"/>
  <c r="O20" i="76"/>
  <c r="K20" i="76"/>
  <c r="Y19" i="76"/>
  <c r="U19" i="76"/>
  <c r="Q19" i="76"/>
  <c r="M19" i="76"/>
  <c r="I19" i="76"/>
  <c r="AA18" i="76"/>
  <c r="W18" i="76"/>
  <c r="S18" i="76"/>
  <c r="O18" i="76"/>
  <c r="K18" i="76"/>
  <c r="Y17" i="76"/>
  <c r="U17" i="76"/>
  <c r="Q17" i="76"/>
  <c r="M17" i="76"/>
  <c r="I17" i="76"/>
  <c r="AA16" i="76"/>
  <c r="W16" i="76"/>
  <c r="S16" i="76"/>
  <c r="O16" i="76"/>
  <c r="K16" i="76"/>
  <c r="Y15" i="76"/>
  <c r="U15" i="76"/>
  <c r="Q15" i="76"/>
  <c r="M15" i="76"/>
  <c r="I15" i="76"/>
  <c r="AA14" i="76"/>
  <c r="W14" i="76"/>
  <c r="S14" i="76"/>
  <c r="O14" i="76"/>
  <c r="K14" i="76"/>
  <c r="Y13" i="76"/>
  <c r="U13" i="76"/>
  <c r="Q13" i="76"/>
  <c r="M13" i="76"/>
  <c r="I13" i="76"/>
  <c r="AA12" i="76"/>
  <c r="W12" i="76"/>
  <c r="S12" i="76"/>
  <c r="O12" i="76"/>
  <c r="K12" i="76"/>
  <c r="Y11" i="76"/>
  <c r="U11" i="76"/>
  <c r="Q11" i="76"/>
  <c r="M11" i="76"/>
  <c r="I11" i="76"/>
  <c r="AA10" i="76"/>
  <c r="W10" i="76"/>
  <c r="S10" i="76"/>
  <c r="O10" i="76"/>
  <c r="K10" i="76"/>
  <c r="Y9" i="76"/>
  <c r="U9" i="76"/>
  <c r="Q9" i="76"/>
  <c r="M9" i="76"/>
  <c r="I9" i="76"/>
  <c r="AA8" i="76"/>
  <c r="W8" i="76"/>
  <c r="S8" i="76"/>
  <c r="O8" i="76"/>
  <c r="K8" i="76"/>
  <c r="Y7" i="76"/>
  <c r="U7" i="76"/>
  <c r="Q7" i="76"/>
  <c r="M7" i="76"/>
  <c r="I7" i="76"/>
  <c r="AA6" i="76"/>
  <c r="W6" i="76"/>
  <c r="S6" i="76"/>
  <c r="O6" i="76"/>
  <c r="K6" i="76"/>
  <c r="Y5" i="76"/>
  <c r="U5" i="76"/>
  <c r="Q5" i="76"/>
  <c r="M5" i="76"/>
  <c r="I5" i="76"/>
  <c r="AY242" i="9" l="1"/>
  <c r="BE240" i="9"/>
  <c r="AQ596" i="9"/>
  <c r="AD857" i="9"/>
  <c r="J198" i="9"/>
  <c r="BH238" i="9"/>
  <c r="BE239" i="9"/>
  <c r="AQ590" i="9"/>
  <c r="AQ597" i="9"/>
  <c r="AD625" i="9"/>
  <c r="AK625" i="9" s="1"/>
  <c r="BG784" i="9"/>
  <c r="J62" i="9"/>
  <c r="J161" i="9"/>
  <c r="I875" i="9"/>
  <c r="J26" i="9"/>
  <c r="J184" i="9"/>
  <c r="BE238" i="9"/>
  <c r="BE367" i="9"/>
  <c r="AQ598" i="9"/>
  <c r="J27" i="9"/>
  <c r="AK76" i="9"/>
  <c r="BF367" i="9"/>
  <c r="AS1056" i="9"/>
  <c r="AJ1059" i="9" s="1"/>
  <c r="U1675" i="9"/>
  <c r="AR43" i="9"/>
  <c r="J117" i="9"/>
  <c r="AQ409" i="9"/>
  <c r="AW409" i="9" s="1"/>
  <c r="BI402" i="9" s="1"/>
  <c r="AT732" i="9"/>
  <c r="BF1072" i="9"/>
  <c r="BG860" i="9"/>
  <c r="AI95" i="9"/>
  <c r="AV95" i="9"/>
  <c r="O84" i="9"/>
  <c r="AD154" i="9"/>
  <c r="Y154" i="9"/>
  <c r="T154" i="9"/>
  <c r="AI154" i="9"/>
  <c r="BG1077" i="9"/>
  <c r="BF1127" i="9"/>
  <c r="BG1078" i="9"/>
  <c r="BG1079" i="9"/>
  <c r="BG1080" i="9"/>
  <c r="BG1081" i="9"/>
  <c r="BG1082" i="9"/>
  <c r="BG1083" i="9"/>
  <c r="BG1084" i="9"/>
  <c r="BG1085" i="9"/>
  <c r="BG1086" i="9"/>
  <c r="BG1087" i="9"/>
  <c r="BG1088" i="9"/>
  <c r="BG1089" i="9"/>
  <c r="BG1090" i="9"/>
  <c r="BG1091" i="9"/>
  <c r="BG1092" i="9"/>
  <c r="BG1093" i="9"/>
  <c r="BG1094" i="9"/>
  <c r="BG1095" i="9"/>
  <c r="BG1096" i="9"/>
  <c r="BG1097" i="9"/>
  <c r="BG1098" i="9"/>
  <c r="BG1099" i="9"/>
  <c r="BG1100" i="9"/>
  <c r="BG1101" i="9"/>
  <c r="BG1102" i="9"/>
  <c r="BG1103" i="9"/>
  <c r="BG1104" i="9"/>
  <c r="BG1105" i="9"/>
  <c r="BG1106" i="9"/>
  <c r="BG1107" i="9"/>
  <c r="BG1108" i="9"/>
  <c r="BG1109" i="9"/>
  <c r="BG1110" i="9"/>
  <c r="BG1111" i="9"/>
  <c r="BG1112" i="9"/>
  <c r="BG1113" i="9"/>
  <c r="BG1114" i="9"/>
  <c r="BG1115" i="9"/>
  <c r="BG1116" i="9"/>
  <c r="BG1117" i="9"/>
  <c r="BG1118" i="9"/>
  <c r="BG1119" i="9"/>
  <c r="BG1120" i="9"/>
  <c r="BG1121" i="9"/>
  <c r="BG1122" i="9"/>
  <c r="BG1123" i="9"/>
  <c r="BG1124" i="9"/>
  <c r="BG1125" i="9"/>
  <c r="BG1126" i="9"/>
  <c r="BG789" i="9"/>
  <c r="BH789" i="9"/>
  <c r="AN153" i="9"/>
  <c r="AG157" i="9" s="1"/>
  <c r="AQ400" i="9" s="1"/>
  <c r="AW400" i="9" s="1"/>
  <c r="BI399" i="9" s="1"/>
  <c r="AR44" i="9"/>
  <c r="AR46" i="9"/>
  <c r="AN482" i="9"/>
  <c r="AV292" i="9"/>
  <c r="AL293" i="9"/>
  <c r="AQ412" i="9" s="1"/>
  <c r="AW412" i="9" s="1"/>
  <c r="BI403" i="9" s="1"/>
  <c r="AL296" i="9"/>
  <c r="AU793" i="9"/>
  <c r="BF787" i="9" s="1"/>
  <c r="BH787" i="9" s="1"/>
  <c r="AN685" i="9"/>
  <c r="AI685" i="9"/>
  <c r="BH237" i="9"/>
  <c r="BJ227" i="9"/>
  <c r="AL245" i="9"/>
  <c r="AQ415" i="9" s="1"/>
  <c r="AW415" i="9" s="1"/>
  <c r="BI404" i="9" s="1"/>
  <c r="AL248" i="9"/>
  <c r="AL251" i="9"/>
  <c r="I1072" i="9"/>
  <c r="J877" i="9"/>
  <c r="J727" i="9"/>
  <c r="I1189" i="9"/>
  <c r="J1052" i="9"/>
  <c r="J701" i="9"/>
  <c r="J578" i="9"/>
  <c r="J486" i="9"/>
  <c r="J462" i="9"/>
  <c r="I1252" i="9"/>
  <c r="I1129" i="9"/>
  <c r="J826" i="9"/>
  <c r="J773" i="9"/>
  <c r="J636" i="9"/>
  <c r="J609" i="9"/>
  <c r="J554" i="9"/>
  <c r="J434" i="9"/>
  <c r="AD852" i="9"/>
  <c r="AH803" i="9"/>
  <c r="AN653" i="9"/>
  <c r="AI653" i="9"/>
  <c r="AT756" i="9" s="1"/>
  <c r="AM24" i="9"/>
  <c r="J48" i="9"/>
  <c r="J78" i="9"/>
  <c r="J102" i="9"/>
  <c r="J124" i="9"/>
  <c r="J174" i="9"/>
  <c r="J227" i="9"/>
  <c r="BE241" i="9"/>
  <c r="BF227" i="9" s="1"/>
  <c r="J264" i="9"/>
  <c r="J350" i="9"/>
  <c r="J369" i="9"/>
  <c r="J435" i="9"/>
  <c r="AI482" i="9"/>
  <c r="J555" i="9"/>
  <c r="AN605" i="9"/>
  <c r="AQ592" i="9"/>
  <c r="AI605" i="9" s="1"/>
  <c r="AT750" i="9" s="1"/>
  <c r="AD619" i="9"/>
  <c r="AK619" i="9" s="1"/>
  <c r="AD621" i="9"/>
  <c r="AK621" i="9" s="1"/>
  <c r="AD623" i="9"/>
  <c r="AK623" i="9" s="1"/>
  <c r="AD627" i="9"/>
  <c r="AK627" i="9" s="1"/>
  <c r="J689" i="9"/>
  <c r="J728" i="9"/>
  <c r="J863" i="9"/>
  <c r="BQ889" i="9"/>
  <c r="AX905" i="9" s="1"/>
  <c r="J7" i="9"/>
  <c r="J63" i="9"/>
  <c r="J118" i="9"/>
  <c r="J162" i="9"/>
  <c r="J185" i="9"/>
  <c r="J226" i="9"/>
  <c r="BH239" i="9"/>
  <c r="J325" i="9"/>
  <c r="AW418" i="9"/>
  <c r="BI405" i="9" s="1"/>
  <c r="J510" i="9"/>
  <c r="J637" i="9"/>
  <c r="J657" i="9"/>
  <c r="J778" i="9"/>
  <c r="BG788" i="9"/>
  <c r="BG790" i="9" s="1"/>
  <c r="BH788" i="9"/>
  <c r="BH790" i="9" s="1"/>
  <c r="BQ1049" i="9"/>
  <c r="AX1049" i="9" s="1"/>
  <c r="BQ902" i="9"/>
  <c r="AX956" i="9" s="1"/>
  <c r="BQ901" i="9"/>
  <c r="AX953" i="9" s="1"/>
  <c r="BQ900" i="9"/>
  <c r="AX950" i="9" s="1"/>
  <c r="BQ899" i="9"/>
  <c r="AX947" i="9" s="1"/>
  <c r="BQ1048" i="9"/>
  <c r="AX1046" i="9" s="1"/>
  <c r="BH1042" i="9"/>
  <c r="BG990" i="9"/>
  <c r="BQ895" i="9"/>
  <c r="AX926" i="9" s="1"/>
  <c r="BQ894" i="9"/>
  <c r="AX923" i="9" s="1"/>
  <c r="BQ893" i="9"/>
  <c r="AX920" i="9" s="1"/>
  <c r="BQ892" i="9"/>
  <c r="AX914" i="9" s="1"/>
  <c r="BQ891" i="9"/>
  <c r="AX911" i="9" s="1"/>
  <c r="BQ890" i="9"/>
  <c r="AX908" i="9" s="1"/>
  <c r="BQ898" i="9"/>
  <c r="AX941" i="9" s="1"/>
  <c r="BQ897" i="9"/>
  <c r="AX932" i="9" s="1"/>
  <c r="BQ896" i="9"/>
  <c r="AX929" i="9" s="1"/>
  <c r="J199" i="9"/>
  <c r="BH240" i="9"/>
  <c r="J324" i="9"/>
  <c r="J394" i="9"/>
  <c r="J532" i="9"/>
  <c r="I1253" i="9"/>
  <c r="I1130" i="9"/>
  <c r="J827" i="9"/>
  <c r="J774" i="9"/>
  <c r="I1073" i="9"/>
  <c r="J864" i="9"/>
  <c r="J779" i="9"/>
  <c r="J690" i="9"/>
  <c r="J658" i="9"/>
  <c r="J511" i="9"/>
  <c r="J439" i="9"/>
  <c r="I1190" i="9"/>
  <c r="J1053" i="9"/>
  <c r="J702" i="9"/>
  <c r="J579" i="9"/>
  <c r="J487" i="9"/>
  <c r="J463" i="9"/>
  <c r="J395" i="9"/>
  <c r="J351" i="9"/>
  <c r="J301" i="9"/>
  <c r="J265" i="9"/>
  <c r="AN852" i="9"/>
  <c r="AT804" i="9"/>
  <c r="G600" i="9"/>
  <c r="AQ600" i="9" s="1"/>
  <c r="J49" i="9"/>
  <c r="AD854" i="9"/>
  <c r="J79" i="9"/>
  <c r="J103" i="9"/>
  <c r="J125" i="9"/>
  <c r="J175" i="9"/>
  <c r="BH241" i="9"/>
  <c r="J300" i="9"/>
  <c r="J370" i="9"/>
  <c r="J438" i="9"/>
  <c r="J531" i="9"/>
  <c r="J878" i="9"/>
  <c r="BQ886" i="9"/>
  <c r="AX890" i="9" s="1"/>
  <c r="AX935" i="9" s="1"/>
  <c r="BQ887" i="9"/>
  <c r="AX896" i="9" s="1"/>
  <c r="BQ888" i="9"/>
  <c r="AX899" i="9" s="1"/>
  <c r="BG327" i="64"/>
  <c r="BG857" i="9" s="1"/>
  <c r="BG328" i="64"/>
  <c r="BG858" i="9" s="1"/>
  <c r="AP327" i="64"/>
  <c r="AP329" i="64"/>
  <c r="AP333" i="64"/>
  <c r="BG326" i="64"/>
  <c r="BG856" i="9" s="1"/>
  <c r="B337" i="64"/>
  <c r="AP332" i="64"/>
  <c r="AP336" i="64"/>
  <c r="AQ353" i="64"/>
  <c r="AW344" i="64"/>
  <c r="AW346" i="64"/>
  <c r="AW349" i="64"/>
  <c r="AW351" i="64"/>
  <c r="AW352" i="64"/>
  <c r="AP328" i="64"/>
  <c r="AP331" i="64"/>
  <c r="AP335" i="64"/>
  <c r="AK353" i="64"/>
  <c r="AK354" i="64" s="1"/>
  <c r="AR214" i="64"/>
  <c r="K320" i="64"/>
  <c r="AJ320" i="64"/>
  <c r="AP330" i="64"/>
  <c r="AP334" i="64"/>
  <c r="AE353" i="64"/>
  <c r="AW343" i="64"/>
  <c r="AW345" i="64"/>
  <c r="AW347" i="64"/>
  <c r="AW348" i="64"/>
  <c r="AW350" i="64"/>
  <c r="B8" i="20"/>
  <c r="AU1250" i="9"/>
  <c r="AV374" i="64"/>
  <c r="R377" i="64"/>
  <c r="H110" i="63"/>
  <c r="AV373" i="64"/>
  <c r="AV377" i="64"/>
  <c r="R376" i="64"/>
  <c r="R375" i="64"/>
  <c r="AV375" i="64"/>
  <c r="R374" i="64"/>
  <c r="R373" i="64"/>
  <c r="AV376" i="64"/>
  <c r="H109" i="63"/>
  <c r="H89" i="63"/>
  <c r="H97" i="63"/>
  <c r="H90" i="63"/>
  <c r="H88" i="63"/>
  <c r="H94" i="63"/>
  <c r="H108" i="63"/>
  <c r="H93" i="63"/>
  <c r="H96" i="63"/>
  <c r="H95" i="63"/>
  <c r="H91" i="63"/>
  <c r="H92" i="63"/>
  <c r="AI632" i="9" l="1"/>
  <c r="AT759" i="9"/>
  <c r="AQ421" i="9"/>
  <c r="AW421" i="9" s="1"/>
  <c r="BI406" i="9" s="1"/>
  <c r="AN632" i="9"/>
  <c r="AT753" i="9"/>
  <c r="AX959" i="9"/>
  <c r="AX962" i="9" s="1"/>
  <c r="BH1043" i="9"/>
  <c r="BG991" i="9"/>
  <c r="AR1185" i="9"/>
  <c r="BE1185" i="9" s="1"/>
  <c r="AR1181" i="9"/>
  <c r="BE1181" i="9" s="1"/>
  <c r="AR1177" i="9"/>
  <c r="BE1177" i="9" s="1"/>
  <c r="AR1173" i="9"/>
  <c r="BE1173" i="9" s="1"/>
  <c r="AR1169" i="9"/>
  <c r="BE1169" i="9" s="1"/>
  <c r="AR1165" i="9"/>
  <c r="BE1165" i="9" s="1"/>
  <c r="AR1161" i="9"/>
  <c r="BE1161" i="9" s="1"/>
  <c r="AR1157" i="9"/>
  <c r="BE1157" i="9" s="1"/>
  <c r="AR1153" i="9"/>
  <c r="BE1153" i="9" s="1"/>
  <c r="AR1149" i="9"/>
  <c r="BE1149" i="9" s="1"/>
  <c r="AR1145" i="9"/>
  <c r="BE1145" i="9" s="1"/>
  <c r="AR1141" i="9"/>
  <c r="BE1141" i="9" s="1"/>
  <c r="AR1137" i="9"/>
  <c r="BE1137" i="9" s="1"/>
  <c r="AR1182" i="9"/>
  <c r="BE1182" i="9" s="1"/>
  <c r="AR1178" i="9"/>
  <c r="BE1178" i="9" s="1"/>
  <c r="AR1174" i="9"/>
  <c r="BE1174" i="9" s="1"/>
  <c r="AR1170" i="9"/>
  <c r="BE1170" i="9" s="1"/>
  <c r="AR1166" i="9"/>
  <c r="BE1166" i="9" s="1"/>
  <c r="AR1162" i="9"/>
  <c r="BE1162" i="9" s="1"/>
  <c r="AR1158" i="9"/>
  <c r="BE1158" i="9" s="1"/>
  <c r="AR1154" i="9"/>
  <c r="BE1154" i="9" s="1"/>
  <c r="AR1150" i="9"/>
  <c r="BE1150" i="9" s="1"/>
  <c r="AR1146" i="9"/>
  <c r="BE1146" i="9" s="1"/>
  <c r="AR1142" i="9"/>
  <c r="BE1142" i="9" s="1"/>
  <c r="AR1138" i="9"/>
  <c r="BE1138" i="9" s="1"/>
  <c r="Q1075" i="9"/>
  <c r="AR1183" i="9"/>
  <c r="BE1183" i="9" s="1"/>
  <c r="AR1179" i="9"/>
  <c r="BE1179" i="9" s="1"/>
  <c r="AR1175" i="9"/>
  <c r="BE1175" i="9" s="1"/>
  <c r="AR1171" i="9"/>
  <c r="BE1171" i="9" s="1"/>
  <c r="AR1167" i="9"/>
  <c r="BE1167" i="9" s="1"/>
  <c r="AR1163" i="9"/>
  <c r="BE1163" i="9" s="1"/>
  <c r="AR1159" i="9"/>
  <c r="BE1159" i="9" s="1"/>
  <c r="AR1155" i="9"/>
  <c r="BE1155" i="9" s="1"/>
  <c r="AR1151" i="9"/>
  <c r="BE1151" i="9" s="1"/>
  <c r="AR1147" i="9"/>
  <c r="BE1147" i="9" s="1"/>
  <c r="AR1143" i="9"/>
  <c r="BE1143" i="9" s="1"/>
  <c r="AR1139" i="9"/>
  <c r="BE1139" i="9" s="1"/>
  <c r="AR1184" i="9"/>
  <c r="BE1184" i="9" s="1"/>
  <c r="AR1180" i="9"/>
  <c r="BE1180" i="9" s="1"/>
  <c r="AR1176" i="9"/>
  <c r="BE1176" i="9" s="1"/>
  <c r="AR1172" i="9"/>
  <c r="BE1172" i="9" s="1"/>
  <c r="AR1168" i="9"/>
  <c r="BE1168" i="9" s="1"/>
  <c r="AR1164" i="9"/>
  <c r="BE1164" i="9" s="1"/>
  <c r="AR1160" i="9"/>
  <c r="BE1160" i="9" s="1"/>
  <c r="AR1156" i="9"/>
  <c r="BE1156" i="9" s="1"/>
  <c r="AR1152" i="9"/>
  <c r="BE1152" i="9" s="1"/>
  <c r="AR1148" i="9"/>
  <c r="BE1148" i="9" s="1"/>
  <c r="AR1144" i="9"/>
  <c r="BE1144" i="9" s="1"/>
  <c r="AR1140" i="9"/>
  <c r="BE1140" i="9" s="1"/>
  <c r="AR1136" i="9"/>
  <c r="T429" i="9"/>
  <c r="AR429" i="9" s="1"/>
  <c r="BH849" i="9"/>
  <c r="AD849" i="9" s="1"/>
  <c r="BG848" i="9"/>
  <c r="X848" i="9" s="1"/>
  <c r="BI846" i="9"/>
  <c r="AJ846" i="9" s="1"/>
  <c r="BH845" i="9"/>
  <c r="AD845" i="9" s="1"/>
  <c r="BG844" i="9"/>
  <c r="BI848" i="9"/>
  <c r="AJ848" i="9" s="1"/>
  <c r="BH847" i="9"/>
  <c r="AD847" i="9" s="1"/>
  <c r="BG846" i="9"/>
  <c r="X846" i="9" s="1"/>
  <c r="BI844" i="9"/>
  <c r="AJ844" i="9" s="1"/>
  <c r="BG849" i="9"/>
  <c r="X849" i="9" s="1"/>
  <c r="BI847" i="9"/>
  <c r="AJ847" i="9" s="1"/>
  <c r="BH846" i="9"/>
  <c r="AD846" i="9" s="1"/>
  <c r="BG845" i="9"/>
  <c r="X845" i="9" s="1"/>
  <c r="BH848" i="9"/>
  <c r="AD848" i="9" s="1"/>
  <c r="BG847" i="9"/>
  <c r="X847" i="9" s="1"/>
  <c r="BI845" i="9"/>
  <c r="AJ845" i="9" s="1"/>
  <c r="BH844" i="9"/>
  <c r="AD844" i="9" s="1"/>
  <c r="BI849" i="9"/>
  <c r="AJ849" i="9" s="1"/>
  <c r="AV151" i="9"/>
  <c r="AV153" i="9"/>
  <c r="AH97" i="9"/>
  <c r="AD856" i="9"/>
  <c r="AT735" i="9"/>
  <c r="AH768" i="9" s="1"/>
  <c r="AD855" i="9" s="1"/>
  <c r="BI789" i="9"/>
  <c r="BI788" i="9"/>
  <c r="BI787" i="9"/>
  <c r="BI786" i="9"/>
  <c r="BI784" i="9"/>
  <c r="BI785" i="9"/>
  <c r="AE354" i="64"/>
  <c r="AJ365" i="64"/>
  <c r="AJ367" i="64" s="1"/>
  <c r="AP66" i="64"/>
  <c r="AQ354" i="64"/>
  <c r="AW353" i="64"/>
  <c r="H118" i="63"/>
  <c r="AW356" i="64"/>
  <c r="H120" i="63"/>
  <c r="H111" i="63"/>
  <c r="H114" i="63"/>
  <c r="BF1148" i="9" l="1"/>
  <c r="BG1148" i="9"/>
  <c r="BI1148" i="9" s="1"/>
  <c r="BH1148" i="9"/>
  <c r="BF1164" i="9"/>
  <c r="BG1164" i="9"/>
  <c r="BI1164" i="9" s="1"/>
  <c r="BH1164" i="9"/>
  <c r="BF1180" i="9"/>
  <c r="BG1180" i="9"/>
  <c r="BI1180" i="9" s="1"/>
  <c r="BH1180" i="9"/>
  <c r="BF1147" i="9"/>
  <c r="BG1147" i="9"/>
  <c r="BI1147" i="9" s="1"/>
  <c r="BH1147" i="9"/>
  <c r="BF1163" i="9"/>
  <c r="BG1163" i="9"/>
  <c r="BI1163" i="9" s="1"/>
  <c r="BH1163" i="9"/>
  <c r="BF1179" i="9"/>
  <c r="BG1179" i="9"/>
  <c r="BI1179" i="9" s="1"/>
  <c r="BH1179" i="9"/>
  <c r="BG1142" i="9"/>
  <c r="BI1142" i="9" s="1"/>
  <c r="BH1142" i="9"/>
  <c r="BF1142" i="9"/>
  <c r="BG1158" i="9"/>
  <c r="BI1158" i="9" s="1"/>
  <c r="BH1158" i="9"/>
  <c r="BF1158" i="9"/>
  <c r="BG1174" i="9"/>
  <c r="BI1174" i="9" s="1"/>
  <c r="BH1174" i="9"/>
  <c r="BF1174" i="9"/>
  <c r="BH1141" i="9"/>
  <c r="BF1141" i="9"/>
  <c r="BG1141" i="9"/>
  <c r="BI1141" i="9" s="1"/>
  <c r="BH1157" i="9"/>
  <c r="BF1157" i="9"/>
  <c r="BG1157" i="9"/>
  <c r="BI1157" i="9" s="1"/>
  <c r="BH1173" i="9"/>
  <c r="BF1173" i="9"/>
  <c r="BG1173" i="9"/>
  <c r="BI1173" i="9" s="1"/>
  <c r="AX1021" i="9"/>
  <c r="BN987" i="9"/>
  <c r="AX1015" i="9" s="1"/>
  <c r="BN986" i="9"/>
  <c r="AX1012" i="9" s="1"/>
  <c r="BN985" i="9"/>
  <c r="AX1009" i="9" s="1"/>
  <c r="BN978" i="9"/>
  <c r="AX988" i="9" s="1"/>
  <c r="BN977" i="9"/>
  <c r="AX985" i="9" s="1"/>
  <c r="BN976" i="9"/>
  <c r="AX982" i="9" s="1"/>
  <c r="BN981" i="9"/>
  <c r="AX997" i="9" s="1"/>
  <c r="BN980" i="9"/>
  <c r="AX994" i="9" s="1"/>
  <c r="BN979" i="9"/>
  <c r="AX991" i="9" s="1"/>
  <c r="BN975" i="9"/>
  <c r="AX979" i="9" s="1"/>
  <c r="BN974" i="9"/>
  <c r="AX976" i="9" s="1"/>
  <c r="BN973" i="9"/>
  <c r="AX973" i="9" s="1"/>
  <c r="BN984" i="9"/>
  <c r="AX1006" i="9" s="1"/>
  <c r="BN983" i="9"/>
  <c r="AX1003" i="9" s="1"/>
  <c r="BN982" i="9"/>
  <c r="AX1000" i="9" s="1"/>
  <c r="BN988" i="9"/>
  <c r="AX1018" i="9" s="1"/>
  <c r="BF1144" i="9"/>
  <c r="BG1144" i="9"/>
  <c r="BI1144" i="9" s="1"/>
  <c r="BH1144" i="9"/>
  <c r="BF1160" i="9"/>
  <c r="BG1160" i="9"/>
  <c r="BI1160" i="9" s="1"/>
  <c r="BH1160" i="9"/>
  <c r="BF1176" i="9"/>
  <c r="BG1176" i="9"/>
  <c r="BI1176" i="9" s="1"/>
  <c r="BH1176" i="9"/>
  <c r="BF1143" i="9"/>
  <c r="BG1143" i="9"/>
  <c r="BI1143" i="9" s="1"/>
  <c r="BH1143" i="9"/>
  <c r="BF1159" i="9"/>
  <c r="BG1159" i="9"/>
  <c r="BI1159" i="9" s="1"/>
  <c r="BH1159" i="9"/>
  <c r="BF1175" i="9"/>
  <c r="BG1175" i="9"/>
  <c r="BI1175" i="9" s="1"/>
  <c r="BH1175" i="9"/>
  <c r="BG1138" i="9"/>
  <c r="BI1138" i="9" s="1"/>
  <c r="BH1138" i="9"/>
  <c r="BF1138" i="9"/>
  <c r="BG1154" i="9"/>
  <c r="BI1154" i="9" s="1"/>
  <c r="BH1154" i="9"/>
  <c r="BF1154" i="9"/>
  <c r="BG1170" i="9"/>
  <c r="BI1170" i="9" s="1"/>
  <c r="BH1170" i="9"/>
  <c r="BF1170" i="9"/>
  <c r="BH1137" i="9"/>
  <c r="BF1137" i="9"/>
  <c r="BG1137" i="9"/>
  <c r="BI1137" i="9" s="1"/>
  <c r="BH1153" i="9"/>
  <c r="BF1153" i="9"/>
  <c r="BG1153" i="9"/>
  <c r="BI1153" i="9" s="1"/>
  <c r="BH1169" i="9"/>
  <c r="BF1169" i="9"/>
  <c r="BG1169" i="9"/>
  <c r="BI1169" i="9" s="1"/>
  <c r="BH1185" i="9"/>
  <c r="BF1185" i="9"/>
  <c r="BG1185" i="9"/>
  <c r="BI1185" i="9" s="1"/>
  <c r="X844" i="9"/>
  <c r="BF1140" i="9"/>
  <c r="BG1140" i="9"/>
  <c r="BI1140" i="9" s="1"/>
  <c r="BH1140" i="9"/>
  <c r="BF1156" i="9"/>
  <c r="BG1156" i="9"/>
  <c r="BI1156" i="9" s="1"/>
  <c r="BH1156" i="9"/>
  <c r="BF1172" i="9"/>
  <c r="BG1172" i="9"/>
  <c r="BI1172" i="9" s="1"/>
  <c r="BH1172" i="9"/>
  <c r="BF1139" i="9"/>
  <c r="BG1139" i="9"/>
  <c r="BI1139" i="9" s="1"/>
  <c r="BH1139" i="9"/>
  <c r="BF1155" i="9"/>
  <c r="BG1155" i="9"/>
  <c r="BI1155" i="9" s="1"/>
  <c r="BH1155" i="9"/>
  <c r="BF1171" i="9"/>
  <c r="BG1171" i="9"/>
  <c r="BI1171" i="9" s="1"/>
  <c r="BH1171" i="9"/>
  <c r="BG1150" i="9"/>
  <c r="BI1150" i="9" s="1"/>
  <c r="BH1150" i="9"/>
  <c r="BF1150" i="9"/>
  <c r="BG1166" i="9"/>
  <c r="BI1166" i="9" s="1"/>
  <c r="BH1166" i="9"/>
  <c r="BF1166" i="9"/>
  <c r="BG1182" i="9"/>
  <c r="BI1182" i="9" s="1"/>
  <c r="BH1182" i="9"/>
  <c r="BF1182" i="9"/>
  <c r="BH1149" i="9"/>
  <c r="BF1149" i="9"/>
  <c r="BG1149" i="9"/>
  <c r="BI1149" i="9" s="1"/>
  <c r="BH1165" i="9"/>
  <c r="BF1165" i="9"/>
  <c r="BG1165" i="9"/>
  <c r="BI1165" i="9" s="1"/>
  <c r="BH1181" i="9"/>
  <c r="BF1181" i="9"/>
  <c r="BG1181" i="9"/>
  <c r="BI1181" i="9" s="1"/>
  <c r="BI790" i="9"/>
  <c r="AH815" i="9" s="1"/>
  <c r="BE1136" i="9"/>
  <c r="AR1186" i="9"/>
  <c r="AJ1268" i="9" s="1"/>
  <c r="BF1152" i="9"/>
  <c r="BG1152" i="9"/>
  <c r="BI1152" i="9" s="1"/>
  <c r="BH1152" i="9"/>
  <c r="BF1168" i="9"/>
  <c r="BG1168" i="9"/>
  <c r="BI1168" i="9" s="1"/>
  <c r="BH1168" i="9"/>
  <c r="BF1184" i="9"/>
  <c r="BG1184" i="9"/>
  <c r="BI1184" i="9" s="1"/>
  <c r="BH1184" i="9"/>
  <c r="BF1151" i="9"/>
  <c r="BG1151" i="9"/>
  <c r="BI1151" i="9" s="1"/>
  <c r="BH1151" i="9"/>
  <c r="BF1167" i="9"/>
  <c r="BG1167" i="9"/>
  <c r="BI1167" i="9" s="1"/>
  <c r="BH1167" i="9"/>
  <c r="BF1183" i="9"/>
  <c r="BG1183" i="9"/>
  <c r="BI1183" i="9" s="1"/>
  <c r="BH1183" i="9"/>
  <c r="BG1146" i="9"/>
  <c r="BI1146" i="9" s="1"/>
  <c r="BH1146" i="9"/>
  <c r="BF1146" i="9"/>
  <c r="BG1162" i="9"/>
  <c r="BI1162" i="9" s="1"/>
  <c r="BH1162" i="9"/>
  <c r="BF1162" i="9"/>
  <c r="BG1178" i="9"/>
  <c r="BI1178" i="9" s="1"/>
  <c r="BH1178" i="9"/>
  <c r="BF1178" i="9"/>
  <c r="BH1145" i="9"/>
  <c r="BF1145" i="9"/>
  <c r="BG1145" i="9"/>
  <c r="BI1145" i="9" s="1"/>
  <c r="BH1161" i="9"/>
  <c r="BF1161" i="9"/>
  <c r="BG1161" i="9"/>
  <c r="BI1161" i="9" s="1"/>
  <c r="BH1177" i="9"/>
  <c r="BF1177" i="9"/>
  <c r="BG1177" i="9"/>
  <c r="BI1177" i="9" s="1"/>
  <c r="BO1031" i="9"/>
  <c r="AX1037" i="9" s="1"/>
  <c r="BO1030" i="9"/>
  <c r="AX1034" i="9" s="1"/>
  <c r="BO1033" i="9"/>
  <c r="AX1043" i="9" s="1"/>
  <c r="BO1028" i="9"/>
  <c r="AX1028" i="9" s="1"/>
  <c r="BO1032" i="9"/>
  <c r="AX1040" i="9" s="1"/>
  <c r="BO1029" i="9"/>
  <c r="AX1031" i="9" s="1"/>
  <c r="AJ366" i="64"/>
  <c r="AW354" i="64"/>
  <c r="AW360" i="64" s="1"/>
  <c r="AW361" i="64" s="1"/>
  <c r="AP68" i="64" s="1"/>
  <c r="H116" i="63"/>
  <c r="H119" i="63"/>
  <c r="H117" i="63"/>
  <c r="AX1051" i="9" l="1"/>
  <c r="AJ1058" i="9" s="1"/>
  <c r="AJ1063" i="9" s="1"/>
  <c r="AX1020" i="9"/>
  <c r="BG812" i="9"/>
  <c r="AH809" i="9"/>
  <c r="AH818" i="9"/>
  <c r="BG810" i="9"/>
  <c r="BG807" i="9"/>
  <c r="BG811" i="9"/>
  <c r="BG808" i="9"/>
  <c r="BG809" i="9"/>
  <c r="BE1186" i="9"/>
  <c r="AI1256" i="9" s="1"/>
  <c r="BF1136" i="9"/>
  <c r="BF1186" i="9" s="1"/>
  <c r="AP1257" i="9" s="1"/>
  <c r="BG1136" i="9"/>
  <c r="BH1136" i="9"/>
  <c r="BH1186" i="9" s="1"/>
  <c r="AD858" i="9"/>
  <c r="AD859" i="9" s="1"/>
  <c r="AN860" i="9" l="1"/>
  <c r="AD861" i="9" s="1"/>
  <c r="AJ1065" i="9" s="1"/>
  <c r="AW1256" i="9"/>
  <c r="AI1263" i="9"/>
  <c r="AP1263" i="9"/>
  <c r="AW1257" i="9"/>
  <c r="BI1136" i="9"/>
  <c r="BI1186" i="9" s="1"/>
  <c r="BG1186" i="9"/>
  <c r="AH767" i="9"/>
  <c r="T428" i="9"/>
  <c r="AJ1064" i="9"/>
  <c r="AJ1066" i="9" l="1"/>
  <c r="AJ1269" i="9"/>
  <c r="AW1263" i="9"/>
  <c r="AW126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pippo</author>
  </authors>
  <commentList>
    <comment ref="G100" authorId="0" shapeId="0" xr:uid="{00000000-0006-0000-0C00-000001000000}">
      <text>
        <r>
          <rPr>
            <b/>
            <sz val="8"/>
            <color indexed="81"/>
            <rFont val="Tahoma"/>
            <family val="2"/>
          </rPr>
          <t xml:space="preserve"> Occorre indicare l'ID degli aggregato o degli aggregati (fino a tre) definiti dal Dipartimento della Protezione Civile come indicato nelle rappresentazioni in formato pdf allegate avendo cura di indicare l'ID dell'aggregato prevalente nella cella contrassegnata dell'asterisco.</t>
        </r>
      </text>
    </comment>
    <comment ref="AL100" authorId="0" shapeId="0" xr:uid="{00000000-0006-0000-0C00-000002000000}">
      <text>
        <r>
          <rPr>
            <b/>
            <sz val="8"/>
            <color indexed="81"/>
            <rFont val="Tahoma"/>
            <family val="2"/>
          </rPr>
          <t xml:space="preserve"> Occorre indicare l'ID degli aggregato o degli aggregati (fino a tre) definiti dal Dipartimento della Protezione Civile come indicato nelle rappresentazioni in formato pdf allegate avendo cura di indicare l'ID dell'aggregato prevalente nella cella contrassegnata dell'asterisco.</t>
        </r>
      </text>
    </comment>
    <comment ref="Q217" authorId="0" shapeId="0" xr:uid="{00000000-0006-0000-0C00-000003000000}">
      <text>
        <r>
          <rPr>
            <b/>
            <sz val="8"/>
            <color indexed="81"/>
            <rFont val="Tahoma"/>
            <family val="2"/>
          </rPr>
          <t>Nel caso in cui si disponga di una mappa in formato dwg o dxf è consigliabile convertire la stessa in formato pdf e successivamente in formato jpg.</t>
        </r>
      </text>
    </comment>
    <comment ref="Q245" authorId="0" shapeId="0" xr:uid="{00000000-0006-0000-0C00-000004000000}">
      <text>
        <r>
          <rPr>
            <b/>
            <sz val="8"/>
            <color indexed="81"/>
            <rFont val="Tahoma"/>
            <family val="2"/>
          </rPr>
          <t>Nel caso in cui si disponga di una mappa in formato dwg o dxf è consigliabile convertire la stessa in formato pdf e successivamente in formato jpg.</t>
        </r>
      </text>
    </comment>
    <comment ref="Q273" authorId="0" shapeId="0" xr:uid="{00000000-0006-0000-0C00-000005000000}">
      <text>
        <r>
          <rPr>
            <b/>
            <sz val="8"/>
            <color indexed="81"/>
            <rFont val="Tahoma"/>
            <family val="2"/>
          </rPr>
          <t>Nel caso in cui si disponga di una mappa in formato dwg o dxf è consigliabile convertire la stessa in formato pdf e successivamente in formato jpg.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pippo</author>
  </authors>
  <commentList>
    <comment ref="AM13" authorId="0" shapeId="0" xr:uid="{00000000-0006-0000-0D00-000001000000}">
      <text>
        <r>
          <rPr>
            <b/>
            <sz val="8"/>
            <color indexed="81"/>
            <rFont val="Tahoma"/>
            <family val="2"/>
          </rPr>
          <t>Per edificio con vincolo diretto si intende un edificio vincolato ai sensi della Dgls 42/2004 parte II.</t>
        </r>
      </text>
    </comment>
    <comment ref="P859" authorId="0" shapeId="0" xr:uid="{00000000-0006-0000-0D00-000002000000}">
      <text>
        <r>
          <rPr>
            <b/>
            <sz val="8"/>
            <color indexed="81"/>
            <rFont val="Tahoma"/>
            <family val="2"/>
          </rPr>
          <t>Modifica effettuata secondo quanto previsto dall'art. 2 comma 7 del decreto USRA n. 1/2013 ed illustrato nella tabella 1 del decreto USRA n. 3/2013.</t>
        </r>
      </text>
    </comment>
    <comment ref="E940" authorId="0" shapeId="0" xr:uid="{00000000-0006-0000-0D00-000003000000}">
      <text>
        <r>
          <rPr>
            <b/>
            <sz val="8"/>
            <color indexed="81"/>
            <rFont val="Tahoma"/>
            <family val="2"/>
          </rPr>
          <t>Riconoscibilità della tipologia e morfologia originaria : mantenimento e/o ripristino dell’impianto e della distribuzione originaria, conservazione quote interpiano, eliminazione superfetazioni e abbaini non presenti in origine, eliminazione murature portanti in falso non originarie, distribuzione originaria delle aperture e della distribuzione interna, mantenimento posizione originaria corpi scala, ecc.</t>
        </r>
      </text>
    </comment>
    <comment ref="D1075" authorId="0" shapeId="0" xr:uid="{00000000-0006-0000-0D00-000004000000}">
      <text>
        <r>
          <rPr>
            <b/>
            <sz val="8"/>
            <color indexed="81"/>
            <rFont val="Tahoma"/>
            <family val="2"/>
          </rPr>
          <t>Referente / Delegato: riportare il nome dei titolari di ciascuna unità immobiliare.
In caso di più titolari quello prevalente aggiungendo la dicitura "ed altri" (ad esempio: Mario Rossi ed altri).</t>
        </r>
      </text>
    </comment>
    <comment ref="Q1075" authorId="0" shapeId="0" xr:uid="{00000000-0006-0000-0D00-000005000000}">
      <text>
        <r>
          <rPr>
            <b/>
            <sz val="8"/>
            <color indexed="81"/>
            <rFont val="Tahoma"/>
            <family val="2"/>
          </rPr>
          <t>Rriportare il codice fiscale del titolare di ciascuna unità immobiliare.
In caso di più titolari indicare il codice fiscale di quello prevalente.</t>
        </r>
      </text>
    </comment>
    <comment ref="AQ1075" authorId="0" shapeId="0" xr:uid="{00000000-0006-0000-0D00-000006000000}">
      <text>
        <r>
          <rPr>
            <b/>
            <sz val="6"/>
            <color indexed="81"/>
            <rFont val="Tahoma"/>
            <family val="2"/>
          </rPr>
          <t>A/1 Abitazioni di tipo signorile
A/2 Abitazioni di tipo civile
A/3 Abitazioni di tipo economico
A/4 Abitazioni di tipo popolare
A/5 Abitazioni di tipo ultrapopolare
A/6 Abitazioni di tipo rurale
A/7 Abitazioni in villini
A/8 Abitazioni in ville
A/9 Castelli, palazzi di eminenti pregi artistici o storici
A/10 Uffici e studi privati
A/11 Abitazioni ed alloggi tipici dei luoghi
B/1 Collegi e convitti, educandati; ricoveri; orfanotrofi; ospizi; conventi; seminari; caserme
B/2 Case di cura ed ospedali (senza fine di lucro)
B/3 Prigioni e riformatori
B/4 Uffici pubblici
B/5 Scuole e laboratori scientifici
B/6 Biblioteche, pinacoteche, musei, gallerie, accademie che non hanno sede in edifici della categoria A/9
B/7 Cappelle ed oratori non destinati all’esercizio pubblico del culto
B/8 Magazzini sotterranei per depositi di derrate
C/1 Negozi e botteghe
C/2 Magazzini e locali di deposito
C/3 Laboratori per arti e mestieri
C/4 Fabbricati e locali per esercizi sportivi (senza fine di lucro)
C/5 Stabilimenti balneari e di acque curative (senza fine di lucro)
C/6 Stalle, scuderie, rimesse, autorimesse (senza fine di lucro)
C/7 Tettoie chiuse od aperte
D/1 Opifici
D/2 Alberghi e pensioni (con fine di lucro)
D/3 Teatri, cinematografi, sale per concerti e spettacoli e simili (con fine di lucro)
D/4 Case di cura ed ospedali (con fine di lucro)
D/5 Istituto di credito, cambio e assicurazione (con fine di lucro)
D/6 Fabbricati e locali per esercizi sportivi (con fine di lucro)
D/7 Fabbricati costruiti o adattati per le speciali esigenze di un’attività industriale e non suscettibili di destinazione diversa senza radicali trasformazioni.
D/8 Fabbricati costruiti o adattati per le speciali esigenze di un’attività commerciale e non suscettibili di destinazione diversa senza radicali trasformazioni.
D/9 Edifici galleggianti o sospesi assicurati a punti fissi del suolo, ponti privati soggetti a pedaggio.
D/10 Fabbricati per funzioni produttive connesse alle attività agricole.
E/1 Stazioni per servizi di trasporto, terrestri, marittimi ed aerei.
E/2 Ponti comunali e provinciali soggetti a pedaggio.
E/3 Costruzioni e fabbricati per speciali esigenze pubbliche
E/4 Recinti chiusi per speciali esigenze pubbliche.
E/5 Fabbricati costituenti fortificazioni e loro dipendenze.
E/6 Fari, semafori, torri per rendere d’uso pubblico l’orologio comunale
E/7 Fabbricati destinati all’esercizio pubblico dei culti.
E/8 Fabbricati e costruzioni nei cimiteri, esclusi i colombari, i sepolcri e le tombe di famiglia.
E/9 Edifici a destinazione particolare non compresi nelle categorie precedenti del gruppo E.</t>
        </r>
      </text>
    </comment>
    <comment ref="AL1134" authorId="0" shapeId="0" xr:uid="{00000000-0006-0000-0D00-000007000000}">
      <text>
        <r>
          <rPr>
            <b/>
            <sz val="8"/>
            <color indexed="81"/>
            <rFont val="Tahoma"/>
            <family val="2"/>
          </rPr>
          <t>Superficie comdominiale complessiva calcolata come indicato dal D.C.D. 27/2010 e ss.mm.ii. ripartita secondo la quota millesimale.</t>
        </r>
      </text>
    </comment>
    <comment ref="C1259" authorId="0" shapeId="0" xr:uid="{00000000-0006-0000-0D00-000008000000}">
      <text>
        <r>
          <rPr>
            <b/>
            <sz val="8"/>
            <color indexed="81"/>
            <rFont val="Tahoma"/>
            <family val="2"/>
          </rPr>
          <t>lavori definiti dalla Circ.1713/STM/2011</t>
        </r>
      </text>
    </comment>
    <comment ref="C1260" authorId="0" shapeId="0" xr:uid="{00000000-0006-0000-0D00-000009000000}">
      <text>
        <r>
          <rPr>
            <b/>
            <sz val="8"/>
            <color indexed="81"/>
            <rFont val="Tahoma"/>
            <family val="2"/>
          </rPr>
          <t>Contributo l’accessibilità degli spazi esterni ai sensi dell’art.5, comma 4 della OPCM 3881/2010 e del DCD n.27 del 02.10.2012.</t>
        </r>
      </text>
    </comment>
    <comment ref="C1261" authorId="0" shapeId="0" xr:uid="{00000000-0006-0000-0D00-00000A000000}">
      <text>
        <r>
          <rPr>
            <b/>
            <sz val="8"/>
            <color indexed="81"/>
            <rFont val="Tahoma"/>
            <family val="2"/>
          </rPr>
          <t>Contributo per installazione di meccanismi per l’accesso ai piani superiori  ai sensi dell’art.5 comma 4 della OPCM 3881/2010 e DCD n.27 del 02.10.2012.</t>
        </r>
      </text>
    </comment>
  </commentList>
</comments>
</file>

<file path=xl/sharedStrings.xml><?xml version="1.0" encoding="utf-8"?>
<sst xmlns="http://schemas.openxmlformats.org/spreadsheetml/2006/main" count="4929" uniqueCount="2318">
  <si>
    <t>Tipologia costruttiva del fabbricato:</t>
  </si>
  <si>
    <t>COLLE DI ROIO</t>
  </si>
  <si>
    <t>COLLE DI SASSA</t>
  </si>
  <si>
    <t>COLLEBRINCIONI</t>
  </si>
  <si>
    <t>COLLEFRACIDO</t>
  </si>
  <si>
    <t>COLLEMARE</t>
  </si>
  <si>
    <t>COPPITO</t>
  </si>
  <si>
    <t>FOCE DI SASSA</t>
  </si>
  <si>
    <t>in acciaio e tavelloni</t>
  </si>
  <si>
    <t>15</t>
  </si>
  <si>
    <t>differenza fra le due date (in secondi)</t>
  </si>
  <si>
    <t>ROIO PIANO</t>
  </si>
  <si>
    <t>ROIO POGGIO</t>
  </si>
  <si>
    <r>
      <t>ELENCO DEI VINCOLI</t>
    </r>
    <r>
      <rPr>
        <sz val="9"/>
        <rFont val="Arial"/>
        <family val="2"/>
      </rPr>
      <t xml:space="preserve">
(compilare la sezione a cura del tecnico incaricato della redazione della proposta di intervento)</t>
    </r>
  </si>
  <si>
    <t>&gt; 1 secolo precedente</t>
  </si>
  <si>
    <t>contemporaneo</t>
  </si>
  <si>
    <t>&lt; 1 secolo precedente</t>
  </si>
  <si>
    <t>successivo</t>
  </si>
  <si>
    <t>roccioso</t>
  </si>
  <si>
    <t>Tipo terreno (prevalenza):</t>
  </si>
  <si>
    <t>AVVERTENZE</t>
  </si>
  <si>
    <t>Distribuzione delle tamponature in elevazione</t>
  </si>
  <si>
    <t>Presenza di pilastri tozzi</t>
  </si>
  <si>
    <t>Carenza del sistema resistente</t>
  </si>
  <si>
    <t>Stato di conservazione</t>
  </si>
  <si>
    <t>RIEPILOGO PARAMETRI ECONOMICI ESSENZIALI</t>
  </si>
  <si>
    <t>E5</t>
  </si>
  <si>
    <t>località [localita]</t>
  </si>
  <si>
    <t>ARAGNO</t>
  </si>
  <si>
    <t>ARISCHIA</t>
  </si>
  <si>
    <t>ASSERGI</t>
  </si>
  <si>
    <t>BAGNO GRANDE E RIPA</t>
  </si>
  <si>
    <t>BAGNO PICCOLO</t>
  </si>
  <si>
    <t>BAZZANO</t>
  </si>
  <si>
    <t>BRECCIASECCA</t>
  </si>
  <si>
    <t>RIEPILOGO: LOCALIZZAZIONE ED IDENTIFICAZIONE DELLA PORZIONE DI AGGREGATO O DELL'EDIFICIO SINGOLO</t>
  </si>
  <si>
    <t>A1</t>
  </si>
  <si>
    <t>Identificativo del Progetto esecutivo (da compilare a cura del Comune)</t>
  </si>
  <si>
    <t>A2</t>
  </si>
  <si>
    <t>validazione del codice fiscale</t>
  </si>
  <si>
    <t>Instabilità per cavità ipogee</t>
  </si>
  <si>
    <t>aggiunta del 25-01-2013</t>
  </si>
  <si>
    <t>Presenza dei pareri (positivi) degli Enti preposti, se necessari</t>
  </si>
  <si>
    <t>Parere della Commissione Pareri</t>
  </si>
  <si>
    <t>Ribaltamento di porticati o logge</t>
  </si>
  <si>
    <t>Ribaltamento degli elementi svettanti o aggettanti</t>
  </si>
  <si>
    <t>Ubicazione</t>
  </si>
  <si>
    <t>livello d attivazione [livello_attivazione]</t>
  </si>
  <si>
    <t>non attivabile</t>
  </si>
  <si>
    <t>V1</t>
  </si>
  <si>
    <t>V2</t>
  </si>
  <si>
    <t>V3</t>
  </si>
  <si>
    <t>Livello di contributo base</t>
  </si>
  <si>
    <t xml:space="preserve"> - lieve</t>
  </si>
  <si>
    <t>flag imposta scheda</t>
  </si>
  <si>
    <t xml:space="preserve"> - moderato</t>
  </si>
  <si>
    <t xml:space="preserve"> - medio</t>
  </si>
  <si>
    <t xml:space="preserve"> - grave</t>
  </si>
  <si>
    <t xml:space="preserve"> - gravissimo</t>
  </si>
  <si>
    <t>livello di vulneravilità ca [livello_vul]</t>
  </si>
  <si>
    <t>Indicare se l’esito è conforme a quello rilevato nella fase dell’emergenza :</t>
  </si>
  <si>
    <t>Esito conforme a quello determinato nella fase dell’emergenza</t>
  </si>
  <si>
    <t>muratura tipo M2</t>
  </si>
  <si>
    <t>muratura tipo M3</t>
  </si>
  <si>
    <t>Danno rilevato dal tecnico incaricato per la presenza di più schede validate dal Comune</t>
  </si>
  <si>
    <t>Danno rilevato dal tecnico incaricato per l'assenza della scheda validata dal Comune</t>
  </si>
  <si>
    <t>sistema operativo</t>
  </si>
  <si>
    <t>rand01</t>
  </si>
  <si>
    <t>rand02</t>
  </si>
  <si>
    <t>rand03</t>
  </si>
  <si>
    <t>-</t>
  </si>
  <si>
    <t>AQ</t>
  </si>
  <si>
    <t>TE</t>
  </si>
  <si>
    <t>Cattivo stato di conservazione e/o manutenzione con evidenti riflessi sull’efficienza delle strutture (ad esempio, stato di fessurazione, carbonatazione del calcestruzzo ed ossidazione delle armature, distacco del copriferro).Si verifica quando:</t>
  </si>
  <si>
    <t>CATTIVO STATO DI CONSERVAZIONE</t>
  </si>
  <si>
    <t>carico assiale sul pilastro
(KN)</t>
  </si>
  <si>
    <r>
      <t>s</t>
    </r>
    <r>
      <rPr>
        <vertAlign val="subscript"/>
        <sz val="8"/>
        <rFont val="Arial"/>
        <family val="2"/>
      </rPr>
      <t>c</t>
    </r>
    <r>
      <rPr>
        <sz val="8"/>
        <rFont val="Arial"/>
        <family val="2"/>
      </rPr>
      <t>&gt;8 MPa</t>
    </r>
  </si>
  <si>
    <t>impalcato</t>
  </si>
  <si>
    <t>Occorre verificare se ci sono pilastri aventi uno sforzo di compressione medio nelle combinazione rara (vedere paragrafo 2.5.3 delle NTC 2008) maggiore di 8,0 Mpa. Indicare in tabella i pilastri nelle condizioni più gravose.</t>
  </si>
  <si>
    <t>riferimenti</t>
  </si>
  <si>
    <t>descrizione</t>
  </si>
  <si>
    <t>colonna</t>
  </si>
  <si>
    <t>note</t>
  </si>
  <si>
    <t>NON INSERIRE RIGHE FRA I RIFERIMENTI GIA' IMPOSTATI!!!!!!!!!!!!</t>
  </si>
  <si>
    <t>E2</t>
  </si>
  <si>
    <t>TOT</t>
  </si>
  <si>
    <t>superficie abitativa allo stato di fatto (scheda aggregato)</t>
  </si>
  <si>
    <t>Compenso per amministratore (IVA inclusa)</t>
  </si>
  <si>
    <r>
      <t>MURATURA IN FALSO SU SOLAI</t>
    </r>
    <r>
      <rPr>
        <sz val="9"/>
        <rFont val="Arial"/>
        <family val="2"/>
      </rPr>
      <t xml:space="preserve">
 (compilazione a cura del tecnico incaricato della redazione della progetto esecutivo) </t>
    </r>
  </si>
  <si>
    <t>ABBATEGGIO</t>
  </si>
  <si>
    <t>ALANNO</t>
  </si>
  <si>
    <t>BOLOGNANO</t>
  </si>
  <si>
    <t>BRITTOLI</t>
  </si>
  <si>
    <t>BUSSI SUL TIRINO</t>
  </si>
  <si>
    <t>CAPPELLE SUL TAVO</t>
  </si>
  <si>
    <t>CARAMANICO TERME</t>
  </si>
  <si>
    <t>CARPINETO DELLA NORA</t>
  </si>
  <si>
    <t>CASTIGLIONE A CASAURIA</t>
  </si>
  <si>
    <t>CATIGNANO</t>
  </si>
  <si>
    <t>CEPAGATTI</t>
  </si>
  <si>
    <t>CITTA' SANT'ANGELO</t>
  </si>
  <si>
    <t>CIVITAQUANA</t>
  </si>
  <si>
    <t>CIVITELLA CASANOVA</t>
  </si>
  <si>
    <t>ELEVATO CARICO SUI PILASTRI</t>
  </si>
  <si>
    <t>RIEPILOGO DATI GENERALI DELLE UNITA' STRUTTURALI DI INTERVENTO</t>
  </si>
  <si>
    <t>Muratura mista a c.a. (o altre strutture intelaiate) in parallelo sugli stessi piani</t>
  </si>
  <si>
    <t>Muratura rinforzata con iniezioni o intonaci non armati</t>
  </si>
  <si>
    <t>Muratura armata o con intonaci armati</t>
  </si>
  <si>
    <t>Muratura con altri o non identificati rinforzi</t>
  </si>
  <si>
    <t>Muratura su c.a. (o altre strutture intelaiate)</t>
  </si>
  <si>
    <t>C.a. (o altre strutture intelaiate) su muratura</t>
  </si>
  <si>
    <t>COLLE DI PRETURO</t>
  </si>
  <si>
    <t>tipologia struttura [tipo_str]</t>
  </si>
  <si>
    <t>muratura</t>
  </si>
  <si>
    <t>telaio in c.a.</t>
  </si>
  <si>
    <t>setti in c.a.</t>
  </si>
  <si>
    <t>M7</t>
  </si>
  <si>
    <t>M8</t>
  </si>
  <si>
    <t>livelli [livelli]</t>
  </si>
  <si>
    <t>intonaco arm. - max</t>
  </si>
  <si>
    <t>Muratura a conci sbozzati, con paramento di limitato spessore e nucleo interno</t>
  </si>
  <si>
    <t>Muratura a conci di pietra tenera (tufo, calcarenite, ecc.)</t>
  </si>
  <si>
    <t>MONTEODORISIO</t>
  </si>
  <si>
    <t>MOZZAGROGNA</t>
  </si>
  <si>
    <t>ORSOGNA</t>
  </si>
  <si>
    <t>ORTONA</t>
  </si>
  <si>
    <t>PAGLIETA</t>
  </si>
  <si>
    <t>PALENA</t>
  </si>
  <si>
    <t>PALMOLI</t>
  </si>
  <si>
    <t>PALOMBARO</t>
  </si>
  <si>
    <t>Rotazione delle imposte della volta</t>
  </si>
  <si>
    <t>Ribaltamento della parete</t>
  </si>
  <si>
    <t>Instabilità verticale della parete</t>
  </si>
  <si>
    <t>Flessione verticale della parete</t>
  </si>
  <si>
    <t>Flessione orizzontale della parete</t>
  </si>
  <si>
    <t>Conservazione/ripristino di scale e collegamenti verticali principali in materialei originari (numero dei piano interessati)</t>
  </si>
  <si>
    <t>Conservazione o restauro di  facciate esterne e interne (numero delle facciate)</t>
  </si>
  <si>
    <t xml:space="preserve">Livello di contributo base </t>
  </si>
  <si>
    <t>Livello contributo</t>
  </si>
  <si>
    <t>contributo base
(€/mq)</t>
  </si>
  <si>
    <t>CALCOLO DELL'contributO MASSIMO SPETTANTE</t>
  </si>
  <si>
    <t xml:space="preserve">importo lavori conncorrente all'contributo limite
IVA esclusa
(€) </t>
  </si>
  <si>
    <t>importo lavori di restauro su beni storico-artistici
(non concorrente all'contributo limite)
IVA esclusa
(€)</t>
  </si>
  <si>
    <t>Totale contributo limite dei lavori</t>
  </si>
  <si>
    <t>contributo concesso</t>
  </si>
  <si>
    <t>Il contributo viene valutato in base a criteri di calcolo che parametrizzano i fabbisogni economici necessari al raggiungimento degli obbiettivi di progetto in base al danno, alla vulnerabilità ed alla consistenza dei beni con valenza storico-artistica.</t>
  </si>
  <si>
    <t>Contributo per lavori per demolizione edificio esistente e smaltimento macerie, se ammesso</t>
  </si>
  <si>
    <t>Il contributo viene valutato a partire da un dall'esito di agibilità e dalla valutazione parametrica del danno e della vulnerabilità del fabbricato come sisntetizzato nelle tabelle seguenti.</t>
  </si>
  <si>
    <t xml:space="preserve">Livello del contributo base </t>
  </si>
  <si>
    <t>Livello del contributo base</t>
  </si>
  <si>
    <t>Livello del contributo base corretto</t>
  </si>
  <si>
    <t>Contributo base (€)</t>
  </si>
  <si>
    <t>TABELLA DI SINTESI PER IL CALCOLO DEL CONTRIBUTO</t>
  </si>
  <si>
    <t>Limite del contributo base (€)</t>
  </si>
  <si>
    <t>Totale limite del contributo massimo unitario (€)
(al netto di IVA, spese tecniche)</t>
  </si>
  <si>
    <t>superficie totale
utilizzata per calcolo del contributo
(mq)</t>
  </si>
  <si>
    <t xml:space="preserve">QUADRO ECONOMICO DEL CONTRIBUTO MASSIMO SPETTANTE
 (compilazione a cura del tecnico incaricato della redazione della progetto esecutivo) </t>
  </si>
  <si>
    <t>importo lavori concorrente
al contributo limite
(€)</t>
  </si>
  <si>
    <t>importo lavori non
concorrente al contributo
limite
(€)</t>
  </si>
  <si>
    <t>Contributo per istallazione di meccanismi per l'accesso ai piani superiori</t>
  </si>
  <si>
    <t>Contributo limite per lavori di riparazione, miglioramento sismico e finiture ed impianti</t>
  </si>
  <si>
    <t>Contributo per lavori di restauro su beni storico-artistici</t>
  </si>
  <si>
    <t xml:space="preserve">Contributo per lavori di demolizione dell'edificio esistente </t>
  </si>
  <si>
    <t>Contributo per lavori di riparazione elementi accessori e funzionali all'agibilità</t>
  </si>
  <si>
    <t>Contributo per l'accessibilità degli spazi esterni e delle parti comuni al piano d'ingresso</t>
  </si>
  <si>
    <t xml:space="preserve">CALCOLO DEL CONTRIBUTO MASSIMO CONCEDIBILE
 (compilazione a cura del tecnico incaricato della redazione della progetto esecutivo) </t>
  </si>
  <si>
    <t xml:space="preserve">CALCOLO DEL CONTRIBUTO BASE
 (compilazione a cura del tecnico incaricato della redazione della progetto esecutivo) </t>
  </si>
  <si>
    <t>Livello  di contributo</t>
  </si>
  <si>
    <t>A4: Rinforzo di elementi strutturali finalizzato all’eliminazione di eventuali carenze locali e al conseguimento di un incremento della sicurezza globale dell'edificio, nell'ambito del progetto di miglioramento sismico volto ad assicurare un livello di sicurezza almeno del 60%, con un tetto di spesa nei limiti dell'contributo concedibile:</t>
  </si>
  <si>
    <t>livello di
contributo base</t>
  </si>
  <si>
    <t>livello di
contributo corretto</t>
  </si>
  <si>
    <t>Superficie complessiva usata per il calcolo del contributo
(mq)</t>
  </si>
  <si>
    <t>QUADRO ECONOMICO DEL CONTRIBUTO MASSIMO SPETTANTE</t>
  </si>
  <si>
    <t>importo lavori concorrenti
al contributo limite
(€)</t>
  </si>
  <si>
    <t>Ambienti comuni quali porticati, androni di ingresso, scalinate, corridoi con dimensioni volumetriche rilevanti o articolazioni spaziali complesse (numero elementi).</t>
  </si>
  <si>
    <t>A3. Riparazione degli impianti danneggiati, ai fini del ripristino della loro funzionalità e conformi alle norme vigenti:</t>
  </si>
  <si>
    <t>A. Interventi strutturali, finiture e impianti connessi</t>
  </si>
  <si>
    <t>B. Interventi per le finiture e gli impianti non connessi agli interventi strutturali</t>
  </si>
  <si>
    <t>C. Sostituzione edilizia</t>
  </si>
  <si>
    <t>D. Restauro</t>
  </si>
  <si>
    <t>i</t>
  </si>
  <si>
    <t>9=2+3+4+5+6+7+8</t>
  </si>
  <si>
    <r>
      <t>Interazione copertura-muratura (</t>
    </r>
    <r>
      <rPr>
        <i/>
        <sz val="9"/>
        <rFont val="Arial"/>
        <family val="2"/>
      </rPr>
      <t>la copertura è non spingente se il 100% della superficie è non spingente oppure se ha catene o cordoli efficaci</t>
    </r>
    <r>
      <rPr>
        <sz val="9"/>
        <rFont val="Arial"/>
        <family val="2"/>
      </rPr>
      <t>):</t>
    </r>
  </si>
  <si>
    <t>non spingente o a spinte eliminate</t>
  </si>
  <si>
    <t>REGOLARITA' IN PIANTA DELL'AGGREGATO:</t>
  </si>
  <si>
    <t>Posizione all'interno dell'aggregato (se si tratta di edificio singolo indicare "isolata")</t>
  </si>
  <si>
    <t>isolata</t>
  </si>
  <si>
    <t>SUPERFICIE TOTALE:</t>
  </si>
  <si>
    <t>Tipologia d'uso (indicare la prevalente e la relativa percentuale) (residenziale, produttiva, commerciale, ...)</t>
  </si>
  <si>
    <t>residenziale</t>
  </si>
  <si>
    <t>produttiva</t>
  </si>
  <si>
    <t>commerciale</t>
  </si>
  <si>
    <t>campo</t>
  </si>
  <si>
    <t>valore_txt</t>
  </si>
  <si>
    <t>totale spese tecniche</t>
  </si>
  <si>
    <t>Indagini su strutture in calcestruzzo armato</t>
  </si>
  <si>
    <t>Indagini su strutture orizzontali</t>
  </si>
  <si>
    <r>
      <t xml:space="preserve">VALUTAZIONE DELLA VULNERABILITA'.
</t>
    </r>
    <r>
      <rPr>
        <b/>
        <sz val="9"/>
        <rFont val="Arial"/>
        <family val="2"/>
      </rPr>
      <t>EDIFICI IN MURATURA</t>
    </r>
  </si>
  <si>
    <t xml:space="preserve">campi aggiunti a seguito dell'incontro di alberto con i </t>
  </si>
  <si>
    <t>tecnici il 10 novebre 2010</t>
  </si>
  <si>
    <t>poi rimodificato</t>
  </si>
  <si>
    <t>/</t>
  </si>
  <si>
    <t>campo aggiunto il 19 novembre</t>
  </si>
  <si>
    <t>dal file originale è possibile impostare la scheda: una volta impostata (flag =1) non è possibile modificare il numero delle US</t>
  </si>
  <si>
    <t>id foglio us12 (se visibile, altrimenti 0)</t>
  </si>
  <si>
    <t>id foglio us13 (se visibile, altrimenti 0)</t>
  </si>
  <si>
    <t>Presenza del giunto sismico</t>
  </si>
  <si>
    <t>Carico sui pilastri</t>
  </si>
  <si>
    <t>Resistenza del calcestruzzo</t>
  </si>
  <si>
    <t>Epoca di costruzione</t>
  </si>
  <si>
    <t>tot</t>
  </si>
  <si>
    <t>Totale maggiorazioni (€)</t>
  </si>
  <si>
    <t>Maggiorazione</t>
  </si>
  <si>
    <t>- l'ossidazione dell’armatura in almeno il 10% degli elementi resistenti verticali e/o orizzontali, il distacco del copriferro;</t>
  </si>
  <si>
    <t>- una profondità di carbonatazione maggiore del coperiferro in almeno il 5% degli elementi sia essi orizzontali che verticali per una lunghezza di almeno 20-30 cm;</t>
  </si>
  <si>
    <r>
      <t>Area sezione
(cm</t>
    </r>
    <r>
      <rPr>
        <vertAlign val="superscript"/>
        <sz val="8"/>
        <rFont val="Arial"/>
        <family val="2"/>
      </rPr>
      <t>2</t>
    </r>
    <r>
      <rPr>
        <sz val="8"/>
        <rFont val="Arial"/>
        <family val="2"/>
      </rPr>
      <t>)</t>
    </r>
  </si>
  <si>
    <t>LETTOMANOPPELLO</t>
  </si>
  <si>
    <t>LORETO APRUTINO</t>
  </si>
  <si>
    <t>MANOPPELLO</t>
  </si>
  <si>
    <t>MONTEBELLO DI BERTONA</t>
  </si>
  <si>
    <t>MONTESILVANO</t>
  </si>
  <si>
    <t>MOSCUFO</t>
  </si>
  <si>
    <t>NOCCIANO</t>
  </si>
  <si>
    <t>PENNE</t>
  </si>
  <si>
    <t>PESCARA</t>
  </si>
  <si>
    <t>PESCOSANSONESCO</t>
  </si>
  <si>
    <t>PIANELLA</t>
  </si>
  <si>
    <t>PICCIANO</t>
  </si>
  <si>
    <t>PIETRANICO</t>
  </si>
  <si>
    <t>POPOLI</t>
  </si>
  <si>
    <t>Spese tecniche
e compenso per l'amministratore
IVA inclusa
(€)</t>
  </si>
  <si>
    <t>Costo delle indagini
IVA inclusa
(€)</t>
  </si>
  <si>
    <t>copertura spingente [copSpingente]</t>
  </si>
  <si>
    <t>non spingente</t>
  </si>
  <si>
    <t>connessioni</t>
  </si>
  <si>
    <t>Copertura spingente</t>
  </si>
  <si>
    <t>Copertura non spingente</t>
  </si>
  <si>
    <t>cordolo o catene</t>
  </si>
  <si>
    <t>codolo/ catene</t>
  </si>
  <si>
    <t>Infissi</t>
  </si>
  <si>
    <t>Comignoli di piccole dimensioni</t>
  </si>
  <si>
    <t>Comignoli di grandi dimensioni</t>
  </si>
  <si>
    <t>Balconi</t>
  </si>
  <si>
    <t>Insegne di piccole dimensioni</t>
  </si>
  <si>
    <t>Insegne di grandi dimensioni</t>
  </si>
  <si>
    <t>Presenza</t>
  </si>
  <si>
    <t>Collegamento alla struttura</t>
  </si>
  <si>
    <r>
      <t>Giudizio globale sulla deformabilità degli impalcati nel proprio piano (</t>
    </r>
    <r>
      <rPr>
        <i/>
        <sz val="9"/>
        <rFont val="Arial"/>
        <family val="2"/>
      </rPr>
      <t>l'impalcato è rigido se l'80% della superficie è adeguatamente controventata</t>
    </r>
    <r>
      <rPr>
        <sz val="9"/>
        <rFont val="Arial"/>
        <family val="2"/>
      </rPr>
      <t>):</t>
    </r>
  </si>
  <si>
    <t>POSIZIONE :</t>
  </si>
  <si>
    <t>dinamica non lineare:</t>
  </si>
  <si>
    <t>altro:</t>
  </si>
  <si>
    <t>dinamica modale con fattore q:</t>
  </si>
  <si>
    <t>importo lavori di restauro su beni storico-artistici
(€)</t>
  </si>
  <si>
    <t>TOTALE
(€)</t>
  </si>
  <si>
    <t>Lavori relativi all'unità strutturale 01</t>
  </si>
  <si>
    <t>Lavori relativi all'unità strutturale 02</t>
  </si>
  <si>
    <t>Lavori relativi all'unità strutturale 03</t>
  </si>
  <si>
    <t>Lavori relativi all'unità strutturale 04</t>
  </si>
  <si>
    <t>Lavori relativi all'unità strutturale 05</t>
  </si>
  <si>
    <t>Lavori relativi all'unità strutturale 06</t>
  </si>
  <si>
    <t>Lavori relativi all'unità strutturale 07</t>
  </si>
  <si>
    <t>Lavori relativi all'unità strutturale 08</t>
  </si>
  <si>
    <t>Lavori relativi all'unità strutturale 09</t>
  </si>
  <si>
    <t>Lavori relativi all'unità strutturale 10</t>
  </si>
  <si>
    <t>lavori</t>
  </si>
  <si>
    <t>lavori restauro</t>
  </si>
  <si>
    <t>riga</t>
  </si>
  <si>
    <t>demolizione</t>
  </si>
  <si>
    <t>circ 1713/STM</t>
  </si>
  <si>
    <r>
      <t>CONNESSIONE DELLA MURATURA ALLE ANGOLATE ED AI MARTELLI</t>
    </r>
    <r>
      <rPr>
        <sz val="9"/>
        <rFont val="Arial"/>
        <family val="2"/>
      </rPr>
      <t xml:space="preserve">
 (compilazione a cura del tecnico incaricato della redazione della progetto esecutivo) </t>
    </r>
  </si>
  <si>
    <t>B1.14</t>
  </si>
  <si>
    <t>P.AGG. n.</t>
  </si>
  <si>
    <t>Tipologia costruttiva</t>
  </si>
  <si>
    <t>Proprietà</t>
  </si>
  <si>
    <t>Presenza beni storico artistici</t>
  </si>
  <si>
    <t>n</t>
  </si>
  <si>
    <t>quota millesimale</t>
  </si>
  <si>
    <t>conta esiti B e C</t>
  </si>
  <si>
    <r>
      <t>REGOLARITA' IN PIANTA</t>
    </r>
    <r>
      <rPr>
        <sz val="9"/>
        <rFont val="Arial"/>
        <family val="2"/>
      </rPr>
      <t xml:space="preserve">
 (compilazione a cura del tecnico incaricato della redazione della progetto esecutivo) </t>
    </r>
  </si>
  <si>
    <t>&lt; 1/3</t>
  </si>
  <si>
    <t>Nullo</t>
  </si>
  <si>
    <t>D2-D3
medio-grave</t>
  </si>
  <si>
    <t>D4-D5
gravissimo</t>
  </si>
  <si>
    <t>D1
leggero</t>
  </si>
  <si>
    <t>livello -
estensione</t>
  </si>
  <si>
    <t>Comp. Strutturale
danno prees.</t>
  </si>
  <si>
    <t>L1</t>
  </si>
  <si>
    <t>L2</t>
  </si>
  <si>
    <t>L3</t>
  </si>
  <si>
    <t>crolli [crolli]</t>
  </si>
  <si>
    <t>parziale</t>
  </si>
  <si>
    <t>totale</t>
  </si>
  <si>
    <t>volta in mattoni</t>
  </si>
  <si>
    <t>livello di conoscenza [LC]</t>
  </si>
  <si>
    <t>tipologia solai corretto [tipo_solaio2]</t>
  </si>
  <si>
    <t>volta in pietra</t>
  </si>
  <si>
    <t>in legno con tavolato</t>
  </si>
  <si>
    <t>in legno senza tavolato</t>
  </si>
  <si>
    <t>prove dinamiche per la valutazione delle frequenze di oscillazione libera</t>
  </si>
  <si>
    <t>Prova o indagine</t>
  </si>
  <si>
    <t>D5.1</t>
  </si>
  <si>
    <t>D5.2</t>
  </si>
  <si>
    <t>D6</t>
  </si>
  <si>
    <t>D6.4</t>
  </si>
  <si>
    <t>D6.5</t>
  </si>
  <si>
    <t>D6.6</t>
  </si>
  <si>
    <t>D6.7</t>
  </si>
  <si>
    <t>D6.8</t>
  </si>
  <si>
    <t>D6.9</t>
  </si>
  <si>
    <t>D6.12</t>
  </si>
  <si>
    <t>stato di conservazione</t>
  </si>
  <si>
    <t>ossidazione armatura
(% elementi)</t>
  </si>
  <si>
    <t>magg. (%)</t>
  </si>
  <si>
    <r>
      <t xml:space="preserve">REGOLARITA' IN PIANTA
</t>
    </r>
    <r>
      <rPr>
        <sz val="9"/>
        <rFont val="Arial"/>
        <family val="2"/>
      </rPr>
      <t xml:space="preserve"> (compilazione a cura del tecnico incaricato della redazione della progetto esecutivo) </t>
    </r>
  </si>
  <si>
    <r>
      <t xml:space="preserve">RIGIDEZZA DEGLI IMPALCATI
</t>
    </r>
    <r>
      <rPr>
        <sz val="9"/>
        <rFont val="Arial"/>
        <family val="2"/>
      </rPr>
      <t xml:space="preserve"> (compilazione a cura del tecnico incaricato della redazione della progetto esecutivo) </t>
    </r>
  </si>
  <si>
    <r>
      <t xml:space="preserve">DISTRIBUZIONE DELLE TAMPONATURE IN PIANTA
</t>
    </r>
    <r>
      <rPr>
        <sz val="9"/>
        <rFont val="Arial"/>
        <family val="2"/>
      </rPr>
      <t xml:space="preserve"> (compilazione a cura del tecnico incaricato della redazione della progetto esecutivo) </t>
    </r>
  </si>
  <si>
    <t>Costo per l'esecuzione della campagna indagini (IVA inclusa)</t>
  </si>
  <si>
    <t>Importo in accollo ai proprietari</t>
  </si>
  <si>
    <t>Importi
(€)</t>
  </si>
  <si>
    <t>D6.1</t>
  </si>
  <si>
    <t>D6.3</t>
  </si>
  <si>
    <t xml:space="preserve">DETERMINAZIONE DELL’ENTITÀ DEL MIGLIORAMENTO SISMICO COMPLESSIVO
(nel caso si adotti l'intervento di miglioramento)
 (compilazione a cura del tecnico incaricato della redazione della progetto esecutivo) </t>
  </si>
  <si>
    <t>Statica lineare con spettro elastico:</t>
  </si>
  <si>
    <t>Statica lineare con fattore q:</t>
  </si>
  <si>
    <t>statica non lineare:</t>
  </si>
  <si>
    <t>A, B o C in aggregato con E</t>
  </si>
  <si>
    <t>LBCE</t>
  </si>
  <si>
    <t>B e/o C isolati o in aggregato</t>
  </si>
  <si>
    <t>LBC</t>
  </si>
  <si>
    <t>A in aggregato con B e/o C</t>
  </si>
  <si>
    <t>LA</t>
  </si>
  <si>
    <t>Normativa di riferimento per la richiesta del contributo</t>
  </si>
  <si>
    <t>normativa di riferimento</t>
  </si>
  <si>
    <t>1: decreto 1/2013, 2 decreto 3/2013</t>
  </si>
  <si>
    <t>normativa di riferimento [normaRif]</t>
  </si>
  <si>
    <t>decreto USRA n. 1/2013</t>
  </si>
  <si>
    <t>decreto USRA n. 3/2013</t>
  </si>
  <si>
    <t xml:space="preserve">Rilevanza rispetto alla cultura materiale tradizionale </t>
  </si>
  <si>
    <t>a3.2</t>
  </si>
  <si>
    <t>a3.3</t>
  </si>
  <si>
    <t>b1.1</t>
  </si>
  <si>
    <t>Totale b</t>
  </si>
  <si>
    <t>Tecniche costruttive con  materiali originari</t>
  </si>
  <si>
    <t xml:space="preserve">Interazione con lo spazio pubblico </t>
  </si>
  <si>
    <t>a3.4</t>
  </si>
  <si>
    <t>a4</t>
  </si>
  <si>
    <t>a4.1</t>
  </si>
  <si>
    <t>a4.2</t>
  </si>
  <si>
    <t>a4.4</t>
  </si>
  <si>
    <t>determinazione della profondità di carbonatazione nel calcestruzzo</t>
  </si>
  <si>
    <t>determinazione dello stato di corrosione delle barre in acciaio</t>
  </si>
  <si>
    <t>saggi con scasso della muratura</t>
  </si>
  <si>
    <t>Indagini su strutture in muratura</t>
  </si>
  <si>
    <t>Referente / Delegato</t>
  </si>
  <si>
    <t>B1.9</t>
  </si>
  <si>
    <t>CAPISTRELLO</t>
  </si>
  <si>
    <t>CAPITIGNANO</t>
  </si>
  <si>
    <t>CAPORCIANO</t>
  </si>
  <si>
    <t>CAPPADOCIA</t>
  </si>
  <si>
    <t>CARAPELLE CALVISIO</t>
  </si>
  <si>
    <t>CARSOLI</t>
  </si>
  <si>
    <t>CASTEL DEL MONTE</t>
  </si>
  <si>
    <t>QUADRO ECONOMICO DEL CONTRIBUTO CONCESSO</t>
  </si>
  <si>
    <t>C5</t>
  </si>
  <si>
    <t>Importi di progetto</t>
  </si>
  <si>
    <t>sez. D4 - scheda US</t>
  </si>
  <si>
    <t>Completezza delle info sez. E5.3:</t>
  </si>
  <si>
    <t>sez. E5.3 - scheda US</t>
  </si>
  <si>
    <t>Completezza info sez E5.4</t>
  </si>
  <si>
    <t>sez. E5.4 - scheda US</t>
  </si>
  <si>
    <t>livello 1</t>
  </si>
  <si>
    <t>livello 2</t>
  </si>
  <si>
    <t>livello 3</t>
  </si>
  <si>
    <t>livello 4</t>
  </si>
  <si>
    <t>livello 5</t>
  </si>
  <si>
    <t>livello 6</t>
  </si>
  <si>
    <t>livello 7</t>
  </si>
  <si>
    <t>livello 8</t>
  </si>
  <si>
    <t>livello 9</t>
  </si>
  <si>
    <t>livello 10</t>
  </si>
  <si>
    <t>somma</t>
  </si>
  <si>
    <t>Livello di danno e vulnerabilità pari ai massimi previsti per il calcolo del contributo</t>
  </si>
  <si>
    <t>CANISTRO</t>
  </si>
  <si>
    <t>CANSANO</t>
  </si>
  <si>
    <t>CAPESTRANO</t>
  </si>
  <si>
    <t>Rapporto lato maggiore/lato minore, R:</t>
  </si>
  <si>
    <t>Dimensione in pianta in direzione X (m):</t>
  </si>
  <si>
    <t>Dimensione in pianta in direzione Y (m):</t>
  </si>
  <si>
    <t>muratura tipo M1</t>
  </si>
  <si>
    <t>Normativa sismica di  riferimento</t>
  </si>
  <si>
    <t>DATI GENERALI</t>
  </si>
  <si>
    <t>SISMICITA' DELL'AREA</t>
  </si>
  <si>
    <t>Posizione dell'u.s. all'interno dell'aggregato:</t>
  </si>
  <si>
    <t>importo limite dei costi delle indagini
IVA esclusa
(€)</t>
  </si>
  <si>
    <t>importo lavori su strutture e parti comuni
IVA esclusa
(€)</t>
  </si>
  <si>
    <t>importo lavori di finitura non connesse alla struttura
IVA esclusa
(€)</t>
  </si>
  <si>
    <t>RIGIDEZZA DEGLI IMPALCATI</t>
  </si>
  <si>
    <t>presenza
della soletta</t>
  </si>
  <si>
    <t>soletta [soletta]</t>
  </si>
  <si>
    <t>Ultimo intervento strutturale significativo eseguito sull'unità strutturale</t>
  </si>
  <si>
    <t>interasse dei setti trasversali
(m)</t>
  </si>
  <si>
    <t>Crolli parziali dei muri portanti e degli orizzontamenti che hanno interessato almeno il 25% in volume (per edifici in muratura)</t>
  </si>
  <si>
    <t>autorizzazioni necessarie per le diverse tipologie di costruzione</t>
  </si>
  <si>
    <t>Autorizzazioni necessarie alla demolizione:</t>
  </si>
  <si>
    <t>Edificio distrutto ossia completamente crollato o demolito per ordinanza sindacale.</t>
  </si>
  <si>
    <t>Totale ammesso</t>
  </si>
  <si>
    <t>Dati generali per le verifiche sismiche del fabbricato</t>
  </si>
  <si>
    <t>Struttura in acciaio oppure in calcestruzzo armato</t>
  </si>
  <si>
    <t>Importo lavori concorrenti al indennizzo IVA escl. (€/mq)</t>
  </si>
  <si>
    <t>mur</t>
  </si>
  <si>
    <t>ca</t>
  </si>
  <si>
    <t>fine</t>
  </si>
  <si>
    <t>BARETE</t>
  </si>
  <si>
    <t>BARISCIANO</t>
  </si>
  <si>
    <t>BARREA</t>
  </si>
  <si>
    <t>BUGNARA</t>
  </si>
  <si>
    <t>CAGNANO AMITERNO</t>
  </si>
  <si>
    <t>CALASCIO</t>
  </si>
  <si>
    <t>Altre opere previste a carico dei proprietari</t>
  </si>
  <si>
    <t>intervento possibile</t>
  </si>
  <si>
    <t>intervento previsto</t>
  </si>
  <si>
    <t>Altro (specificare):</t>
  </si>
  <si>
    <t>db_aggregato</t>
  </si>
  <si>
    <t>istat</t>
  </si>
  <si>
    <t>CAMPO DI GIOVE</t>
  </si>
  <si>
    <t>CAMPOTOSTO</t>
  </si>
  <si>
    <t>Distribuzione delle tamponature in pianta</t>
  </si>
  <si>
    <t xml:space="preserve">CALCOLO DELLE MAGGIORAZIONI PER EDIFICI VINCOLATI E DI PREGIO O DI INTERESSE PAESAGGISTICO
 (compilazione a cura del tecnico incaricato della redazione della progetto esecutivo) </t>
  </si>
  <si>
    <t>Epoca di costruzione:</t>
  </si>
  <si>
    <t>4_percentuale</t>
  </si>
  <si>
    <t>5_percentuale</t>
  </si>
  <si>
    <t>6_percentuale</t>
  </si>
  <si>
    <t>7_percentuale</t>
  </si>
  <si>
    <t>8_percentuale</t>
  </si>
  <si>
    <t>9_percentuale</t>
  </si>
  <si>
    <t>10_percentuale</t>
  </si>
  <si>
    <t>11_percentuale</t>
  </si>
  <si>
    <t>12_percentuale</t>
  </si>
  <si>
    <t>13_percentuale</t>
  </si>
  <si>
    <t>a1.1_percentuale</t>
  </si>
  <si>
    <t>a2.1_percentuale</t>
  </si>
  <si>
    <t>a2.2_percentuale</t>
  </si>
  <si>
    <t>a3.1_percentuale</t>
  </si>
  <si>
    <t>a3.2_percentuale</t>
  </si>
  <si>
    <t>a3.3_percentuale</t>
  </si>
  <si>
    <t>a3.4_percentuale</t>
  </si>
  <si>
    <t>a4.1_percentuale</t>
  </si>
  <si>
    <t>a4.2_percentuale</t>
  </si>
  <si>
    <t>a4.3_percentuale</t>
  </si>
  <si>
    <t>a4.4_percentuale</t>
  </si>
  <si>
    <t>a4.5_percentuale</t>
  </si>
  <si>
    <t>correlazione danno vulnerabilita per edifici in muratura</t>
  </si>
  <si>
    <t>correlazione danno vulnerabilita per edifici in c.a. e acciaio</t>
  </si>
  <si>
    <t>correlazione danno vulnerabilita in uso</t>
  </si>
  <si>
    <t>importo dei costi delle indagini concesso
IVA esclusa
(€)</t>
  </si>
  <si>
    <t>totale concesso
IVA esclusa
(€)</t>
  </si>
  <si>
    <t>IVA lavori concessi
(€)</t>
  </si>
  <si>
    <t>p4</t>
  </si>
  <si>
    <t>p</t>
  </si>
  <si>
    <t>r</t>
  </si>
  <si>
    <t>s</t>
  </si>
  <si>
    <t>t</t>
  </si>
  <si>
    <t>u1</t>
  </si>
  <si>
    <t>u2</t>
  </si>
  <si>
    <t>u</t>
  </si>
  <si>
    <t>v</t>
  </si>
  <si>
    <t>y</t>
  </si>
  <si>
    <t>Indagini sclerometriche</t>
  </si>
  <si>
    <t>indagini pacometriche</t>
  </si>
  <si>
    <t>posizione cella percorso documetazione integrativa 1 (E1.8)</t>
  </si>
  <si>
    <t>posizione celle in alto a sx dell'inserimento immagine</t>
  </si>
  <si>
    <t>posizione celle in basso a dx dell'inserimento immagine</t>
  </si>
  <si>
    <t>Porzione di aggregato n°</t>
  </si>
  <si>
    <t>P.AGG.</t>
  </si>
  <si>
    <t>superficie di ciascuna tipologia di solaio (%)</t>
  </si>
  <si>
    <t>COLLEPIETRO</t>
  </si>
  <si>
    <t>CORFINIO</t>
  </si>
  <si>
    <t>FAGNANO ALTO</t>
  </si>
  <si>
    <t>FONTECCHIO</t>
  </si>
  <si>
    <t>La distribuzione delle tamponature è irregolare se, ad eccezione dell’ultimo, si hanno vuoti nella tamponatura con percentuale di bucatura maggiore del 50% della singola campata per almeno il 50% delle campate.</t>
  </si>
  <si>
    <t>Maggiorazione per edifici vincolati con vincolo diretto</t>
  </si>
  <si>
    <r>
      <t>TABELLA RIEPILOGATIVA DELLE CARENZE COSTRUTTIVE RILEVATE</t>
    </r>
    <r>
      <rPr>
        <sz val="9"/>
        <rFont val="Arial"/>
        <family val="2"/>
      </rPr>
      <t xml:space="preserve">
 (compilazione a cura del tecnico incaricato della redazione della progetto esecutivo) </t>
    </r>
  </si>
  <si>
    <t>mur di spina</t>
  </si>
  <si>
    <t>mur interna</t>
  </si>
  <si>
    <t>pietra</t>
  </si>
  <si>
    <t xml:space="preserve">mattoni </t>
  </si>
  <si>
    <t>blocchi in tufo</t>
  </si>
  <si>
    <t>blocchi in cls</t>
  </si>
  <si>
    <t>mista</t>
  </si>
  <si>
    <t>presenti</t>
  </si>
  <si>
    <t xml:space="preserve">  </t>
  </si>
  <si>
    <t>posizione cella percorso profili viabilità (F1.6)</t>
  </si>
  <si>
    <t>I professionisti incaricati per il progetto della Porzione di aggregato (P.AGG):</t>
  </si>
  <si>
    <t>Il coordinatore dei professionisti incaricati per il progetto della porzione di aggregato (P.AGG):</t>
  </si>
  <si>
    <r>
      <t xml:space="preserve">Tipologia di intervento prevista della </t>
    </r>
    <r>
      <rPr>
        <u/>
        <sz val="10"/>
        <rFont val="Arial"/>
        <family val="2"/>
      </rPr>
      <t>Proposta di Intervento</t>
    </r>
    <r>
      <rPr>
        <sz val="10"/>
        <rFont val="Arial"/>
      </rPr>
      <t xml:space="preserve"> approvata dal Comune:</t>
    </r>
  </si>
  <si>
    <r>
      <t xml:space="preserve">Parere reso del Comune a seguito della presentazione della </t>
    </r>
    <r>
      <rPr>
        <u/>
        <sz val="10"/>
        <rFont val="Arial"/>
        <family val="2"/>
      </rPr>
      <t>Proposta di Intervento</t>
    </r>
    <r>
      <rPr>
        <sz val="10"/>
        <rFont val="Arial"/>
      </rPr>
      <t xml:space="preserve"> (max 250 caratteri):</t>
    </r>
  </si>
  <si>
    <t>Identificativo del Progetto esecutivo</t>
  </si>
  <si>
    <t>Codice ambito di appartenenza</t>
  </si>
  <si>
    <t>Vani con dimensione minore in pianta non inferiore a 7 m (numero vani)</t>
  </si>
  <si>
    <t>Oneri per il trattamento dei supporti di stucchi, apparati decorativi, affreschi e dipinti murali (superficie degli elementi, in mq)</t>
  </si>
  <si>
    <t>Decori lapidei ed altri elementi decorativi (numero elementi)</t>
  </si>
  <si>
    <t>pregio</t>
  </si>
  <si>
    <t>controllo completezza dati sez. C3 - scheda aggregato</t>
  </si>
  <si>
    <t>ROCCA SAN GIOVANNI</t>
  </si>
  <si>
    <t>ROCCASCALEGNA</t>
  </si>
  <si>
    <t>ROCCASPINALVETI</t>
  </si>
  <si>
    <t>ROIO DEL SANGRO</t>
  </si>
  <si>
    <t>ROSELLO</t>
  </si>
  <si>
    <t>SAN BUONO</t>
  </si>
  <si>
    <t>Accelerazione massima orizzontale su suolo "A", ag (g)</t>
  </si>
  <si>
    <t>Epoca di costruzione (da indicare solo appartenenti al tessuto storico)</t>
  </si>
  <si>
    <t>tipologia uso prevalente</t>
  </si>
  <si>
    <t>Tipologia di intervento prevista della Proposta di Intervento approvata dal Comune:</t>
  </si>
  <si>
    <t>livello di danno ca [livello_danno]</t>
  </si>
  <si>
    <t>livello di riferimento</t>
  </si>
  <si>
    <t>di testata</t>
  </si>
  <si>
    <t>posizione in aggregato [aggr_posizione]</t>
  </si>
  <si>
    <t>morfologia del sito [morfologia]</t>
  </si>
  <si>
    <t>pianeggiante</t>
  </si>
  <si>
    <t>Riparazione danni e sarcitura delle lesioni</t>
  </si>
  <si>
    <t>Incatenamenti di piano</t>
  </si>
  <si>
    <t xml:space="preserve">Rinforzo o sostituzione  di architravi </t>
  </si>
  <si>
    <t>Orizzontamenti – solai in legno: collegamento travi alla muratura</t>
  </si>
  <si>
    <t>Orizzontamenti – solai in ferro  e laterizio : collegamenti con tondini</t>
  </si>
  <si>
    <t>Coperture : eliminazione spinte</t>
  </si>
  <si>
    <t>Coperture : controventi di falda</t>
  </si>
  <si>
    <t>Aggetti verticali : collegamento alla struttura</t>
  </si>
  <si>
    <t xml:space="preserve">Scale : riparazione danno </t>
  </si>
  <si>
    <t>ampiezza giunto
(cm)</t>
  </si>
  <si>
    <t>Compenso per l'amministratore
IVA inclusa
(€)</t>
  </si>
  <si>
    <t>Spese tecniche
IVA inclusa
(€)</t>
  </si>
  <si>
    <t>Totale lavori
IVA esclusa
(€)</t>
  </si>
  <si>
    <t>ammissibile</t>
  </si>
  <si>
    <t>RIEPILOGO DATI TECNICO-ECONOMICI DELLE UNITÀ STRUTTURALI</t>
  </si>
  <si>
    <t>id foglio us10 (se visibile, altrimenti 0)</t>
  </si>
  <si>
    <t>id foglio us11 (se visibile, altrimenti 0)</t>
  </si>
  <si>
    <t>Crolli parziali dei muri portanti e degli orizzontamenti che hanno interessato almeno il 25% in volume vuoto per pieno per edifici in muratura (vedere tabella D5.2).</t>
  </si>
  <si>
    <t>Spostamenti permanenti dovuti al sisma fra la base e la sommità di pilastri di un qualunque piano, pari o superiore all'1.5% dell'altezza di interpiano e relativa ad almeno il 50% dei pilastri del piano stesso (solo edifici in c.a.)</t>
  </si>
  <si>
    <t>Collassi per irregolarità costruttive e del materiale</t>
  </si>
  <si>
    <t xml:space="preserve">Cedimento di fondazioni </t>
  </si>
  <si>
    <t>SAN VITO CHIETINO</t>
  </si>
  <si>
    <t>SCERNI</t>
  </si>
  <si>
    <t>Carenza di elementi resistenti in una o entrambe le direzioni principali (es. travi esclusivamente a spessore di solaio o assenza totale di telai efficaci o di altre strutture di controvento, quali setti o controventi metallici, in una direzione).</t>
  </si>
  <si>
    <t>Esiti di agibilità (numero)</t>
  </si>
  <si>
    <t>superficie "altro" allo stato di progetto (scheda aggregato)</t>
  </si>
  <si>
    <t>O.P.C.M. n. 3274 e ss.mm.ii.</t>
  </si>
  <si>
    <t>D.M. 16-01-1996</t>
  </si>
  <si>
    <t>PENNADOMO</t>
  </si>
  <si>
    <t>PENNAPIEDIMONTE</t>
  </si>
  <si>
    <t>numero delle agibilità [n_agib]</t>
  </si>
  <si>
    <t>lavori riparazione elementi accessori e funzionali all'agibilità (Circ.1713/STM/2011)</t>
  </si>
  <si>
    <t>altre maggiorazioni
(%)</t>
  </si>
  <si>
    <t>Identificativo della porzione di aggregato/edificio singolo (ID degli aggregati definiti dal Dipartimento della Protezione Civile come indicato nelle rappresentazioni in formato pdf allegate): (26)</t>
  </si>
  <si>
    <t>A9</t>
  </si>
  <si>
    <t>A10</t>
  </si>
  <si>
    <t>A11</t>
  </si>
  <si>
    <t>in acciaio e voltine</t>
  </si>
  <si>
    <t>BUSSI</t>
  </si>
  <si>
    <t>RIPA TEATINA</t>
  </si>
  <si>
    <t>ROCCAMONTEPIANO</t>
  </si>
  <si>
    <t>sez. D1 - scheda US</t>
  </si>
  <si>
    <t>sez. D2 - scheda US</t>
  </si>
  <si>
    <t>sez. D5.1 - scheda US</t>
  </si>
  <si>
    <t>sez. C3</t>
  </si>
  <si>
    <t>impostazione tipologia strutturale nella scheda US (sintetica)</t>
  </si>
  <si>
    <t>1 per muratura ed assimilati, 2 per ca ed assimilati</t>
  </si>
  <si>
    <t>sez. D6 - scheda US</t>
  </si>
  <si>
    <t>sez.  D6 - scheda US</t>
  </si>
  <si>
    <t>Totale a</t>
  </si>
  <si>
    <t>Facciata/e su piazza pubblica (numero delle facciate)</t>
  </si>
  <si>
    <t>Facciata/e su strada principale (Corsi principali, Via Roma/via S.Bernardino, Via Garibaldi, Via Cascina, Via Fortebraccio, Costa Masciarelli/Via Cimino, Via Sassa)
(numero delle facciate)</t>
  </si>
  <si>
    <r>
      <t xml:space="preserve">CARENZA DEL SISTEMA RESISTENTE
</t>
    </r>
    <r>
      <rPr>
        <sz val="9"/>
        <rFont val="Arial"/>
        <family val="2"/>
      </rPr>
      <t xml:space="preserve"> (compilazione a cura del tecnico incaricato della redazione della progetto esecutivo) </t>
    </r>
  </si>
  <si>
    <r>
      <t xml:space="preserve">STATO DI CONSERVAZIONE
</t>
    </r>
    <r>
      <rPr>
        <sz val="9"/>
        <rFont val="Arial"/>
        <family val="2"/>
      </rPr>
      <t xml:space="preserve"> (compilazione a cura del tecnico incaricato della redazione della progetto esecutivo) </t>
    </r>
  </si>
  <si>
    <t>Ristrutturazione edilizia</t>
  </si>
  <si>
    <t>tipo interventi dpr380 [tipo_interventi]</t>
  </si>
  <si>
    <t>E1. Importo lavori della campagna indagini</t>
  </si>
  <si>
    <t>E2. IVA sull'importo lavori della campagna indagini</t>
  </si>
  <si>
    <t>totale lavori
IVA inclusa
(€)</t>
  </si>
  <si>
    <t>importo lavoridi restauro su beni storico-artistici</t>
  </si>
  <si>
    <t>Sostituzione o reintegrazione dell'intero manto di copertura in coppi di recupero e/o realizzati a mano (% di sostituzione)</t>
  </si>
  <si>
    <t>Tipologia del vincolo</t>
  </si>
  <si>
    <t>tipo vinolo [tipoVincolo]</t>
  </si>
  <si>
    <t>Maggiorazione fissa</t>
  </si>
  <si>
    <t>14_quantità</t>
  </si>
  <si>
    <t xml:space="preserve">Presenza e conservazione di cortile aperto su spazio pubblico </t>
  </si>
  <si>
    <t>Presenza e conservazione di cortile visibile solo dall’alto</t>
  </si>
  <si>
    <t>a3.1</t>
  </si>
  <si>
    <t>a4.3</t>
  </si>
  <si>
    <t>b2</t>
  </si>
  <si>
    <t>b2.2</t>
  </si>
  <si>
    <t>b2.3</t>
  </si>
  <si>
    <t>b2.1</t>
  </si>
  <si>
    <t>b2.4</t>
  </si>
  <si>
    <t>Elementi decorativi  e/o monumentali</t>
  </si>
  <si>
    <t>b1</t>
  </si>
  <si>
    <t>Presenza e conservazione di portici e/o loggiati sia su spazio pubblico che su cortile</t>
  </si>
  <si>
    <t xml:space="preserve">Reintegrazione del manto di copertura in coppi di recupero o comunque  in argilla  </t>
  </si>
  <si>
    <t>Configurazione morfologica caratterizzante lo spazio urbano (perimetro irregolare, curvo, ..)</t>
  </si>
  <si>
    <t>Posizione rispetto allo spazio urbano</t>
  </si>
  <si>
    <t>SCHIAVI DI ABRUZZO</t>
  </si>
  <si>
    <t>TARANTA PELIGNA</t>
  </si>
  <si>
    <t>TOLLO</t>
  </si>
  <si>
    <t>TORINO DI SANGRO</t>
  </si>
  <si>
    <t>TORNARECCIO</t>
  </si>
  <si>
    <t>TORREBRUNA</t>
  </si>
  <si>
    <t>TORREVECCHIA TEATINA</t>
  </si>
  <si>
    <t>TORRICELLA PELIGNA</t>
  </si>
  <si>
    <t>TREGLIO</t>
  </si>
  <si>
    <t>TUFILLO</t>
  </si>
  <si>
    <t>VACRI</t>
  </si>
  <si>
    <t>VASTO</t>
  </si>
  <si>
    <t>VILLALFONSINA</t>
  </si>
  <si>
    <t>VILLAMAGNA</t>
  </si>
  <si>
    <t>VILLA SANTA MARIA</t>
  </si>
  <si>
    <t>PIETRAFERRAZZANA</t>
  </si>
  <si>
    <t>FALLO</t>
  </si>
  <si>
    <t>convertito in formato differente da xls</t>
  </si>
  <si>
    <t>nota</t>
  </si>
  <si>
    <r>
      <t xml:space="preserve">Lista dei vincoli
</t>
    </r>
    <r>
      <rPr>
        <sz val="8"/>
        <rFont val="Arial"/>
        <family val="2"/>
      </rPr>
      <t>(criterio multiscelta)</t>
    </r>
  </si>
  <si>
    <t>1 se presente</t>
  </si>
  <si>
    <r>
      <t xml:space="preserve">LE TIPOLOGIE MURARIE </t>
    </r>
    <r>
      <rPr>
        <sz val="9"/>
        <rFont val="Arial"/>
        <family val="2"/>
      </rPr>
      <t xml:space="preserve">
(compilare la sezione a cura del tecnico incaricato della redazione della progetto esecutivo) </t>
    </r>
  </si>
  <si>
    <r>
      <t xml:space="preserve">Si chiede di descrivere le tipologie murarie dei </t>
    </r>
    <r>
      <rPr>
        <i/>
        <u/>
        <sz val="9"/>
        <rFont val="Arial"/>
        <family val="2"/>
      </rPr>
      <t>maschi portanti</t>
    </r>
    <r>
      <rPr>
        <i/>
        <sz val="9"/>
        <rFont val="Arial"/>
        <family val="2"/>
      </rPr>
      <t xml:space="preserve">  (individuate da M1 a M4) sulla base di pochi parametri valutabili sulla base di indagini "a vista" e di valutare le superfici in percentuale delle diverse tipologie.</t>
    </r>
  </si>
  <si>
    <t>perc.</t>
  </si>
  <si>
    <t>Configurazione in pianta dell'aggregato:</t>
  </si>
  <si>
    <t>risultati</t>
  </si>
  <si>
    <r>
      <t>Versione di prova</t>
    </r>
    <r>
      <rPr>
        <sz val="10"/>
        <color indexed="10"/>
        <rFont val="Arial"/>
        <family val="2"/>
      </rPr>
      <t xml:space="preserve">
Non utilizzare questa versione per la progettazione esecutiva</t>
    </r>
  </si>
  <si>
    <t>ORTUCCHIO</t>
  </si>
  <si>
    <t>OVINDOLI</t>
  </si>
  <si>
    <t>PACENTRO</t>
  </si>
  <si>
    <t>PERETO</t>
  </si>
  <si>
    <t>PESCASSEROLI</t>
  </si>
  <si>
    <t>PESCINA</t>
  </si>
  <si>
    <t>PESCOCOSTANZO</t>
  </si>
  <si>
    <t>PETTORANO SUL GIZIO</t>
  </si>
  <si>
    <t>PIZZOLI</t>
  </si>
  <si>
    <t>POGGIO PICENZE</t>
  </si>
  <si>
    <t>PRATA D'ANSIDONIA</t>
  </si>
  <si>
    <t>PRATOLA PELIGNA</t>
  </si>
  <si>
    <t>PREZZA</t>
  </si>
  <si>
    <t>RAIANO</t>
  </si>
  <si>
    <t>RIVISONDOLI</t>
  </si>
  <si>
    <t>ROCCACASALE</t>
  </si>
  <si>
    <t>ROCCA DI BOTTE</t>
  </si>
  <si>
    <t>ROCCA DI CAMBIO</t>
  </si>
  <si>
    <t>ROCCA DI MEZZO</t>
  </si>
  <si>
    <t>ROCCA PIA</t>
  </si>
  <si>
    <t>ROCCARASO</t>
  </si>
  <si>
    <t>SAN BENEDETTO DEI MARSI</t>
  </si>
  <si>
    <t>SAN BENEDETTO IN PERILLIS</t>
  </si>
  <si>
    <t>SAN DEMETRIO NE' VESTINI</t>
  </si>
  <si>
    <t>id foglio us19 (se visibile, altrimenti 0)</t>
  </si>
  <si>
    <t>id foglio us20 (se visibile, altrimenti 0)</t>
  </si>
  <si>
    <t>US n.</t>
  </si>
  <si>
    <t>US</t>
  </si>
  <si>
    <r>
      <t>I SOLAI DI INTERPIANO</t>
    </r>
    <r>
      <rPr>
        <sz val="9"/>
        <rFont val="Arial"/>
        <family val="2"/>
      </rPr>
      <t xml:space="preserve">
 (compilazione a cura del tecnico incaricato della redazione della progetto esecutivo) </t>
    </r>
  </si>
  <si>
    <t>D6.13</t>
  </si>
  <si>
    <t>Resistenza cubica media del calcestruzzo, Rm=</t>
  </si>
  <si>
    <t>carota
n.</t>
  </si>
  <si>
    <t>SAN GIOVANNI LIPIONI</t>
  </si>
  <si>
    <t>SAN GIOVANNI TEATINO</t>
  </si>
  <si>
    <t>Presenza e conservazione di strutture verticali, tamponature e tramezzi originari in muratura in pietra e/o in mattoni pieni (rapporto tra il volume delle strutture verticali originarie e il volume totale delle strutture verticali, in metri cubi)</t>
  </si>
  <si>
    <t>Presenza e conservazione delle strutture orizzontali originarie: volte in pietra e/o mattoni, solai in legno, solai in putrelle e voltine ( rapporto tra la superficie delle strutture orizzontali originarie e quella totale delle strutture orizzontali)</t>
  </si>
  <si>
    <t>interesse paesaggistico (maggiorazioni)</t>
  </si>
  <si>
    <t>soglie</t>
  </si>
  <si>
    <t>epoca dell'edificio:</t>
  </si>
  <si>
    <t>TOTALE MAGGIORAZIONE</t>
  </si>
  <si>
    <t>(0 se vincolato, 3 se di pregio)</t>
  </si>
  <si>
    <t>colonna maggiorazione per tipologia:</t>
  </si>
  <si>
    <t>rappresentante</t>
  </si>
  <si>
    <t>tecnico</t>
  </si>
  <si>
    <t>B1.1</t>
  </si>
  <si>
    <t>B1.2</t>
  </si>
  <si>
    <t>B1.3</t>
  </si>
  <si>
    <t>B1.4</t>
  </si>
  <si>
    <t>B1.5</t>
  </si>
  <si>
    <t>B1.6</t>
  </si>
  <si>
    <t>B1.7</t>
  </si>
  <si>
    <t>B1.8</t>
  </si>
  <si>
    <t>B1.10</t>
  </si>
  <si>
    <t>B1.12</t>
  </si>
  <si>
    <t>B1.13</t>
  </si>
  <si>
    <t>Viabilità principale che individua la porzione di aggregato o l’edificio singolo(via, piazza, località,contrada ...):</t>
  </si>
  <si>
    <t>LOCALIZZAZIONE ED IDENTIFICAZIONE DELLA PORZIONE DI AGGREGATO O DELL'EDIFICIO SINGOLO</t>
  </si>
  <si>
    <t>Porzione di Aggregato (P.AGG) o edificio singolo (ES)</t>
  </si>
  <si>
    <t>P.AGG</t>
  </si>
  <si>
    <t>porzione di aggregato [tipo]</t>
  </si>
  <si>
    <t>campi aggiunti nella scheda "porzione dell'aggregato"</t>
  </si>
  <si>
    <t>B2</t>
  </si>
  <si>
    <t>B3</t>
  </si>
  <si>
    <t>campi eliminati nella scheda relativa all'ambito A</t>
  </si>
  <si>
    <t>Si verifica la carenza quando, a seguito di prove effettuate su provini di calcestruzzo di travi e pilastri, si stima la resistenza cilindrica effettiva media fc,m minore di 12 MPa.</t>
  </si>
  <si>
    <t>numero Unità Immob.</t>
  </si>
  <si>
    <t>particella</t>
  </si>
  <si>
    <t>subalterno</t>
  </si>
  <si>
    <t>lista UI</t>
  </si>
  <si>
    <t>v0.203_TEST</t>
  </si>
  <si>
    <t>12</t>
  </si>
  <si>
    <t>13</t>
  </si>
  <si>
    <t>14</t>
  </si>
  <si>
    <t>IVA su importo autorizzato per lavori di restauro dei beni vincolati
(€)</t>
  </si>
  <si>
    <t>importo di progetto 
IVA inclusa
(€)</t>
  </si>
  <si>
    <t>importi in accollo al proprietario
IVA inclusa
(€)</t>
  </si>
  <si>
    <t>importo lavori non oggetto di finanziamento
IVA esclusa
(€)</t>
  </si>
  <si>
    <t>importo costi delle indagini
IVA esclusa
(€)</t>
  </si>
  <si>
    <t>muratura in pietra</t>
  </si>
  <si>
    <t>muratura in mattoni</t>
  </si>
  <si>
    <t>schema strutturale scale [scale_schema]</t>
  </si>
  <si>
    <t>doppio appoggio</t>
  </si>
  <si>
    <t>sbalzo</t>
  </si>
  <si>
    <t>forma scale [scale_forma]</t>
  </si>
  <si>
    <t>a rampa singola</t>
  </si>
  <si>
    <t>a rampa doppia</t>
  </si>
  <si>
    <t>elicoidale</t>
  </si>
  <si>
    <t>a chiocciola</t>
  </si>
  <si>
    <t>livello pregio scale [scale_pregio]</t>
  </si>
  <si>
    <t>nessun pregio</t>
  </si>
  <si>
    <t>vincolato</t>
  </si>
  <si>
    <t>pregio storico e/o artistico</t>
  </si>
  <si>
    <t>tipo elem. Non struttutali [nonstr_tipo]</t>
  </si>
  <si>
    <t>tamponature</t>
  </si>
  <si>
    <t>tramezzature</t>
  </si>
  <si>
    <t>intonaci pesanti</t>
  </si>
  <si>
    <t>conrosoffitti</t>
  </si>
  <si>
    <t>decorazioni pesanti</t>
  </si>
  <si>
    <t>volte in foglio</t>
  </si>
  <si>
    <t>elementi mobili pesanti</t>
  </si>
  <si>
    <t>camini di grosse dimensioni</t>
  </si>
  <si>
    <t>materiali elem. Non str [nonstr_materiali]</t>
  </si>
  <si>
    <t>intonaco</t>
  </si>
  <si>
    <t>acciaio</t>
  </si>
  <si>
    <t>c.a.</t>
  </si>
  <si>
    <t>non collegati</t>
  </si>
  <si>
    <t>incollaggio</t>
  </si>
  <si>
    <t>incastro</t>
  </si>
  <si>
    <t>id foglio us06 (se visibile, altrimenti 0)</t>
  </si>
  <si>
    <t>id foglio us07 (se visibile, altrimenti 0)</t>
  </si>
  <si>
    <t>id foglio us08 (se visibile, altrimenti 0)</t>
  </si>
  <si>
    <t>id foglio us09 (se visibile, altrimenti 0)</t>
  </si>
  <si>
    <t>FONTE CERRETO</t>
  </si>
  <si>
    <t>GENZANO</t>
  </si>
  <si>
    <t>MENZANO</t>
  </si>
  <si>
    <t>MONTICCHIO</t>
  </si>
  <si>
    <t>ONNA</t>
  </si>
  <si>
    <t>PAGANICA</t>
  </si>
  <si>
    <t>PAGLIARE DI SASSA</t>
  </si>
  <si>
    <t>PALOMBAIA DI SASSA</t>
  </si>
  <si>
    <t>PESCOMAGGIORE</t>
  </si>
  <si>
    <t>PETTINO</t>
  </si>
  <si>
    <t xml:space="preserve"> PIANOLA</t>
  </si>
  <si>
    <t>POGGIO SANTA MARIA</t>
  </si>
  <si>
    <t>Livello di vulnerabilità</t>
  </si>
  <si>
    <t>Livello di danno</t>
  </si>
  <si>
    <t>STRATEGIA DI INTERVENTO COMPLESSIVA</t>
  </si>
  <si>
    <t>DESCRIZIONE INTERVENTO</t>
  </si>
  <si>
    <t xml:space="preserve">Interventi di somma urgenza </t>
  </si>
  <si>
    <t>altezza media di interp. (m)</t>
  </si>
  <si>
    <t>spessore del setto
(cm)</t>
  </si>
  <si>
    <t>rapporto
(interasse/spessore)</t>
  </si>
  <si>
    <t>Demol. e ricostr. con sagoma differente</t>
  </si>
  <si>
    <t>FOGLIO DI SINTESI DEI DATI: PREDISPOSIZIONE PER IL CARICAMENTO SU DB</t>
  </si>
  <si>
    <t>tipo</t>
  </si>
  <si>
    <t>proprietà</t>
  </si>
  <si>
    <t>foglio</t>
  </si>
  <si>
    <t>riferimento (tabella)</t>
  </si>
  <si>
    <t>Struttura in muratura (ordinaria o armata)</t>
  </si>
  <si>
    <r>
      <t>Tipo di analisi strutturale</t>
    </r>
    <r>
      <rPr>
        <sz val="10"/>
        <rFont val="Arial"/>
      </rPr>
      <t xml:space="preserve"> (Circolare applicativa delle NTC08, n. 617 del 2 febbraio 2009, punto C8.7.2.4)  </t>
    </r>
  </si>
  <si>
    <t>Meccanismi fragili (taglio, nodi)</t>
  </si>
  <si>
    <t>Meccanismi duttili (flessione, pressoflessione)</t>
  </si>
  <si>
    <t>Rotazione rispetto alla corda</t>
  </si>
  <si>
    <t>Resistenza fuori piano del pannello</t>
  </si>
  <si>
    <t>Prima dell'intervento</t>
  </si>
  <si>
    <t>Dopo dell'intervento</t>
  </si>
  <si>
    <t>stati limite [sl]</t>
  </si>
  <si>
    <t>S.L.V.</t>
  </si>
  <si>
    <t>S.L.C.</t>
  </si>
  <si>
    <r>
      <t>Qualità del collegamenti delle strutture orizzontali alla muratura (</t>
    </r>
    <r>
      <rPr>
        <i/>
        <sz val="9"/>
        <rFont val="Arial"/>
        <family val="2"/>
      </rPr>
      <t>i collegamenti sono buoni se 80% dei solai sono ben collegati alla muratura, scadente se minore del 50%</t>
    </r>
    <r>
      <rPr>
        <sz val="9"/>
        <rFont val="Arial"/>
        <family val="2"/>
      </rPr>
      <t>):</t>
    </r>
  </si>
  <si>
    <t>completezza informazioni SEZ B:</t>
  </si>
  <si>
    <t>Presenza di muratura gravante in falso, almeno su un livello, sulle strutture orizzontali per almeno il 10% della superficie in pianta.</t>
  </si>
  <si>
    <t>stato di conservazione [stato_conservazione]</t>
  </si>
  <si>
    <t>scadente</t>
  </si>
  <si>
    <t>ottimo</t>
  </si>
  <si>
    <t>appoggio (&lt;10 cm)</t>
  </si>
  <si>
    <t>appoggio (10-30 cm))</t>
  </si>
  <si>
    <t>appoggio (&gt;30 cm)</t>
  </si>
  <si>
    <t>a coda di rondine</t>
  </si>
  <si>
    <t>collegamenti con str. Vert. [coll_str_vert]</t>
  </si>
  <si>
    <t>deformabile</t>
  </si>
  <si>
    <t>spingente</t>
  </si>
  <si>
    <t>volta in pietra e catene</t>
  </si>
  <si>
    <t>volta in mattoni e catene</t>
  </si>
  <si>
    <t>S1</t>
  </si>
  <si>
    <t>S2</t>
  </si>
  <si>
    <t>S3</t>
  </si>
  <si>
    <t>S4</t>
  </si>
  <si>
    <t>S5</t>
  </si>
  <si>
    <t>S6</t>
  </si>
  <si>
    <t>S7</t>
  </si>
  <si>
    <t>S8</t>
  </si>
  <si>
    <t>S9</t>
  </si>
  <si>
    <t>S10</t>
  </si>
  <si>
    <t>id solaio</t>
  </si>
  <si>
    <t>tipologia solai [tipo_solaio]</t>
  </si>
  <si>
    <t>tipologia di copertura [tipo_copertura]</t>
  </si>
  <si>
    <t>a cupola</t>
  </si>
  <si>
    <t>disposizione orditura [disp_orditura]</t>
  </si>
  <si>
    <r>
      <t>Giudizio globale sulla deformabilità degli impalcati di copertura nel proprio piano (</t>
    </r>
    <r>
      <rPr>
        <i/>
        <sz val="9"/>
        <rFont val="Arial"/>
        <family val="2"/>
      </rPr>
      <t>l'impalcato è rigido se l'80% della superficie è adeguatamente controventata</t>
    </r>
    <r>
      <rPr>
        <sz val="9"/>
        <rFont val="Arial"/>
        <family val="2"/>
      </rPr>
      <t>):</t>
    </r>
  </si>
  <si>
    <t>solaio tipo S1</t>
  </si>
  <si>
    <t>solaio tipo S2</t>
  </si>
  <si>
    <t>solaio tipo S3</t>
  </si>
  <si>
    <t>solaio tipo S4</t>
  </si>
  <si>
    <t>Altri importi:</t>
  </si>
  <si>
    <t>Altri importi - testo</t>
  </si>
  <si>
    <t>codice fiscale
dell'intestatario</t>
  </si>
  <si>
    <t>titolo</t>
  </si>
  <si>
    <t>titolo di proprietà [titoloProp]</t>
  </si>
  <si>
    <t>proprietario</t>
  </si>
  <si>
    <t>pilastro n.</t>
  </si>
  <si>
    <t>SI</t>
  </si>
  <si>
    <t>NO</t>
  </si>
  <si>
    <t>v0.343</t>
  </si>
  <si>
    <t>tipologia di edificio [tipo_edificio]</t>
  </si>
  <si>
    <t>indagini termografiche</t>
  </si>
  <si>
    <t>pendenza del terreno [pendenza]</t>
  </si>
  <si>
    <t>&lt;10%</t>
  </si>
  <si>
    <t>&gt;10% e &lt;20%</t>
  </si>
  <si>
    <t>&gt;20% e &lt;30%</t>
  </si>
  <si>
    <t xml:space="preserve">Riportare il numero indicato nella planimetria di identificazione degli aggregati pubblicata dal comune. </t>
  </si>
  <si>
    <t>Fase del progetto:</t>
  </si>
  <si>
    <t>fase del progetto</t>
  </si>
  <si>
    <t>tipo piattabande [tipo_piattabande]</t>
  </si>
  <si>
    <t>arco ribassato</t>
  </si>
  <si>
    <t>arco a sesto acuto</t>
  </si>
  <si>
    <t>arco a tutto sesto</t>
  </si>
  <si>
    <t>tipolog. Costr. Piattabande [tipo_costr_piattabande]</t>
  </si>
  <si>
    <t>travi in legno</t>
  </si>
  <si>
    <t>travi in acciaio</t>
  </si>
  <si>
    <t>mattoni</t>
  </si>
  <si>
    <t>tipologia costr. Scale [scale_str]</t>
  </si>
  <si>
    <t>acciaio e laterizio</t>
  </si>
  <si>
    <t>legno</t>
  </si>
  <si>
    <t>calcestruzzo armato</t>
  </si>
  <si>
    <t>pubblico-privata</t>
  </si>
  <si>
    <t>totale maggiorazioni
(%)</t>
  </si>
  <si>
    <t>Correlazione danno-vulnerabilità per esiti E</t>
  </si>
  <si>
    <t>G3.2</t>
  </si>
  <si>
    <t>G3.3</t>
  </si>
  <si>
    <t>G4.1</t>
  </si>
  <si>
    <t>G5</t>
  </si>
  <si>
    <t>H1</t>
  </si>
  <si>
    <t>H2</t>
  </si>
  <si>
    <t>SECINARO</t>
  </si>
  <si>
    <t>SULMONA</t>
  </si>
  <si>
    <t>TAGLIACOZZO</t>
  </si>
  <si>
    <t>TIONE DEGLI ABRUZZI</t>
  </si>
  <si>
    <t>TORNIMPARTE</t>
  </si>
  <si>
    <t>TRASACCO</t>
  </si>
  <si>
    <t>VILLALAGO</t>
  </si>
  <si>
    <t>tipologia ed.</t>
  </si>
  <si>
    <t>ammissibilità</t>
  </si>
  <si>
    <t>Nessuna</t>
  </si>
  <si>
    <t>Autorizzazioni necessarie alla demolizione</t>
  </si>
  <si>
    <t>Parere del Comune</t>
  </si>
  <si>
    <t>Presenza dei pareri del Comune e del MiBac Abruzzo, se necessarie</t>
  </si>
  <si>
    <t>Stato della scheda:</t>
  </si>
  <si>
    <r>
      <t xml:space="preserve">Coerenza del progetto con la </t>
    </r>
    <r>
      <rPr>
        <u/>
        <sz val="10"/>
        <rFont val="Arial"/>
        <family val="2"/>
      </rPr>
      <t>Proposta di Intervento</t>
    </r>
    <r>
      <rPr>
        <sz val="10"/>
        <rFont val="Arial"/>
      </rPr>
      <t>.
Esporne le motivazioni se non coerente e descrivere sinteticamente l’intervento proposto (max 250 caratteri)</t>
    </r>
  </si>
  <si>
    <t>solaio tipo S5</t>
  </si>
  <si>
    <t>solaio tipo S6</t>
  </si>
  <si>
    <t>v0.345</t>
  </si>
  <si>
    <t>v.0343</t>
  </si>
  <si>
    <t>ex 1157,16, non c'era la magg.</t>
  </si>
  <si>
    <t>Spese esecuzione sondaggi</t>
  </si>
  <si>
    <t>sondaggi</t>
  </si>
  <si>
    <t>lista delle ui citate in tabella 1</t>
  </si>
  <si>
    <t>lista delle ui citate in tabella 2</t>
  </si>
  <si>
    <t>controllo completezza dati sez.B - scheda aggregato</t>
  </si>
  <si>
    <t>controllo completezza dati sez. D1 - scheda US</t>
  </si>
  <si>
    <t>controllo completezza dati sez. D2 - scheda US</t>
  </si>
  <si>
    <t>controllo completezza dati sez. D3 - scheda US</t>
  </si>
  <si>
    <t>controllo completezza dati sez. D5.1 - scheda US</t>
  </si>
  <si>
    <t>controllo completezza dati sez. D6 muratura - scheda US</t>
  </si>
  <si>
    <t>controllo completezza dati sez.  D6 ca - scheda US</t>
  </si>
  <si>
    <t>controllo completezza dati sez. E4.4 - scheda US</t>
  </si>
  <si>
    <t>Completezza info sez. D6 ca:</t>
  </si>
  <si>
    <t>controllo completezza dati sez. E4.5 - scheda US</t>
  </si>
  <si>
    <t>Presenza di piani sfalsati con dislivello &gt;1/3 h</t>
  </si>
  <si>
    <t>Consistenza della malta</t>
  </si>
  <si>
    <t>Presenza di zeppe</t>
  </si>
  <si>
    <t>Stima del volume crollato dell'US - (finalizzato alle condizioni di sostituzione edilizia)</t>
  </si>
  <si>
    <t>promemoria riferimenti utilizzati nella proposta di intervento</t>
  </si>
  <si>
    <t>impostazione tipologia strutturale nella scheda US</t>
  </si>
  <si>
    <t>Muratura in pietre a spacco con buona tessitura</t>
  </si>
  <si>
    <t>Muratura a blocchi lapidei squadrati</t>
  </si>
  <si>
    <t>Muratura in mattoni pieni e malta di calce</t>
  </si>
  <si>
    <t>muratura - tab. C8A.2.1</t>
  </si>
  <si>
    <t>fm-min</t>
  </si>
  <si>
    <t>fm-max</t>
  </si>
  <si>
    <t>tau-min</t>
  </si>
  <si>
    <t>tau-max</t>
  </si>
  <si>
    <t>Limite dell'indennizzo base (€)</t>
  </si>
  <si>
    <t>superficie totale
utilizzata per calcolo dell'indennizzo
(mq)</t>
  </si>
  <si>
    <t>restauro e risanamento conservativo</t>
  </si>
  <si>
    <t>CARPINETO SINELLO</t>
  </si>
  <si>
    <t>CARUNCHIO</t>
  </si>
  <si>
    <t>CASACANDITELLA</t>
  </si>
  <si>
    <t>CASALANGUIDA</t>
  </si>
  <si>
    <t>CASALBORDINO</t>
  </si>
  <si>
    <t>CASALINCONTRADA</t>
  </si>
  <si>
    <t>CASOLI</t>
  </si>
  <si>
    <t>CASTEL FRENTANO</t>
  </si>
  <si>
    <t>CASTELGUIDONE</t>
  </si>
  <si>
    <t>CASTIGLIONE MESSER MARINO</t>
  </si>
  <si>
    <t>CELENZA SUL TRIGNO</t>
  </si>
  <si>
    <t>CHIETI</t>
  </si>
  <si>
    <t>CIVITALUPARELLA</t>
  </si>
  <si>
    <t>CIVITELLA MESSER RAIMONDO</t>
  </si>
  <si>
    <t>COLLEDIMACINE</t>
  </si>
  <si>
    <t>COLLEDIMEZZO</t>
  </si>
  <si>
    <t>CRECCHIO</t>
  </si>
  <si>
    <t>IVA sui costi delle indagini concessi
(€)</t>
  </si>
  <si>
    <t>totale concesso
IVA inclusa
(€)</t>
  </si>
  <si>
    <t>importo autorizzato per lavori di restauro dei beni vincolati
IVA esclusa
(€)</t>
  </si>
  <si>
    <t>Indagini soniche</t>
  </si>
  <si>
    <t>quantità
(%)</t>
  </si>
  <si>
    <t>ELEMENTI COSTRUTTIVI</t>
  </si>
  <si>
    <t>indagini granulometrica della malta</t>
  </si>
  <si>
    <t>prova di compatibilità chimica della malta</t>
  </si>
  <si>
    <t>prove soniche trasversali al maschio</t>
  </si>
  <si>
    <t>endoscopie</t>
  </si>
  <si>
    <t>Prelievo e schiacciamento delle carote in calcestruzzo</t>
  </si>
  <si>
    <t>prove a trazione delle barre in acciaio</t>
  </si>
  <si>
    <t>prima dell'intervento
ag,clv</t>
  </si>
  <si>
    <t>dopo dell'intervento
ag,clv</t>
  </si>
  <si>
    <t>livello di attivazione</t>
  </si>
  <si>
    <t>Ribaltamento del cantonale</t>
  </si>
  <si>
    <t>misure di permeabilità del calcestruzzo</t>
  </si>
  <si>
    <t>Importo lavori tot. concorrenti al contributo IVA incl. (€/mq)</t>
  </si>
  <si>
    <t>Edificio di pregio (max 60%)</t>
  </si>
  <si>
    <t>presenza</t>
  </si>
  <si>
    <t>L0</t>
  </si>
  <si>
    <t>E1</t>
  </si>
  <si>
    <t>E3</t>
  </si>
  <si>
    <t>Totale maggiorazioni (%)</t>
  </si>
  <si>
    <t>VALLE CASTELLANA</t>
  </si>
  <si>
    <t>MARTINSICURO</t>
  </si>
  <si>
    <t>Importo degli lavori per demolizione edificio esistente e smaltimento macerie, se ammesso</t>
  </si>
  <si>
    <t>Occorre indicare la presenza di piani sfalsati con dislivello maggiore di 1/3 dell'altezza d'interpiano facendo riferimento anche ai solai presenti negli ambienti adiacenti all'unità strutturale in oggetto.</t>
  </si>
  <si>
    <t>tipo aggregazione [tipo_aggregazione]</t>
  </si>
  <si>
    <t>a schiera</t>
  </si>
  <si>
    <t>in linea</t>
  </si>
  <si>
    <t>a corte chiusa</t>
  </si>
  <si>
    <t>a corte aperta</t>
  </si>
  <si>
    <t>Resistenza a compressione media cubica in situ del calcestruzzo inferiore a 8 MPa</t>
  </si>
  <si>
    <t>Tipologia dell'edificio</t>
  </si>
  <si>
    <t>Tipologia costruttiva dell'edificio</t>
  </si>
  <si>
    <t>Condizioni di sostituzione edilizia
(vedi tabella precedente)</t>
  </si>
  <si>
    <t>condizione</t>
  </si>
  <si>
    <t>per mur</t>
  </si>
  <si>
    <t>per ca</t>
  </si>
  <si>
    <t>cond. Soddisfatta:</t>
  </si>
  <si>
    <t>D6.2</t>
  </si>
  <si>
    <t>tipo sap</t>
  </si>
  <si>
    <t>cementizia</t>
  </si>
  <si>
    <t>Cornicioni</t>
  </si>
  <si>
    <t>ambito2 [ambito2]</t>
  </si>
  <si>
    <t>Indicare la superficie dei livelli di piano avendo cura di indicare nella colonna "posizione" livello il piano terra coincidente con il primo livello totalmente fuori terra.</t>
  </si>
  <si>
    <t>Comune di appartenenza e la località</t>
  </si>
  <si>
    <t>Muratura in blocchi laterizi semipieni, con giunti verticali a secco (perc. foratura &lt; 45%)</t>
  </si>
  <si>
    <t>Muratura in blocchi di calcestruzzo semipieni (foratura &lt; 45%)</t>
  </si>
  <si>
    <t>Muratura in pietrame disordinata (ciottoli, pietre erratiche e irregolari)</t>
  </si>
  <si>
    <t>NON CAMBIARE LA POSIZIONE DELLE LISTE!!!</t>
  </si>
  <si>
    <t>paramenti accostati</t>
  </si>
  <si>
    <t>par. parz. ammorsati</t>
  </si>
  <si>
    <t>paramenti ammorsati</t>
  </si>
  <si>
    <t>presenti, almeno 1/mq</t>
  </si>
  <si>
    <t>in elem. più grandi</t>
  </si>
  <si>
    <t>in cls</t>
  </si>
  <si>
    <t>tabella dei danni</t>
  </si>
  <si>
    <t>Livello di danno globale</t>
  </si>
  <si>
    <t>muratura tipo M4</t>
  </si>
  <si>
    <t>Superficie per ciascuna tipologia muraria</t>
  </si>
  <si>
    <t>Qualità della muratura:</t>
  </si>
  <si>
    <t>eventuale presenza di vincolo  (us - A9)</t>
  </si>
  <si>
    <t>superficie lorda complessiva (aggregato - C1)</t>
  </si>
  <si>
    <t>eventuale presenza di vincolo  (aggregato - C1)</t>
  </si>
  <si>
    <t>volume totale  (aggregato - C1)</t>
  </si>
  <si>
    <t>superficie "altro" allo stato di fatto (aggregato aggregato)</t>
  </si>
  <si>
    <t>D0</t>
  </si>
  <si>
    <t>posizione [posizione]</t>
  </si>
  <si>
    <t>isolato</t>
  </si>
  <si>
    <t>interno</t>
  </si>
  <si>
    <t>d'estremità</t>
  </si>
  <si>
    <t>d'angolo</t>
  </si>
  <si>
    <t>indice di danno (ver. 2):</t>
  </si>
  <si>
    <t>- sia evidente uno stato di ammaloramento diffuso del calcestruzzo.</t>
  </si>
  <si>
    <t>media</t>
  </si>
  <si>
    <t>bassa</t>
  </si>
  <si>
    <t>Punteggio totale</t>
  </si>
  <si>
    <t>non utlizzato</t>
  </si>
  <si>
    <t>altro uso</t>
  </si>
  <si>
    <t>Numero totale degli occupanti</t>
  </si>
  <si>
    <t>txt</t>
  </si>
  <si>
    <t>valori in formato testo</t>
  </si>
  <si>
    <t>tabelle2</t>
  </si>
  <si>
    <t>Nella tabella è richiesta l'individuazione di tutte le tipologie delle strutture di copertura specificandone, nell'ultima colonna, la superficie nei termini di percentuale sulla superficie totale della coperta.</t>
  </si>
  <si>
    <t>Nella tabella seconda tabella sono riassunti i risultati:</t>
  </si>
  <si>
    <t>Epoca
costruttiva</t>
  </si>
  <si>
    <t>- il distacco del copriferro per almeno 100 cm nel 5% degli elementi resistenti verticali e/o orizzontali;</t>
  </si>
  <si>
    <t>Edificio con vincolo diretto</t>
  </si>
  <si>
    <t>Stima del volume crollato valutato come vuoto per pieno dell'US (calcolo finalizzato alle condizioni di sostituzione edilizia per edifici in muratura)</t>
  </si>
  <si>
    <t>M6</t>
  </si>
  <si>
    <t>Altri interventi di miglioramento sismico sugli orizzontamenti</t>
  </si>
  <si>
    <t>4.2</t>
  </si>
  <si>
    <t>in mattoni</t>
  </si>
  <si>
    <t>in blocchi di tufo</t>
  </si>
  <si>
    <t>in blocchi di cls</t>
  </si>
  <si>
    <t>4.3</t>
  </si>
  <si>
    <t>paramento unico</t>
  </si>
  <si>
    <t>4.5</t>
  </si>
  <si>
    <t>valori</t>
  </si>
  <si>
    <t>R.D. 16-11-1939</t>
  </si>
  <si>
    <t>Legge del 2-2-1974</t>
  </si>
  <si>
    <t>D.M. 2-7-1981</t>
  </si>
  <si>
    <t>(anteriore al R.D. 16-11-1939)</t>
  </si>
  <si>
    <t>tipologia muratura [tipo_mur]</t>
  </si>
  <si>
    <t>M5</t>
  </si>
  <si>
    <t>tipo fondazioni [tipo_fondazioni]</t>
  </si>
  <si>
    <t>miste</t>
  </si>
  <si>
    <t>plinti scollegati</t>
  </si>
  <si>
    <t>plinti parz. collegati</t>
  </si>
  <si>
    <t>plinti collegati</t>
  </si>
  <si>
    <t>travi continue</t>
  </si>
  <si>
    <t>platea</t>
  </si>
  <si>
    <t>pali</t>
  </si>
  <si>
    <t>CONSISTENZA EDILIZIA</t>
  </si>
  <si>
    <t>Riportare il numero indicato nella planimetria di identificazione degli aggregati pubblicata dal comune. 
 Nel caso in cui il numero di identificazione è riferito ad un aggregato indicare anche il numero delle eventuali porzioni di intervento nel quale è stato suddiviso. Numerare le P.AGG  a partire da 1 anche nel caso di aggregato avente soltanto una porzione o edificio singolo.</t>
  </si>
  <si>
    <t>Assenza di piani sfalsati con dislivello &gt;1/3 h</t>
  </si>
  <si>
    <t>collegamenti elem non str - struttura [nonstr_collegamento]</t>
  </si>
  <si>
    <t>Adeguamento igienico sanitario</t>
  </si>
  <si>
    <t>importo lavori riparazione e migl.</t>
  </si>
  <si>
    <t>chiodatura / bullonatura</t>
  </si>
  <si>
    <t>tabelle</t>
  </si>
  <si>
    <t>perito</t>
  </si>
  <si>
    <t>nome:</t>
  </si>
  <si>
    <t>cognome:</t>
  </si>
  <si>
    <t>mail:</t>
  </si>
  <si>
    <t>telefono:</t>
  </si>
  <si>
    <t>tipo livello [tipo_livello]</t>
  </si>
  <si>
    <r>
      <t>STRUTTURE MISTE E RINFORZATE</t>
    </r>
    <r>
      <rPr>
        <sz val="9"/>
        <rFont val="Arial"/>
        <family val="2"/>
      </rPr>
      <t xml:space="preserve">
 (compilazione a cura del tecnico incaricato della redazione della progetto esecutivo) </t>
    </r>
  </si>
  <si>
    <t>E4</t>
  </si>
  <si>
    <t>importo lavori di restauro su beni storico-artistici
IVA esclusa
(€)</t>
  </si>
  <si>
    <t>versione scheda</t>
  </si>
  <si>
    <t>valore</t>
  </si>
  <si>
    <t>formato file</t>
  </si>
  <si>
    <t>importo limite indicato nell'ord. N. XXX
(€)</t>
  </si>
  <si>
    <t>D/2</t>
  </si>
  <si>
    <t>D/3</t>
  </si>
  <si>
    <t>D/4</t>
  </si>
  <si>
    <t>D/5</t>
  </si>
  <si>
    <t>D/6</t>
  </si>
  <si>
    <t>D/7</t>
  </si>
  <si>
    <t>D/8</t>
  </si>
  <si>
    <t>D/9</t>
  </si>
  <si>
    <t>D/10</t>
  </si>
  <si>
    <t>E/1</t>
  </si>
  <si>
    <t>E/2</t>
  </si>
  <si>
    <t>E/3</t>
  </si>
  <si>
    <t>E/4</t>
  </si>
  <si>
    <t>E/5</t>
  </si>
  <si>
    <t>E/6</t>
  </si>
  <si>
    <t>E/7</t>
  </si>
  <si>
    <t>E/8</t>
  </si>
  <si>
    <t>E/9</t>
  </si>
  <si>
    <t>categorie catastali [cat_cat]</t>
  </si>
  <si>
    <t>uso [uso]</t>
  </si>
  <si>
    <t>uso 2 [uso2]</t>
  </si>
  <si>
    <t>Aa</t>
  </si>
  <si>
    <t>Ab</t>
  </si>
  <si>
    <t>sino [sino]</t>
  </si>
  <si>
    <t>si</t>
  </si>
  <si>
    <t>no</t>
  </si>
  <si>
    <t>vincoli [vincoli]</t>
  </si>
  <si>
    <t>Zona A</t>
  </si>
  <si>
    <t>L. 1089 / '39</t>
  </si>
  <si>
    <t>D.Lg. 490 / '99</t>
  </si>
  <si>
    <t>L. 241 / '90</t>
  </si>
  <si>
    <t>D.Lg. 42 / '04</t>
  </si>
  <si>
    <r>
      <t>LA COPERTURA</t>
    </r>
    <r>
      <rPr>
        <sz val="9"/>
        <rFont val="Arial"/>
        <family val="2"/>
      </rPr>
      <t xml:space="preserve">
 (compilazione a cura del tecnico incaricato della redazione della progetto esecutivo) </t>
    </r>
  </si>
  <si>
    <r>
      <t>GLI ELEMENTI NON STRUTTURALI</t>
    </r>
    <r>
      <rPr>
        <sz val="9"/>
        <rFont val="Arial"/>
        <family val="2"/>
      </rPr>
      <t xml:space="preserve">
 (compilazione a cura del tecnico incaricato della redazione della progetto esecutivo) </t>
    </r>
  </si>
  <si>
    <t>B1.11</t>
  </si>
  <si>
    <t>B1.15</t>
  </si>
  <si>
    <t>B1.16</t>
  </si>
  <si>
    <t>B1.17</t>
  </si>
  <si>
    <t>dimensione sezione
b (cm)</t>
  </si>
  <si>
    <t>dimensione sezione
h (cm)</t>
  </si>
  <si>
    <t>tipo interventi dpr380 [tipo_interventi2]</t>
  </si>
  <si>
    <t>FOSSACESIA</t>
  </si>
  <si>
    <t>FRAINE</t>
  </si>
  <si>
    <t>FRANCAVILLA AL MARE</t>
  </si>
  <si>
    <t>FRESAGRANDINARIA</t>
  </si>
  <si>
    <t>FRISA</t>
  </si>
  <si>
    <t>FURCI</t>
  </si>
  <si>
    <t>us01</t>
  </si>
  <si>
    <t>Unità strutturale n°</t>
  </si>
  <si>
    <t>DATI CATASTALI
 (compilazione a cura del tecnico incaricato della redazione della progetto esecutivo)</t>
  </si>
  <si>
    <t>SEZIONE:</t>
  </si>
  <si>
    <t>Categoria
catastale
prevalente</t>
  </si>
  <si>
    <t>Iva su spese esecuzione sondaggi</t>
  </si>
  <si>
    <t>Totale spese esecuzione sondaggi</t>
  </si>
  <si>
    <t>Totale somme aggiuntive (r+s+t+u)</t>
  </si>
  <si>
    <t>Presenza e conservazione di cornicioni in stucco, legno o laterizio (rapporto tra la lunghezza dei cornicioni di pregio e la lunghezza delle facciate, in metri)</t>
  </si>
  <si>
    <t>Riconoscibilità della tipologia e morfologia originaria (rapporto tra la superficie lorda originaria e la superficie totale, in metri quadrati)</t>
  </si>
  <si>
    <t>maggiorazione per pregio storico-artistico
(max 60%)</t>
  </si>
  <si>
    <t>Superficie in pianta delle tipologie murarie rilevate (%)</t>
  </si>
  <si>
    <t>D6.10</t>
  </si>
  <si>
    <t>D6.11</t>
  </si>
  <si>
    <t>Presenza di murature gravanti in falso sui solai:</t>
  </si>
  <si>
    <t>Si tiene conto con questa voce di infissi, appendici e aggetti che possono causare con la caduta danno a persone o a cose. Con questo parametro si valuta il tipo di collegamento alle strutture dei suddetti elementi non strutturali.</t>
  </si>
  <si>
    <t>COLONNELLA</t>
  </si>
  <si>
    <t>CONTROGUERRA</t>
  </si>
  <si>
    <t>CORROPOLI</t>
  </si>
  <si>
    <t>non rispettato</t>
  </si>
  <si>
    <t xml:space="preserve">Occorre evidenziare la regolarità in pianta dell'intero aggregato che ingloba l'unità strutturale nonché la sua posizione all'interno dell'aggregato stesso. Parte dei dati necessari dedotti dalle informazioni generali (scheda D1). </t>
  </si>
  <si>
    <t>Il comportamento sarà considerato regolare se il rapporto R è minore di 4 e la posizione dell'unità strutturale rispetto all'aggregato è interna oppure isolata.</t>
  </si>
  <si>
    <t xml:space="preserve">- l'impalcato è rigido se l'80% della superficie è adeguatamente controventata, </t>
  </si>
  <si>
    <t>Tabella che sintetizza, in termini di numero e/o superficie, i beni presenti nell'unità strutturale che hanno valenza storico-artistica.</t>
  </si>
  <si>
    <t>aggr</t>
  </si>
  <si>
    <t>Numero di unità strutturali (US) in cui è stato diviso la P.AGG / ES.</t>
  </si>
  <si>
    <t>RIEPILOGO UNITA’ STRUTTURALI - (COMPILAZIONE AUTOMATICA)</t>
  </si>
  <si>
    <r>
      <t>GLI IMPALCATI A QUOTE SFALSATE</t>
    </r>
    <r>
      <rPr>
        <sz val="9"/>
        <rFont val="Arial"/>
        <family val="2"/>
      </rPr>
      <t xml:space="preserve">
 (compilazione a cura del tecnico incaricato della redazione della progetto esecutivo) </t>
    </r>
  </si>
  <si>
    <t>posizione cella percorso relazione fotografica (D1.3)</t>
  </si>
  <si>
    <t>posizione cella percorso file planivolumetrico (F1.4)</t>
  </si>
  <si>
    <t>superficie abitativa allo stato di progetto (scheda aggregato)</t>
  </si>
  <si>
    <t>A4</t>
  </si>
  <si>
    <t>C. SPESE TECNICHE (IVA inclusa)</t>
  </si>
  <si>
    <t>prove di pull-out</t>
  </si>
  <si>
    <t>prove con martinetti singoli</t>
  </si>
  <si>
    <t>prove con martinetti doppi</t>
  </si>
  <si>
    <t>Muratura in mattoni semipieni con malta cementizia</t>
  </si>
  <si>
    <t>soletta/controventi</t>
  </si>
  <si>
    <t>M</t>
  </si>
  <si>
    <t>I pilastri sono tozzi se resi tali da tamponature robuste che hanno aperture a nastro con altezza inferiore al 50% dell'altezza della tamponatura su quel livello (hb minore del 50% di h)</t>
  </si>
  <si>
    <t>diametro
(mm)</t>
  </si>
  <si>
    <t>altezza carota
(mm)</t>
  </si>
  <si>
    <t>f,car
(MPa)</t>
  </si>
  <si>
    <t>Rm
(MPa)</t>
  </si>
  <si>
    <t>D - Edificio temporaneamente inagibile</t>
  </si>
  <si>
    <t>Strutture verticali</t>
  </si>
  <si>
    <t>Solai</t>
  </si>
  <si>
    <t>Scale</t>
  </si>
  <si>
    <t>Copertura</t>
  </si>
  <si>
    <t>Tamponature e tramezzi</t>
  </si>
  <si>
    <t>I</t>
  </si>
  <si>
    <t>L</t>
  </si>
  <si>
    <t>&gt; 2/3</t>
  </si>
  <si>
    <t>1/3-2/3</t>
  </si>
  <si>
    <t>PENNA SANT'ANDREA</t>
  </si>
  <si>
    <t>PIETRACAMELA</t>
  </si>
  <si>
    <t>PINETO</t>
  </si>
  <si>
    <t>ROCCA SANTA MARIA</t>
  </si>
  <si>
    <t>ROSETO DEGLI ABRUZZI</t>
  </si>
  <si>
    <t>SANT'EGIDIO ALLA VIBRATA</t>
  </si>
  <si>
    <t>SANT'OMERO</t>
  </si>
  <si>
    <t>SILVI</t>
  </si>
  <si>
    <t>TERAMO</t>
  </si>
  <si>
    <t>TORANO NUOVO</t>
  </si>
  <si>
    <t>TORRICELLA SICURA</t>
  </si>
  <si>
    <t>TORTORETO</t>
  </si>
  <si>
    <t>TOSSICIA</t>
  </si>
  <si>
    <t>SAN MARCO DI PRETURO</t>
  </si>
  <si>
    <t>SANTA RUFINA</t>
  </si>
  <si>
    <t>Nella prima tabella è richiesta l'individuazione di tutte le tipologie degli orizzontamenti presenti, nella seconda invece occorre specificarne la percentuale di termini di superficie</t>
  </si>
  <si>
    <t>lista comuni [comuni]</t>
  </si>
  <si>
    <t>A12</t>
  </si>
  <si>
    <t>produttivo</t>
  </si>
  <si>
    <t>B4</t>
  </si>
  <si>
    <t>B5</t>
  </si>
  <si>
    <t>B6</t>
  </si>
  <si>
    <t>PIR</t>
  </si>
  <si>
    <t>SANTI DI PRETURO</t>
  </si>
  <si>
    <t>SASSA</t>
  </si>
  <si>
    <t>TEMPERA</t>
  </si>
  <si>
    <t>VALLESINDOLE</t>
  </si>
  <si>
    <t>Comune di appartenenza ed eventuale la località (nel caso di appartenenza al Comune di L'Aquila)</t>
  </si>
  <si>
    <t>m</t>
  </si>
  <si>
    <t>CASTEL DI SANGRO</t>
  </si>
  <si>
    <t>CASTELLAFIUME</t>
  </si>
  <si>
    <t>CASTELVECCHIO CALVISIO</t>
  </si>
  <si>
    <t>CASTELVECCHIO SUBEQUO</t>
  </si>
  <si>
    <t>CELANO</t>
  </si>
  <si>
    <t>CERCHIO</t>
  </si>
  <si>
    <t>CIVITA D'ANTINO</t>
  </si>
  <si>
    <t>CIVITELLA ALFEDENA</t>
  </si>
  <si>
    <t>CIVITELLA ROVETO</t>
  </si>
  <si>
    <t>Costo indagini</t>
  </si>
  <si>
    <t>COCULLO</t>
  </si>
  <si>
    <t>COLLARMELE</t>
  </si>
  <si>
    <t>Intestatario (20)</t>
  </si>
  <si>
    <r>
      <t xml:space="preserve">Campagna indagini (dato richiesto per la determinazione dell'importo ammissibile a contributo) - </t>
    </r>
    <r>
      <rPr>
        <sz val="10"/>
        <color indexed="10"/>
        <rFont val="Arial"/>
        <family val="2"/>
      </rPr>
      <t>CANCELLATO</t>
    </r>
  </si>
  <si>
    <t>cancellato</t>
  </si>
  <si>
    <t>cancellato (ex 1066,36)</t>
  </si>
  <si>
    <t>cancellato (ex 1067,36)</t>
  </si>
  <si>
    <r>
      <t xml:space="preserve">Spese esecuzione sondaggi </t>
    </r>
    <r>
      <rPr>
        <sz val="10"/>
        <color indexed="10"/>
        <rFont val="Arial"/>
        <family val="2"/>
      </rPr>
      <t>CANCELLATO</t>
    </r>
  </si>
  <si>
    <t>tipologia prove:</t>
  </si>
  <si>
    <r>
      <t>TABELLA RIEPILOGATIVA DELLE VULNERABILITA' RILEVATE</t>
    </r>
    <r>
      <rPr>
        <sz val="9"/>
        <rFont val="Arial"/>
        <family val="2"/>
      </rPr>
      <t xml:space="preserve">
 (compilazione a cura del tecnico incaricato della redazione della progetto esecutivo) </t>
    </r>
  </si>
  <si>
    <t>L’efficacia del collegamento tra pareti ortogonali si esplica anche attraverso la presenza di catene metalliche adeguatamente disposte e dimensionate.</t>
  </si>
  <si>
    <t>danno globale in uso:</t>
  </si>
  <si>
    <t>limiti di danno EMS 98</t>
  </si>
  <si>
    <t>livello</t>
  </si>
  <si>
    <t>valor massimo</t>
  </si>
  <si>
    <t>scheda riepilogativa bloccata</t>
  </si>
  <si>
    <t>E</t>
  </si>
  <si>
    <t>valore_db</t>
  </si>
  <si>
    <t>A</t>
  </si>
  <si>
    <t>D</t>
  </si>
  <si>
    <t>F</t>
  </si>
  <si>
    <t>ISTAT</t>
  </si>
  <si>
    <t>NOME_COM</t>
  </si>
  <si>
    <t>COD_REG</t>
  </si>
  <si>
    <t>COD_PRO</t>
  </si>
  <si>
    <t>COD_COM</t>
  </si>
  <si>
    <t>COD_ISTAT</t>
  </si>
  <si>
    <t>CO_PROV</t>
  </si>
  <si>
    <t>ACCIANO</t>
  </si>
  <si>
    <t>AIELLI</t>
  </si>
  <si>
    <t>ALFEDENA</t>
  </si>
  <si>
    <t>ANVERSA DEGLI ABRUZZI</t>
  </si>
  <si>
    <t>ATELETA</t>
  </si>
  <si>
    <t>AVEZZANO</t>
  </si>
  <si>
    <t>BALSORANO</t>
  </si>
  <si>
    <t>totale lavori
IVA esclusa
(€)</t>
  </si>
  <si>
    <t>IVA lavori
(€)</t>
  </si>
  <si>
    <t>6=4+5</t>
  </si>
  <si>
    <t>superficie condominiale
(mq)</t>
  </si>
  <si>
    <t>Superficie condominiale</t>
  </si>
  <si>
    <t>Rapp.</t>
  </si>
  <si>
    <t>ELEMENTI COSTRUTTIVI E DECORATIVI</t>
  </si>
  <si>
    <t>Completezza informazioni SEZ. C3:</t>
  </si>
  <si>
    <t>completezza informazioni SEZ.D1:</t>
  </si>
  <si>
    <t>Completezza informazioni SEZ. D2:</t>
  </si>
  <si>
    <t>completezza info sez. D5.1:</t>
  </si>
  <si>
    <t>Completezza delle info Sez D6:</t>
  </si>
  <si>
    <t>codice uso</t>
  </si>
  <si>
    <r>
      <t xml:space="preserve">completezza info </t>
    </r>
    <r>
      <rPr>
        <sz val="6"/>
        <rFont val="Arial"/>
        <family val="2"/>
      </rPr>
      <t>(1 se completo, 0 se parziale, -1 se riga vuota)</t>
    </r>
  </si>
  <si>
    <t>TABELLA GENERALE PER IL CALCOLO DELLE SUPERFICI (2/2)
 (compilazione a cura del tecnico incaricato della redazione della progetto esecutivo)</t>
  </si>
  <si>
    <t>ab. principale</t>
  </si>
  <si>
    <t>ab. secondaria</t>
  </si>
  <si>
    <t>professionale</t>
  </si>
  <si>
    <t>superficie lorda complessiva (us - A9)</t>
  </si>
  <si>
    <t>volume totale (us - A9)</t>
  </si>
  <si>
    <t>INSERIRE IMMAGINE DELL'EDIFICIO SINGOLO O DELL'AGGREGATO CONTENENTE LA PORZIONE DELL'AGGREGATO
O DEL SINGOLO EDIFICIO E DEL SUO CONTESTO SU BASE CTR (immagine jpg)</t>
  </si>
  <si>
    <t>SOSTITUZIONE EDILIZIA AMMESSA</t>
  </si>
  <si>
    <t>prove di resistività elettrica del calcestruzzo</t>
  </si>
  <si>
    <t xml:space="preserve">a blocco </t>
  </si>
  <si>
    <t>configurazione in pianta [conf_pianta]</t>
  </si>
  <si>
    <t>a "C"</t>
  </si>
  <si>
    <t>ad "L"</t>
  </si>
  <si>
    <t>a "T"</t>
  </si>
  <si>
    <t>a croce</t>
  </si>
  <si>
    <t>anno progettazione [anno_progettazione]</t>
  </si>
  <si>
    <t>1946-1961</t>
  </si>
  <si>
    <t>1962-1971</t>
  </si>
  <si>
    <t>1982-1991</t>
  </si>
  <si>
    <t>1992-2001</t>
  </si>
  <si>
    <t>Numero degli occupanti portatori di handicap o anziani (età&gt;65 anni)</t>
  </si>
  <si>
    <t>DISTRIBUZIONE DELLE TAMPONATURE IN PIANTA REGOLARE IN ELEVAZIONE</t>
  </si>
  <si>
    <t>DISTRIBUZIONE DELLE TAMPONATURE IN PIANTA REGOLARE IN PIANTA</t>
  </si>
  <si>
    <t>PRESENZA DELLA CARENZA DEL SISTEMA RESISTENTE</t>
  </si>
  <si>
    <t>importo lavori di finitura non connessi alla struttura
IVA esclusa
(€)</t>
  </si>
  <si>
    <t>Importo lavori per interventi specifici per restauri di beni artistici vincolati
IVA esclusa
(€)</t>
  </si>
  <si>
    <t>IVA sul totale lavori
(€)</t>
  </si>
  <si>
    <r>
      <t xml:space="preserve">PRESENZA DEL GIUNTO SISMICO
</t>
    </r>
    <r>
      <rPr>
        <sz val="9"/>
        <rFont val="Arial"/>
        <family val="2"/>
      </rPr>
      <t xml:space="preserve"> (compilazione a cura del tecnico incaricato della redazione della progetto esecutivo) </t>
    </r>
  </si>
  <si>
    <t>quota giunto rispetto la quota dello spiccato delle fondazioni
(m)</t>
  </si>
  <si>
    <t>Ampiezza del giunto sufficiente
(si/no)</t>
  </si>
  <si>
    <t>ampiezza minima indicata dalla normativa vigente
(cm)</t>
  </si>
  <si>
    <t>Accelerazione orizzontale massima, ag x S=</t>
  </si>
  <si>
    <t>proprietà pubblica</t>
  </si>
  <si>
    <t>Danno rilevato dal tecnico incaricato non conforme a quello determinato nella fase dell’emergenza</t>
  </si>
  <si>
    <t>numero vani/superficie</t>
  </si>
  <si>
    <r>
      <t xml:space="preserve">CARICO SUI PILASTRI
</t>
    </r>
    <r>
      <rPr>
        <sz val="9"/>
        <rFont val="Arial"/>
        <family val="2"/>
      </rPr>
      <t xml:space="preserve"> (compilazione a cura del tecnico incaricato della redazione della progetto esecutivo) </t>
    </r>
  </si>
  <si>
    <r>
      <t xml:space="preserve">RESISTENZA DEL CALCESTRUZZO
</t>
    </r>
    <r>
      <rPr>
        <sz val="9"/>
        <rFont val="Arial"/>
        <family val="2"/>
      </rPr>
      <t xml:space="preserve"> (compilazione a cura del tecnico incaricato della redazione della progetto esecutivo) </t>
    </r>
  </si>
  <si>
    <t>La configurazione in pianta si considera compatta se, immaginando la pianta iscritta in un rettangolo, il rapporto dei lati è inferiore a 4.</t>
  </si>
  <si>
    <t>importo limite dei lavori di finitura non connesse alla struttura
IVA esclusa
(€)</t>
  </si>
  <si>
    <t>importi di progetto
esclusi lavori di restauro
IVA esclusa
(€)</t>
  </si>
  <si>
    <t>INSERIRE IMMAGINE DELL'EDIFICIO SINGOLO O DELL'AGGREGATO CONTENENTE LA PORZIONE DELL'AGGREGATO (CON LA SUDDIVISIONE IN UNITA' STRUTTURALI) O DEL SINGOLO EDIFICIO E DEL SUO CONTESTO SU BASE CATASTALE (immagine jpg)</t>
  </si>
  <si>
    <t>import_aggr</t>
  </si>
  <si>
    <t>import_us</t>
  </si>
  <si>
    <t>NON SPOSTARE LE COLONNE</t>
  </si>
  <si>
    <t>col</t>
  </si>
  <si>
    <t>PRESENZA DI UN GIUNTO SISMICO DI AMPIEZZA SUFFICIENTE</t>
  </si>
  <si>
    <t>altri importi</t>
  </si>
  <si>
    <t>p7</t>
  </si>
  <si>
    <t>Altri importi</t>
  </si>
  <si>
    <t>totale concesso (esclusi lavori di restauro)
IVA inclusa
(€)</t>
  </si>
  <si>
    <t>totale concesso
(esclusi lavori di restauro)
IVA inclusa
(€)</t>
  </si>
  <si>
    <t>8=2+3+5</t>
  </si>
  <si>
    <t>9=2+4+6</t>
  </si>
  <si>
    <t>7=4+5+6</t>
  </si>
  <si>
    <t>ammaloramento diffuso del calcestruzzo</t>
  </si>
  <si>
    <t>Presenza di diatoni o legamenti trasversali</t>
  </si>
  <si>
    <t xml:space="preserve">Sfalsamento dei giunti verticali </t>
  </si>
  <si>
    <t>4</t>
  </si>
  <si>
    <t>5</t>
  </si>
  <si>
    <t>8</t>
  </si>
  <si>
    <t>9</t>
  </si>
  <si>
    <t>11</t>
  </si>
  <si>
    <t>compatta</t>
  </si>
  <si>
    <t>tenace</t>
  </si>
  <si>
    <t>MONTEFERRANTE</t>
  </si>
  <si>
    <t>MONTELAPIANO</t>
  </si>
  <si>
    <t>MONTENERODOMO</t>
  </si>
  <si>
    <t>uso [uso3]</t>
  </si>
  <si>
    <t>Tipologia di edificio (edificio con vincolo diretto, di pregio, ecc.)</t>
  </si>
  <si>
    <t>SAN GREGORIO</t>
  </si>
  <si>
    <t>SAN VITTORINO</t>
  </si>
  <si>
    <t>SANT'ANGELO DI BAGNO</t>
  </si>
  <si>
    <t>SANT'ELIA</t>
  </si>
  <si>
    <t>SAN BENEDETTO DI BAGNO</t>
  </si>
  <si>
    <t>ARI</t>
  </si>
  <si>
    <t>ARIELLI</t>
  </si>
  <si>
    <t>ATESSA</t>
  </si>
  <si>
    <t>BOMBA</t>
  </si>
  <si>
    <t>BORRELLO</t>
  </si>
  <si>
    <t>BUCCHIANICO</t>
  </si>
  <si>
    <t>MONTEBELLO SUL SANGRO</t>
  </si>
  <si>
    <t>CANOSA SANNITA</t>
  </si>
  <si>
    <t>0</t>
  </si>
  <si>
    <t>numero dei piani</t>
  </si>
  <si>
    <t>ordinario</t>
  </si>
  <si>
    <t>ord. storico</t>
  </si>
  <si>
    <t>di pregio</t>
  </si>
  <si>
    <t>presenza beni</t>
  </si>
  <si>
    <t>Lavori relativi all'unità strutturale 11</t>
  </si>
  <si>
    <t>Lavori relativi all'unità strutturale 12</t>
  </si>
  <si>
    <t>Lavori relativi all'unità strutturale 13</t>
  </si>
  <si>
    <t>Lavori relativi all'unità strutturale 14</t>
  </si>
  <si>
    <t>b1.1_percentuale</t>
  </si>
  <si>
    <t>b2.1_percentuale</t>
  </si>
  <si>
    <t>b2.2_percentuale</t>
  </si>
  <si>
    <t>b2.3_percentuale</t>
  </si>
  <si>
    <t>Viabilità principale che individua la porzione di aggregato o l’edificio singolo (via, piazza, località,contrada ...):</t>
  </si>
  <si>
    <t>A8</t>
  </si>
  <si>
    <t>tabella 1</t>
  </si>
  <si>
    <t>stato dell'edificio [statoEdificio]</t>
  </si>
  <si>
    <t>Controsoffitti di piccola estensione</t>
  </si>
  <si>
    <t>Controsoffitti di grande estensione</t>
  </si>
  <si>
    <t>orario calcolato da funzione interna</t>
  </si>
  <si>
    <t>orario calcolato da macro</t>
  </si>
  <si>
    <t>E4. int. Paesaggistico</t>
  </si>
  <si>
    <t>a1.1_quantita</t>
  </si>
  <si>
    <t>a2.1_quantita</t>
  </si>
  <si>
    <t>a2.2_quantita</t>
  </si>
  <si>
    <t>a3.1_quantita</t>
  </si>
  <si>
    <t>a3.2_quantita</t>
  </si>
  <si>
    <t>a3.3_quantita</t>
  </si>
  <si>
    <t>a3.4_quantita</t>
  </si>
  <si>
    <t>a4.1_quantita</t>
  </si>
  <si>
    <t>a4.2_quantita</t>
  </si>
  <si>
    <t>a4.3_quantita</t>
  </si>
  <si>
    <t>a4.4_quantita</t>
  </si>
  <si>
    <t>a4.5_quantita</t>
  </si>
  <si>
    <t>b1.1_quantita</t>
  </si>
  <si>
    <t>b2.1_quantita</t>
  </si>
  <si>
    <t>b2.2_quantita</t>
  </si>
  <si>
    <t>b2.3_quantita</t>
  </si>
  <si>
    <t>b2.4_quantita</t>
  </si>
  <si>
    <t>E4-vincolo diretto</t>
  </si>
  <si>
    <t>1_quantità</t>
  </si>
  <si>
    <t>2_quantità</t>
  </si>
  <si>
    <t>3_quantità</t>
  </si>
  <si>
    <t>4_quantità</t>
  </si>
  <si>
    <t>5_quantità</t>
  </si>
  <si>
    <t>6_quantità</t>
  </si>
  <si>
    <t>7_quantità</t>
  </si>
  <si>
    <t>8_quantità</t>
  </si>
  <si>
    <t>9_quantità</t>
  </si>
  <si>
    <t>10_quantità</t>
  </si>
  <si>
    <t>11_quantità</t>
  </si>
  <si>
    <t>12_quantità</t>
  </si>
  <si>
    <t>13_quantità</t>
  </si>
  <si>
    <t>1_percentuale</t>
  </si>
  <si>
    <t>2_percentuale</t>
  </si>
  <si>
    <t>3_percentuale</t>
  </si>
  <si>
    <r>
      <t xml:space="preserve">SCHEDA </t>
    </r>
    <r>
      <rPr>
        <b/>
        <sz val="12"/>
        <color indexed="10"/>
        <rFont val="Arial"/>
        <family val="2"/>
      </rPr>
      <t>P</t>
    </r>
    <r>
      <rPr>
        <b/>
        <sz val="8"/>
        <rFont val="Arial"/>
        <family val="2"/>
      </rPr>
      <t>ROGETTO</t>
    </r>
    <r>
      <rPr>
        <b/>
        <sz val="12"/>
        <rFont val="Arial"/>
        <family val="2"/>
      </rPr>
      <t xml:space="preserve"> </t>
    </r>
    <r>
      <rPr>
        <b/>
        <sz val="12"/>
        <color indexed="10"/>
        <rFont val="Arial"/>
        <family val="2"/>
      </rPr>
      <t>E</t>
    </r>
    <r>
      <rPr>
        <b/>
        <sz val="8"/>
        <rFont val="Arial"/>
        <family val="2"/>
      </rPr>
      <t>SECUTIVO</t>
    </r>
    <r>
      <rPr>
        <b/>
        <sz val="12"/>
        <rFont val="Arial"/>
        <family val="2"/>
      </rPr>
      <t xml:space="preserve"> </t>
    </r>
    <r>
      <rPr>
        <b/>
        <sz val="8"/>
        <rFont val="Arial"/>
        <family val="2"/>
      </rPr>
      <t>DI</t>
    </r>
    <r>
      <rPr>
        <b/>
        <sz val="12"/>
        <rFont val="Arial"/>
        <family val="2"/>
      </rPr>
      <t xml:space="preserve"> </t>
    </r>
    <r>
      <rPr>
        <b/>
        <sz val="12"/>
        <color indexed="10"/>
        <rFont val="Arial"/>
        <family val="2"/>
      </rPr>
      <t>R</t>
    </r>
    <r>
      <rPr>
        <b/>
        <sz val="8"/>
        <rFont val="Arial"/>
        <family val="2"/>
      </rPr>
      <t>ICOSTRUZIONE</t>
    </r>
    <r>
      <rPr>
        <b/>
        <sz val="12"/>
        <rFont val="Arial"/>
        <family val="2"/>
      </rPr>
      <t xml:space="preserve"> - L'AQUILA</t>
    </r>
  </si>
  <si>
    <t>BISEGNA</t>
  </si>
  <si>
    <t>elementi non str epoca relativa [nonstr_epoca_rel]</t>
  </si>
  <si>
    <t>numero vani</t>
  </si>
  <si>
    <t>torboso</t>
  </si>
  <si>
    <t>Il giudizio globale sulla qualità del collegamento tra strutture verticali ed orizzontali è buono se almeno l'80% dei solai sono ben collegati.</t>
  </si>
  <si>
    <t>giunti sottili - min</t>
  </si>
  <si>
    <t>giunti sottili - max</t>
  </si>
  <si>
    <t>conn. Trasv.</t>
  </si>
  <si>
    <t>nucleo scadente</t>
  </si>
  <si>
    <t>iniezioni - min</t>
  </si>
  <si>
    <t>iniezioni - max</t>
  </si>
  <si>
    <t>intonaco arm. - min</t>
  </si>
  <si>
    <t>inclinata (&gt;15%)</t>
  </si>
  <si>
    <t>presenza [presenza]</t>
  </si>
  <si>
    <t>presente</t>
  </si>
  <si>
    <t>&lt; 10cm</t>
  </si>
  <si>
    <t>10-30 cm</t>
  </si>
  <si>
    <t>&gt;30 cm</t>
  </si>
  <si>
    <t>dimensione appoggio [dim_appoggio]</t>
  </si>
  <si>
    <t>presenza [presenza2]</t>
  </si>
  <si>
    <t>Tipologia di muratura (Tab. C8A.2.1):</t>
  </si>
  <si>
    <t>soletta armata</t>
  </si>
  <si>
    <t>soletta non armata</t>
  </si>
  <si>
    <t>Indicare per ogni livello se i solai sono dotati di soletta armata per almeno l'80% della superficie.</t>
  </si>
  <si>
    <t>La distribuzione è irregolare se, almeno su un livello, la tamponatura è disposta soltanto su uno o due lati ortogonali. Un lato è considerato vuoto se ha tamponatura per meno del 20% della lunghezza del lato stesso al netto degli elementi strutturali.</t>
  </si>
  <si>
    <t>esito di agibilità (aggregato - C1)</t>
  </si>
  <si>
    <t>posizione (aggreagato - C1)</t>
  </si>
  <si>
    <t>numero livelli (aggregato - C1)</t>
  </si>
  <si>
    <t>compenso amministratore
(calcolate su importi concessi)
IVA inclusa
(€)</t>
  </si>
  <si>
    <t>importo concesso per lavori su strutture e parti comuni
IVA esclusa
(€)</t>
  </si>
  <si>
    <t>15_quantità</t>
  </si>
  <si>
    <t>16_quantità</t>
  </si>
  <si>
    <t>14_percentuale</t>
  </si>
  <si>
    <t>15_percentuale</t>
  </si>
  <si>
    <t>16_percentuale</t>
  </si>
  <si>
    <t>qualità connessione della muratuta [qualitaConnessione]</t>
  </si>
  <si>
    <t>Qualità delle connessioni della muratura alle angolate ed ai martelli:</t>
  </si>
  <si>
    <t>buona</t>
  </si>
  <si>
    <t>connessione alle murature:</t>
  </si>
  <si>
    <t>importo concesso per  lavori di finitura non connesse alla struttura
IVA esclusa
(€)</t>
  </si>
  <si>
    <t>Importo concesso per strutture, parti comuni e finiture non connesse alle strutture (esclusi lavori di restauro)
IVA esclusa
(€)</t>
  </si>
  <si>
    <t>Superficie condominiale complessiva calcolata come specificato dal D.C.D. 27/2010:</t>
  </si>
  <si>
    <t>B4. Rrifacimento delle finiture esterne nel caso in cui non siano previsti interventi di riparazione del danno e/o di miglioramento sismico:</t>
  </si>
  <si>
    <t>B2. Rifacimento intonaci, finiture e tinteggiatura di pareti non danneggiate e/o non interessate da interventi di riparazione del danno, miglioramento sismico, miglioramento energetico, rifacimento impianti:</t>
  </si>
  <si>
    <t>A6. Miglioramento energetico:</t>
  </si>
  <si>
    <t>A5. Ripristino delle finiture e degli impianti conseguenti agli interventi di rafforzamento strutturale conformemente alle norme vigenti:</t>
  </si>
  <si>
    <t>- i collegamenti sono buoni se 80% della copertura è ben collegata alla muratura,</t>
  </si>
  <si>
    <t xml:space="preserve">Nel caso di analisi statica lineare o dinamica modale con fattore q specificarne il valore, q= </t>
  </si>
  <si>
    <t>aSLU,in =</t>
  </si>
  <si>
    <t xml:space="preserve"> = (ag,C/ag,D)</t>
  </si>
  <si>
    <t>aSLU,fin =</t>
  </si>
  <si>
    <t>Superficie complessiva mq</t>
  </si>
  <si>
    <t>Firma del coordinatore</t>
  </si>
  <si>
    <t>Superficie lorda
(mq)</t>
  </si>
  <si>
    <t>Importo lavori di finitura non connessi alle opere strutturali</t>
  </si>
  <si>
    <t>Importo lavori non oggetto di finanziamento</t>
  </si>
  <si>
    <t>&gt;30% e &lt;50%</t>
  </si>
  <si>
    <t>&gt;50%</t>
  </si>
  <si>
    <t>non presenti</t>
  </si>
  <si>
    <t>tipo di rilievo delle scale [tipoRilievoScale]</t>
  </si>
  <si>
    <t>a vista</t>
  </si>
  <si>
    <t>SOSTITUZIONE EDILIZIA</t>
  </si>
  <si>
    <t>con saggi</t>
  </si>
  <si>
    <t>altre indagini</t>
  </si>
  <si>
    <t xml:space="preserve">Stucchi </t>
  </si>
  <si>
    <t>Arazzi</t>
  </si>
  <si>
    <t>Altari/statue</t>
  </si>
  <si>
    <t>Libri/stampe</t>
  </si>
  <si>
    <t>Dipinti mobili su vario supporto</t>
  </si>
  <si>
    <t>B3. Rifacimento di impianti e servizi in ambienti non interessati da interventi di riparazione del danno e miglioramento sismico e/o non collegati al rifacimento di impianti generali connessi ad interventi strutturali, alla riparazione del danno o al miglioramento sismico:</t>
  </si>
  <si>
    <t>B1. Rifacimento di pavimenti in assenza di intervento di consolidamento degli orizzontamenti:</t>
  </si>
  <si>
    <t>D2. Restauro di beni di interesse storico artistico :</t>
  </si>
  <si>
    <t>D1. Restauro architettonico:</t>
  </si>
  <si>
    <t>C2. Sostituzione edilizia con tipologia costruttiva differente:</t>
  </si>
  <si>
    <t>C1. Sostituzione edilizia con la stessa tipologia costruttiva:</t>
  </si>
  <si>
    <t>B5. Rifacimento di serramenti, porte, portoni di ingresso, tamponature non connesse ad interventi di riparazione del danno o miglioramento sismico:</t>
  </si>
  <si>
    <t>Occorre indicare i setti murari aventi muri di spina con gli interassi più ampi. Si richiedono solo i casi peggiori, quindi con rapporto interasse muri di spina/spessore del muro più elevati.</t>
  </si>
  <si>
    <t>A in aggregato 
con B e/o C (*)</t>
  </si>
  <si>
    <t>B e/o C isolati 
o in aggregato (*)</t>
  </si>
  <si>
    <t>A, B o C in aggregato
 con E (*)</t>
  </si>
  <si>
    <t>A-B-C (nei centri storici)
e E0</t>
  </si>
  <si>
    <t>(*) livelli di contributo definiti in base al decreto USRA n.3/2013 in aggiunta a quanto già previsto dal decreto USRA n. 1/2013</t>
  </si>
  <si>
    <t>Contributo massimo spettante (lordo)</t>
  </si>
  <si>
    <t>Normativa di riferimento</t>
  </si>
  <si>
    <t>Occorre indicare la presenza di strutture e di eventuali rinforzi della muratura presente.</t>
  </si>
  <si>
    <t>Muratura
mista</t>
  </si>
  <si>
    <t>Muratura
rinforzata</t>
  </si>
  <si>
    <t>8=4+0.6x(5+6+7)</t>
  </si>
  <si>
    <t>Conservazione/restauro di portici e/o loggiati (superficie di facciata loggiato/porticato, in mq)</t>
  </si>
  <si>
    <t>Locali interni con altezza netta interpiano &gt;= ml. 4,0, tra estradossi pavimento inferiore e superiore (superficie utile locali con H ≥ 4,00  / superfice utile totale, in mq)</t>
  </si>
  <si>
    <t>Oneri per il trattamento di murature o altri supporti in presenza di stucchi, apparati decorativi, affreschi e dipinti su pareti interne (superficie da trattare, in mq)</t>
  </si>
  <si>
    <t>Conservazione e restauro di pavimentazioni in  seminato, "alla veneziana" o mosaicati (superficie, in mq)</t>
  </si>
  <si>
    <t>Superficie totale (mq)</t>
  </si>
  <si>
    <t>Importo lavori concorrenti al contributo IVA escl. (€/mq)</t>
  </si>
  <si>
    <t>DATI ECONOMICI UNITARI</t>
  </si>
  <si>
    <t>Ordinario non appartenente al tessuto storico</t>
  </si>
  <si>
    <t>Ordinario appartenente al tessuto storico</t>
  </si>
  <si>
    <t>Edificio di pregio</t>
  </si>
  <si>
    <t>Aliquota IVA sui lavori</t>
  </si>
  <si>
    <t>DATI ECONOMICI E FISCALI</t>
  </si>
  <si>
    <t>VILLA SANTA LUCIA DEGLI ABRUZ</t>
  </si>
  <si>
    <t>VILLA SANT'ANGELO</t>
  </si>
  <si>
    <t>VILLAVALLELONGA</t>
  </si>
  <si>
    <t>VILLETTA BARREA</t>
  </si>
  <si>
    <t>VITTORITO</t>
  </si>
  <si>
    <t>ALBA ADRIATICA</t>
  </si>
  <si>
    <t>ANCARANO</t>
  </si>
  <si>
    <t>ARSITA</t>
  </si>
  <si>
    <t>ATRI</t>
  </si>
  <si>
    <t>BASCIANO</t>
  </si>
  <si>
    <t>BELLANTE</t>
  </si>
  <si>
    <t>BISENTI</t>
  </si>
  <si>
    <t>CAMPLI</t>
  </si>
  <si>
    <t>CANZANO</t>
  </si>
  <si>
    <t>CASTEL CASTAGNA</t>
  </si>
  <si>
    <t>CASTELLALTO</t>
  </si>
  <si>
    <t>COLLECORVINO</t>
  </si>
  <si>
    <t>CORVARA</t>
  </si>
  <si>
    <t>CUGNOLI</t>
  </si>
  <si>
    <t>ELICE</t>
  </si>
  <si>
    <t>FARINDOLA</t>
  </si>
  <si>
    <t>Aliquota IVA sui lavori per restauri di beni vincolati</t>
  </si>
  <si>
    <t>Fondazione su piani sfalsati</t>
  </si>
  <si>
    <t>Profondità minima di imposta (m)</t>
  </si>
  <si>
    <t>Profondità massima di imposta (m)</t>
  </si>
  <si>
    <t>Taglio nel piano della parete</t>
  </si>
  <si>
    <t>irregolare</t>
  </si>
  <si>
    <t>corsi sub-orizzontali</t>
  </si>
  <si>
    <t xml:space="preserve">corsi orizzontali </t>
  </si>
  <si>
    <t>destinazione d'uso [dest_uso]</t>
  </si>
  <si>
    <t>pubblica</t>
  </si>
  <si>
    <t>privata</t>
  </si>
  <si>
    <t>&lt; sec. VII</t>
  </si>
  <si>
    <t>sec. VII-XII</t>
  </si>
  <si>
    <t>epoca [epoca]</t>
  </si>
  <si>
    <t>sec. XIII-XV</t>
  </si>
  <si>
    <t>sec. XV-XVII</t>
  </si>
  <si>
    <t>sec. XIX</t>
  </si>
  <si>
    <t>sec. XX</t>
  </si>
  <si>
    <t>sec. XVIII</t>
  </si>
  <si>
    <t>sec. XXI</t>
  </si>
  <si>
    <t>anno di costruzione [anno_costr]</t>
  </si>
  <si>
    <t xml:space="preserve"> &lt;1919</t>
  </si>
  <si>
    <t>1919-1945</t>
  </si>
  <si>
    <t>1946-1960</t>
  </si>
  <si>
    <t>1961-1971</t>
  </si>
  <si>
    <t>1972-1981</t>
  </si>
  <si>
    <t>1982-1996</t>
  </si>
  <si>
    <t>&gt;1996</t>
  </si>
  <si>
    <t>Manutenzione str.</t>
  </si>
  <si>
    <t>Risanamento conservativo</t>
  </si>
  <si>
    <t>Conservazione e/o restauro di imbotti, cornici, modanature in pietra e/o in stucco in facciata (numero delle aperture  / numero totale delle aperture sulle facciate)</t>
  </si>
  <si>
    <t>Conservazione e/o restauro di balconate e/o balconi sporgenti con mensole in pietra e ringhiera in ferro/ghisa (lunghezza totale dei balconi / lunghezza delle relative facciate, in m)</t>
  </si>
  <si>
    <t>Conservazione e/ restauro di cornicioni, cantonali, cornici, paraste, marcapiani, superfici bugnate e portali (superficie degli elementi architettonici / superfice delle relative facciate, in mq)</t>
  </si>
  <si>
    <t>Conservazione e/o restauro/sostituzione di infissi e serramenti di manifattura tradizionale in legno, interni ed esterni (numero infissi e serramenti di manifattura tradizionale in kegno / numero totale infissi e serramenti)</t>
  </si>
  <si>
    <t>Conservazione/restauro di scaloni e androni monumentali (numero di scaloni e androni)</t>
  </si>
  <si>
    <t>Esito definito dal tecnico per la presenza di più esiti non coerenti tra loro determinati nella fase dell’emergenza</t>
  </si>
  <si>
    <t>danno globale</t>
  </si>
  <si>
    <t>mista (assimilabile a c.a.)</t>
  </si>
  <si>
    <t>struttura in acciaio</t>
  </si>
  <si>
    <t>Schemi statici esemplificativi per definire le strutture di coperura spingenti e non spingenti</t>
  </si>
  <si>
    <t>Parz.rispettato</t>
  </si>
  <si>
    <t>rispettato</t>
  </si>
  <si>
    <t>medio</t>
  </si>
  <si>
    <t>basso</t>
  </si>
  <si>
    <t>arenaria</t>
  </si>
  <si>
    <t>calcare</t>
  </si>
  <si>
    <t>travertino</t>
  </si>
  <si>
    <t>tufo</t>
  </si>
  <si>
    <t>mattoni cotti</t>
  </si>
  <si>
    <t>Scavo locale</t>
  </si>
  <si>
    <t>greto fiume</t>
  </si>
  <si>
    <t>cava</t>
  </si>
  <si>
    <t>assente</t>
  </si>
  <si>
    <t>buono</t>
  </si>
  <si>
    <t>- la copertura è non spingente se il 100% della superficie è non spingente oppure se ha catene o cordoli efficaci.</t>
  </si>
  <si>
    <t>Edificio distrutto ossia completamente crollato o demolito.</t>
  </si>
  <si>
    <t>numero P.AGG [num_paggr]</t>
  </si>
  <si>
    <t>*</t>
  </si>
  <si>
    <t>numero P.AGG / ES</t>
  </si>
  <si>
    <t>ATTENZIONE</t>
  </si>
  <si>
    <t>attenzione</t>
  </si>
  <si>
    <t xml:space="preserve">MURATURA </t>
  </si>
  <si>
    <t xml:space="preserve">Tipologia </t>
  </si>
  <si>
    <t xml:space="preserve">Ricorsi </t>
  </si>
  <si>
    <t>Listature</t>
  </si>
  <si>
    <t>3.1.2</t>
  </si>
  <si>
    <t>3.1.3</t>
  </si>
  <si>
    <t>3.1.4</t>
  </si>
  <si>
    <t>3.1.5</t>
  </si>
  <si>
    <t>3.1.6</t>
  </si>
  <si>
    <t>3.2.1</t>
  </si>
  <si>
    <t>3.2.2</t>
  </si>
  <si>
    <t>3.2.3</t>
  </si>
  <si>
    <t>3.2.4</t>
  </si>
  <si>
    <t>3.2.5</t>
  </si>
  <si>
    <t>3.2.6</t>
  </si>
  <si>
    <t>3.2.7</t>
  </si>
  <si>
    <t>Tipo di sezione</t>
  </si>
  <si>
    <t>4.7.1</t>
  </si>
  <si>
    <t>4.7.2</t>
  </si>
  <si>
    <t>4.7.3</t>
  </si>
  <si>
    <t>A2. Riparazione di elementi strutturali e non strutturali danneggiati e ripristino delle finiture:</t>
  </si>
  <si>
    <t>A1. Demolizione e ricostruzione di elementi non strutturali o strutturali secondari irrimediabilmente danneggiati o pericolanti:</t>
  </si>
  <si>
    <t>maggiorazioni</t>
  </si>
  <si>
    <t>magg</t>
  </si>
  <si>
    <r>
      <t>Qualità del collegamenti delle strutture di copertura alla sottostante muratura (</t>
    </r>
    <r>
      <rPr>
        <i/>
        <sz val="9"/>
        <rFont val="Arial"/>
        <family val="2"/>
      </rPr>
      <t>i collegamenti sono buoni se 80% della copertura è ben collegata alla muratura, scadente se minore del 50%</t>
    </r>
    <r>
      <rPr>
        <sz val="9"/>
        <rFont val="Arial"/>
        <family val="2"/>
      </rPr>
      <t>):</t>
    </r>
  </si>
  <si>
    <t>Qualità della muratura</t>
  </si>
  <si>
    <t>Qualità delle connessione della muratura alle angolate ed ai martelli.</t>
  </si>
  <si>
    <t>stato bene storico artistico [stato_bene]</t>
  </si>
  <si>
    <t>in sicurezza</t>
  </si>
  <si>
    <t>da proteggere</t>
  </si>
  <si>
    <t>titoli [titoli]</t>
  </si>
  <si>
    <t>arch.</t>
  </si>
  <si>
    <t>dott.</t>
  </si>
  <si>
    <t>geom.</t>
  </si>
  <si>
    <t>ing.</t>
  </si>
  <si>
    <t>titolo:</t>
  </si>
  <si>
    <t>Comportamento del fabbricato in relazione alla configurazione planimetrica:</t>
  </si>
  <si>
    <t xml:space="preserve">QUADRO RIEPILOGATIVO (1/4)
 (compilazione a cura del tecnico incaricato della redazione della progetto esecutivo) </t>
  </si>
  <si>
    <t>COLLELONGO</t>
  </si>
  <si>
    <t>livello di danno (us - A9)</t>
  </si>
  <si>
    <t>esito di agibilità (us - A9)</t>
  </si>
  <si>
    <t>posizione (us - A9)</t>
  </si>
  <si>
    <t>numero livelli  (us - A9)</t>
  </si>
  <si>
    <t>supeficie dell'impronta a terra (mq)</t>
  </si>
  <si>
    <t>C2</t>
  </si>
  <si>
    <t>C3</t>
  </si>
  <si>
    <t>&lt; 1919</t>
  </si>
  <si>
    <t>&gt; 2001</t>
  </si>
  <si>
    <t>G</t>
  </si>
  <si>
    <t>H</t>
  </si>
  <si>
    <t>C4</t>
  </si>
  <si>
    <t>Esito</t>
  </si>
  <si>
    <t>A - Agibile</t>
  </si>
  <si>
    <t>C - Edficio parzialmente inagibile</t>
  </si>
  <si>
    <t>PRESENZA DI CROLLI</t>
  </si>
  <si>
    <t>posizione cella percorso relazione (D1.1)</t>
  </si>
  <si>
    <t>posizione cella percorso carta microzonazione sismica (D1.2)</t>
  </si>
  <si>
    <t>Arredi (soffitti,amboni,pulpito, stalli corali)</t>
  </si>
  <si>
    <t xml:space="preserve">Decorazioni plastiche mobili </t>
  </si>
  <si>
    <t>Manufatti in carta e pergamena</t>
  </si>
  <si>
    <t xml:space="preserve">Reperti archeologici </t>
  </si>
  <si>
    <t>Altro</t>
  </si>
  <si>
    <t>C1</t>
  </si>
  <si>
    <t>D1</t>
  </si>
  <si>
    <t>AGG</t>
  </si>
  <si>
    <t>ES</t>
  </si>
  <si>
    <t>aggregato [tipo]</t>
  </si>
  <si>
    <t>ambito appartenenza [ambito]</t>
  </si>
  <si>
    <t>proprietà [proprieta]</t>
  </si>
  <si>
    <t>danno EMS [danno]</t>
  </si>
  <si>
    <t>D2</t>
  </si>
  <si>
    <t>D3</t>
  </si>
  <si>
    <t>D4</t>
  </si>
  <si>
    <t>D5</t>
  </si>
  <si>
    <t xml:space="preserve">QUADRO RIEPILOGATIVO (4/4)
 (compilazione a cura del tecnico incaricato della redazione della progetto esecutivo) </t>
  </si>
  <si>
    <t xml:space="preserve">QUADRO RIEPILOGATIVO (3/4)
 (compilazione a cura del tecnico incaricato della redazione della progetto esecutivo) </t>
  </si>
  <si>
    <t xml:space="preserve">QUADRO RIEPILOGATIVO (2/4)
 (compilazione a cura del tecnico incaricato della redazione della progetto esecutivo) </t>
  </si>
  <si>
    <t>totale limite
esclusi lavori di restauro
IVA esclusa
(€)</t>
  </si>
  <si>
    <t>Totale</t>
  </si>
  <si>
    <t>Orizzontamenti a volta in legno o comunque di particolare complessità costruttiva o rappresentativi delle tipologie costruttive locali (superficie in pianta degli elementi  di pregio / superficie totale delle strutture orizzontali, in mq)</t>
  </si>
  <si>
    <t>spese tecniche
(calcolate su importi concessi) 
IVA inclusa
(€)</t>
  </si>
  <si>
    <t>CASTEL DI IERI</t>
  </si>
  <si>
    <t>tot.</t>
  </si>
  <si>
    <t>PRESENZA DI PILASTRI TOZZI</t>
  </si>
  <si>
    <t>Tamponature e tram.</t>
  </si>
  <si>
    <t>&gt;2/3</t>
  </si>
  <si>
    <t>&gt;1/3, &lt;2/3</t>
  </si>
  <si>
    <t>&lt;1/3</t>
  </si>
  <si>
    <t>estensione Ej</t>
  </si>
  <si>
    <t>danni Pj</t>
  </si>
  <si>
    <t>gravissimo</t>
  </si>
  <si>
    <t>medio-grave</t>
  </si>
  <si>
    <t>leggero</t>
  </si>
  <si>
    <r>
      <t xml:space="preserve">tabella dei pesi </t>
    </r>
    <r>
      <rPr>
        <sz val="10"/>
        <rFont val="Symbol"/>
        <family val="1"/>
        <charset val="2"/>
      </rPr>
      <t>r</t>
    </r>
    <r>
      <rPr>
        <sz val="10"/>
        <rFont val="Arial"/>
      </rPr>
      <t>i Muratura</t>
    </r>
  </si>
  <si>
    <r>
      <t xml:space="preserve">tabella dei pesi </t>
    </r>
    <r>
      <rPr>
        <sz val="10"/>
        <rFont val="Symbol"/>
        <family val="1"/>
        <charset val="2"/>
      </rPr>
      <t>r</t>
    </r>
    <r>
      <rPr>
        <sz val="10"/>
        <rFont val="Arial"/>
      </rPr>
      <t>i C.A.</t>
    </r>
  </si>
  <si>
    <t>Danno globale (ver. 2)</t>
  </si>
  <si>
    <t>danno (ver. 2):</t>
  </si>
  <si>
    <t xml:space="preserve">CALCOLO DEL COSTO DI PROGETTO (1/1)
 (compilazione a cura del tecnico incaricato della redazione della progetto esecutivo) </t>
  </si>
  <si>
    <t>Totale spese tecniche (IVA inclusa)</t>
  </si>
  <si>
    <t>Edificio inconguo al tessuto urbano</t>
  </si>
  <si>
    <t>inconguo</t>
  </si>
  <si>
    <t>Condizioni di sostituzione edilizia</t>
  </si>
  <si>
    <t>Tipologia edificio</t>
  </si>
  <si>
    <t>Tipologia costruttiva dell'u.s.</t>
  </si>
  <si>
    <t>Tipologia di edificio</t>
  </si>
  <si>
    <t>Anno di progettazione</t>
  </si>
  <si>
    <t>Occorre segnalare l'eventuale presenza di evidenti cedimenti fondali e, in tal caso, inserire tutte le informazioni richieste nella seguente tabella.</t>
  </si>
  <si>
    <t>GIULIANO TEATINO</t>
  </si>
  <si>
    <t>GUARDIAGRELE</t>
  </si>
  <si>
    <t>GUILMI</t>
  </si>
  <si>
    <t>LAMA DEI PELIGNI</t>
  </si>
  <si>
    <t>LANCIANO</t>
  </si>
  <si>
    <t>LENTELLA</t>
  </si>
  <si>
    <t>1</t>
  </si>
  <si>
    <t/>
  </si>
  <si>
    <t>LETTOPALENA</t>
  </si>
  <si>
    <t>LISCIA</t>
  </si>
  <si>
    <t>Identificativo aggregato nel quale è inserita la porzione di aggregato/edificio singolo (ID degli aggregati definiti dal Dipartimento della Protezione Civile come indicato nelle rappresentazioni in formato pdf allegate). (26)</t>
  </si>
  <si>
    <t>A6</t>
  </si>
  <si>
    <t>A7</t>
  </si>
  <si>
    <t>prove statiche di carico su solaio</t>
  </si>
  <si>
    <t>prove dinamiche di carico su solaio</t>
  </si>
  <si>
    <t>saggi su solaio</t>
  </si>
  <si>
    <t>SANTE MARIE</t>
  </si>
  <si>
    <t>SANT'EUSANIO FORCONESE</t>
  </si>
  <si>
    <t>SANTO STEFANO DI SESSANIO</t>
  </si>
  <si>
    <t>SAN VINCENZO VALLE ROVETO</t>
  </si>
  <si>
    <t>SCANNO</t>
  </si>
  <si>
    <t>SCONTRONE</t>
  </si>
  <si>
    <t>SCOPPITO</t>
  </si>
  <si>
    <t>SCURCOLA MARSICANA</t>
  </si>
  <si>
    <t>4=2+3</t>
  </si>
  <si>
    <r>
      <t>tipologia campagna indagini</t>
    </r>
    <r>
      <rPr>
        <b/>
        <sz val="10"/>
        <rFont val="Arial"/>
        <family val="2"/>
      </rPr>
      <t xml:space="preserve"> [tipo_indagini]</t>
    </r>
  </si>
  <si>
    <t>GEO</t>
  </si>
  <si>
    <t>GEO + STR</t>
  </si>
  <si>
    <t>STR</t>
  </si>
  <si>
    <t>posizione cella percorso documetazione integrativa 2 (E1.9)</t>
  </si>
  <si>
    <t>posizione cella percorso lettera di trasmissione (A1.13)</t>
  </si>
  <si>
    <t>viabilità</t>
  </si>
  <si>
    <t>id aggregati</t>
  </si>
  <si>
    <t>superficie residenziale
(mq)</t>
  </si>
  <si>
    <t>superficie non residenziale
(mq)</t>
  </si>
  <si>
    <t>superficie a parcheggio
(mq)</t>
  </si>
  <si>
    <t>esito</t>
  </si>
  <si>
    <t>livello di danno</t>
  </si>
  <si>
    <t>Totale
(€)</t>
  </si>
  <si>
    <t>CONSISTENZA BENI STORICO ARTISTICI 
(Sez. B11 – Schema Palazzi a cura di Mibac)-compilazione automatica</t>
  </si>
  <si>
    <t>Tipologia di aggregazione</t>
  </si>
  <si>
    <t>Anno di ultimazione della costruzione</t>
  </si>
  <si>
    <t>Morfologia del sito</t>
  </si>
  <si>
    <t>livelli</t>
  </si>
  <si>
    <t>posizione
livello</t>
  </si>
  <si>
    <t>superficie lorda coperta
(mq)</t>
  </si>
  <si>
    <t>Volume lordo del livello
(mc)</t>
  </si>
  <si>
    <t>altezza media di interpiano
(m)</t>
  </si>
  <si>
    <t xml:space="preserve">TABELLA GENERALE PER IL CALCOLO DELLE SUPERFICI (1/2)
 (compilazione a cura del tecnico incaricato della redazione della progetto esecutivo) </t>
  </si>
  <si>
    <t>Numeri random definiti</t>
  </si>
  <si>
    <t>Sintesi dei risultati nell'analisi strutturale</t>
  </si>
  <si>
    <t>Indicatore di rischio: Rapporto fra capacità e domanda</t>
  </si>
  <si>
    <t>Verifica per:</t>
  </si>
  <si>
    <t>Categoria del suolo di fondazione</t>
  </si>
  <si>
    <t>Stato limite ultimo di verifica:</t>
  </si>
  <si>
    <t>categoria di suolo [cat_suolo]</t>
  </si>
  <si>
    <t>Coefficiente di amplicazione sismica, S:</t>
  </si>
  <si>
    <r>
      <t>Coefficiente d'uso, C</t>
    </r>
    <r>
      <rPr>
        <vertAlign val="subscript"/>
        <sz val="9"/>
        <rFont val="Arial"/>
        <family val="2"/>
      </rPr>
      <t>U</t>
    </r>
    <r>
      <rPr>
        <sz val="9"/>
        <rFont val="Arial"/>
        <family val="2"/>
      </rPr>
      <t>:</t>
    </r>
  </si>
  <si>
    <t>DESCRIZIONE</t>
  </si>
  <si>
    <r>
      <t>Accelerazione di riferimento, a</t>
    </r>
    <r>
      <rPr>
        <vertAlign val="subscript"/>
        <sz val="9"/>
        <rFont val="Arial"/>
        <family val="2"/>
      </rPr>
      <t>g,rif</t>
    </r>
    <r>
      <rPr>
        <sz val="9"/>
        <rFont val="Arial"/>
        <family val="2"/>
      </rPr>
      <t>:</t>
    </r>
  </si>
  <si>
    <r>
      <t>Coeff. di ampl.sismica per stratigrafia, S</t>
    </r>
    <r>
      <rPr>
        <vertAlign val="subscript"/>
        <sz val="9"/>
        <rFont val="Arial"/>
        <family val="2"/>
      </rPr>
      <t>S</t>
    </r>
    <r>
      <rPr>
        <sz val="9"/>
        <rFont val="Arial"/>
        <family val="2"/>
      </rPr>
      <t>:</t>
    </r>
  </si>
  <si>
    <r>
      <t>Coeff. topografico di ampl. sismica, S</t>
    </r>
    <r>
      <rPr>
        <vertAlign val="subscript"/>
        <sz val="9"/>
        <rFont val="Arial"/>
        <family val="2"/>
      </rPr>
      <t>T</t>
    </r>
    <r>
      <rPr>
        <sz val="9"/>
        <rFont val="Arial"/>
        <family val="2"/>
      </rPr>
      <t>:</t>
    </r>
  </si>
  <si>
    <t>vita nominale [vn]</t>
  </si>
  <si>
    <r>
      <t>Vita nominale del fabbricato in anni, V</t>
    </r>
    <r>
      <rPr>
        <vertAlign val="subscript"/>
        <sz val="9"/>
        <rFont val="Arial"/>
        <family val="2"/>
      </rPr>
      <t>N</t>
    </r>
    <r>
      <rPr>
        <sz val="9"/>
        <rFont val="Arial"/>
        <family val="2"/>
      </rPr>
      <t>:</t>
    </r>
  </si>
  <si>
    <t>Anno dell'esecuzione dell'ultimo intervento significativo eseguito</t>
  </si>
  <si>
    <t>scheda disponibile [schedaDisponibile]</t>
  </si>
  <si>
    <t>Maggiorazione per edifici con beni di particolare pregio storico-artistico</t>
  </si>
  <si>
    <t>SERRAMONACESCA</t>
  </si>
  <si>
    <t>SPOLTORE</t>
  </si>
  <si>
    <t>TOCCO DA CASAURIA</t>
  </si>
  <si>
    <t>TORRE DE' PASSERI</t>
  </si>
  <si>
    <t>TURRIVALIGNANI</t>
  </si>
  <si>
    <t>VICOLI</t>
  </si>
  <si>
    <t>VILLA CELIERA</t>
  </si>
  <si>
    <t>ALTINO</t>
  </si>
  <si>
    <t>CH</t>
  </si>
  <si>
    <t>ARCHI</t>
  </si>
  <si>
    <t>min</t>
  </si>
  <si>
    <t>max</t>
  </si>
  <si>
    <t>indirizzo di posta elettronica:</t>
  </si>
  <si>
    <t>codice fiscale:</t>
  </si>
  <si>
    <t>Il coordinatore dei tecnici incaricati per il progetto della porzione di aggregato (P.AGG):</t>
  </si>
  <si>
    <t>Il presidente del consorzio della porzione di aggregato o amministratore del condominio (P.AGG):</t>
  </si>
  <si>
    <r>
      <t xml:space="preserve">Sintesi della </t>
    </r>
    <r>
      <rPr>
        <u/>
        <sz val="10"/>
        <rFont val="Arial"/>
        <family val="2"/>
      </rPr>
      <t>Proposta di Intervento</t>
    </r>
    <r>
      <rPr>
        <sz val="10"/>
        <rFont val="Arial"/>
        <family val="2"/>
      </rPr>
      <t xml:space="preserve"> per la porzione di aggregato validata dal Comune :</t>
    </r>
  </si>
  <si>
    <t>INSERIRE IMMAGINE DELL'EDIFICIO SINGOLO O DELL'AGGREGATO CONTENENTE LA PORZIONE DELL'AGGREGATO O DEL SINGOLO EDIFICIO E DEL SUO CONTESTO SU RAPPRESENTAZIONE DEL PIANO REGOLATORE (immagine jpg)</t>
  </si>
  <si>
    <t>massa totale
(kg/mq)</t>
  </si>
  <si>
    <t>p6</t>
  </si>
  <si>
    <t>profondità di carbonatazione del cemento maggiore del copriferro
(% elementi)</t>
  </si>
  <si>
    <t>distacco copriferro 
per lungh. &gt; 1m
(% elementi)</t>
  </si>
  <si>
    <t>istallazione di meccanismi per l'accesso ai piani superiori</t>
  </si>
  <si>
    <t>lavori per l'accessibilità degli spazi esterni e delle parti comuni al piano d'ingresso</t>
  </si>
  <si>
    <t>p5</t>
  </si>
  <si>
    <t>lavori per l'accessibilità</t>
  </si>
  <si>
    <t>istallazione di meccanismi</t>
  </si>
  <si>
    <t>Altri importi
(€)</t>
  </si>
  <si>
    <t>SAN PIO DELLE CAMERE</t>
  </si>
  <si>
    <t>Elevata distanza tra pareti portante successive in relazione allo spessore della muratura trasversale.</t>
  </si>
  <si>
    <t>Orizzontamenti: Collegamento alle strutture verticali  portanti.</t>
  </si>
  <si>
    <t>Strutture di copertura: Collegamento alle strutture verticali portanti.</t>
  </si>
  <si>
    <t>Presenza di impalcati impostati su piani sfalsati con dislivello maggiore di 1/3 dell'altezza di interpiano.</t>
  </si>
  <si>
    <t>Collegamenti fra gli elementi non strutturali e la struttura.</t>
  </si>
  <si>
    <t>Posizione nell'aggregato.</t>
  </si>
  <si>
    <t>vulnerabilità</t>
  </si>
  <si>
    <t>punteggio</t>
  </si>
  <si>
    <t>oggetto</t>
  </si>
  <si>
    <t>alta</t>
  </si>
  <si>
    <t>rif.</t>
  </si>
  <si>
    <t>voci</t>
  </si>
  <si>
    <t>rif. Num</t>
  </si>
  <si>
    <t>piccole (&lt; 15 cm)</t>
  </si>
  <si>
    <t>medie (15-25 cm)</t>
  </si>
  <si>
    <t>grandi (&gt;25 cm)</t>
  </si>
  <si>
    <t>allettamento</t>
  </si>
  <si>
    <t>slilatura</t>
  </si>
  <si>
    <t>riempimento</t>
  </si>
  <si>
    <t>incoerente</t>
  </si>
  <si>
    <t>friabile</t>
  </si>
  <si>
    <t>Codice identificativo del consorzio:</t>
  </si>
  <si>
    <t>Pubblica</t>
  </si>
  <si>
    <t>in legno con soletta</t>
  </si>
  <si>
    <t>laterocemento</t>
  </si>
  <si>
    <t>in acciaio con soletta</t>
  </si>
  <si>
    <t>in acciaio senza soletta</t>
  </si>
  <si>
    <t>tipologia</t>
  </si>
  <si>
    <t>cordolo</t>
  </si>
  <si>
    <t>tiranti/ catene</t>
  </si>
  <si>
    <t>stato di conserv.</t>
  </si>
  <si>
    <t>disp. orditura</t>
  </si>
  <si>
    <t>str. spingente</t>
  </si>
  <si>
    <t>Lavori relativi all'unità strutturale 15</t>
  </si>
  <si>
    <t>Lavori relativi all'unità strutturale 16</t>
  </si>
  <si>
    <t>Lavori relativi all'unità strutturale 17</t>
  </si>
  <si>
    <t>Lavori relativi all'unità strutturale 18</t>
  </si>
  <si>
    <t>Lavori relativi all'unità strutturale 19</t>
  </si>
  <si>
    <t>Lavori relativi all'unità strutturale 20</t>
  </si>
  <si>
    <t>su rilievo (pendenza &gt;15% e &lt; 30%)</t>
  </si>
  <si>
    <t>b2.4_percentuale</t>
  </si>
  <si>
    <t>E4-pregio</t>
  </si>
  <si>
    <t>Totale limite dell'indennizzo massimo unitario (€)
(al netto di IVA, spese tecniche)</t>
  </si>
  <si>
    <t>E5_sintesi</t>
  </si>
  <si>
    <t>CAMARDA</t>
  </si>
  <si>
    <t>CANSATESSA</t>
  </si>
  <si>
    <t>Conservazione di coperture originarie in legno  e/o ripristino in sostituzione di tetti in strutture di copertura in c.a. o miste in c.a. e laterizio (superficie delle coperture in legno ripristinate o conservate / superficie totale delle coperture, in mq)</t>
  </si>
  <si>
    <t>PE</t>
  </si>
  <si>
    <t>C</t>
  </si>
  <si>
    <t>B</t>
  </si>
  <si>
    <t>nome</t>
  </si>
  <si>
    <t>Totale intervento US</t>
  </si>
  <si>
    <t>TIPOLOGIA COSTRUTTIVA</t>
  </si>
  <si>
    <t>magg. Edifici complessi [maggComplex]</t>
  </si>
  <si>
    <t>su strade principali</t>
  </si>
  <si>
    <t>su piazze dell'asse centrale</t>
  </si>
  <si>
    <t>su piazze monumentali</t>
  </si>
  <si>
    <t>tipologia costruzione:</t>
  </si>
  <si>
    <t>SANT'EUSANIO DEL SANGRO</t>
  </si>
  <si>
    <t>Utilizzazione</t>
  </si>
  <si>
    <t>Categoria
catastale</t>
  </si>
  <si>
    <t>Strutture di fondazione:</t>
  </si>
  <si>
    <t xml:space="preserve"> - nullo</t>
  </si>
  <si>
    <t>GAMBERALE</t>
  </si>
  <si>
    <t>GESSOPALENA</t>
  </si>
  <si>
    <t>GISSI</t>
  </si>
  <si>
    <r>
      <t>INTERASSE DEI MURI DI SPINA E DI FACCIATA</t>
    </r>
    <r>
      <rPr>
        <sz val="9"/>
        <rFont val="Arial"/>
        <family val="2"/>
      </rPr>
      <t xml:space="preserve">
 (compilazione a cura del tecnico incaricato della redazione della progetto esecutivo) </t>
    </r>
  </si>
  <si>
    <t>Regolarita' in pianta</t>
  </si>
  <si>
    <t>Rigidezza degli impalcati</t>
  </si>
  <si>
    <t>id foglio us02 (se visibile, altrimenti 0)</t>
  </si>
  <si>
    <t>id foglio us03 (se visibile, altrimenti 0)</t>
  </si>
  <si>
    <t>id foglio us04 (se visibile, altrimenti 0)</t>
  </si>
  <si>
    <t>id foglio us05 (se visibile, altrimenti 0)</t>
  </si>
  <si>
    <t>CORTINO</t>
  </si>
  <si>
    <t>CROGNALETO</t>
  </si>
  <si>
    <t>FANO ADRIANO</t>
  </si>
  <si>
    <t>GIULIANOVA</t>
  </si>
  <si>
    <t>ISOLA DEL GRAN SASSO D'ITALIA</t>
  </si>
  <si>
    <t>MONTEFINO</t>
  </si>
  <si>
    <t>MONTORIO AL VOMANO</t>
  </si>
  <si>
    <t>MORRO D'ORO</t>
  </si>
  <si>
    <t>MOSCIANO SANT'ANGELO</t>
  </si>
  <si>
    <t>NERETO</t>
  </si>
  <si>
    <t>NOTARESCO</t>
  </si>
  <si>
    <r>
      <t>SINTESI DELLE INDAGINI E PROVE ESEGUITE SULLA STRUTTURA E SUI TERRENI DI FONDAZIONE</t>
    </r>
    <r>
      <rPr>
        <sz val="9"/>
        <rFont val="Arial"/>
        <family val="2"/>
      </rPr>
      <t xml:space="preserve">
 (compilazione a cura del tecnico incaricato della redazione della progetto esecutivo)</t>
    </r>
  </si>
  <si>
    <r>
      <t xml:space="preserve">CONSISTENZA BENI STORICO ARTISTICI </t>
    </r>
    <r>
      <rPr>
        <sz val="9"/>
        <rFont val="Arial"/>
        <family val="2"/>
      </rPr>
      <t xml:space="preserve">
(Sez. B11 – Schema Palazzi a cura di Mibac)-compilazione automatica</t>
    </r>
  </si>
  <si>
    <t>Superficie dei solai di interpiano presenti nell'unità strutturale (in percentuale sul totale dei solai di interpiano)</t>
  </si>
  <si>
    <t>superficie rispetto al totale della copertura
(%)</t>
  </si>
  <si>
    <t>deposito</t>
  </si>
  <si>
    <t>usufruttuario</t>
  </si>
  <si>
    <t>con diritto d'uso</t>
  </si>
  <si>
    <t>con diritto di abit.</t>
  </si>
  <si>
    <t>Completezza delle info SEZ. D4:</t>
  </si>
  <si>
    <t>Indicare i vincoli ai quali è soggetta l'unità strutturale.</t>
  </si>
  <si>
    <t>Occorre indicare l'esito della scheda AeDES validata dal Comune.</t>
  </si>
  <si>
    <t>CASALINE DI PRETURO</t>
  </si>
  <si>
    <t>CESE DI PRETURO</t>
  </si>
  <si>
    <t>CIVITA DI BAGNO</t>
  </si>
  <si>
    <t>numero dei proprietari</t>
  </si>
  <si>
    <t>normativa rif.</t>
  </si>
  <si>
    <t>posizione cella percorso profili (F1.5)</t>
  </si>
  <si>
    <t>vuoto</t>
  </si>
  <si>
    <t>^ attenzione alle formule</t>
  </si>
  <si>
    <t>esito scheda disponibile [esitoSchedaDisponibile]</t>
  </si>
  <si>
    <t>Esito definito dal tecnico per l'assenza di scheda compilate nella fase dell’emergenza</t>
  </si>
  <si>
    <t>Indicare se il danno indicato  è conforme a quello rilevato nella fase dell’emergenza :</t>
  </si>
  <si>
    <t>Danno conforme a quello determinato nella fase dell’emergenza e validato dal Comune</t>
  </si>
  <si>
    <t>16</t>
  </si>
  <si>
    <t>Conservazione e/o restauro di strutture verticali, tamponature e tramezzi originari in muratura in pietra e/o in mattoni pieni (volume delle strutture verticali originarie / volume totale delle strutture verticali, in mc).</t>
  </si>
  <si>
    <t>Conservazione/ripristino delle strutture orizzontali originarie: volte in pietra e/o mattoni, solai in legno, solai in putrelle e voltine (superficie delle strutture orizzontali originarie / superficie totale delle strutture orizzontali, in mq)</t>
  </si>
  <si>
    <t>v0.347</t>
  </si>
  <si>
    <t>epoca costruzione interesse paesaggistico [epoca_interesse_paes]</t>
  </si>
  <si>
    <t>1943-2009</t>
  </si>
  <si>
    <t>fino al 1703</t>
  </si>
  <si>
    <t>1704-1799</t>
  </si>
  <si>
    <t>1800-1942</t>
  </si>
  <si>
    <t>Maggiorazione per edifici con beni di interesse paesaggistico</t>
  </si>
  <si>
    <t>p3</t>
  </si>
  <si>
    <t>Altri interventi di miglioramento sismico sulle murature</t>
  </si>
  <si>
    <t>parz. presenti</t>
  </si>
  <si>
    <t>localizzati</t>
  </si>
  <si>
    <t>Altri interventi di miglioramento sismico sulle coperture</t>
  </si>
  <si>
    <t xml:space="preserve">Opere di finitura strettamente connesse alla riattazione </t>
  </si>
  <si>
    <t>Opere di finitura non connesse alla riattazione</t>
  </si>
  <si>
    <t>Interventi su elementi architettonici esterni</t>
  </si>
  <si>
    <t>superficie rispetto al totale della copertura (%)</t>
  </si>
  <si>
    <t>Qualità del collegamenti delle strutture orizzontali alla muratura (i collegamenti sono buoni se 80% dei solai sono ben collegati alla muratura, scadente se minore del 50%):</t>
  </si>
  <si>
    <t>Giudizio globale sulla deformabilità degli impalcati nel proprio piano (l'impalcato è rigido se l'80% della superficie è adeguatamente controventata):</t>
  </si>
  <si>
    <t>D6 ca</t>
  </si>
  <si>
    <t>presenza della soletta</t>
  </si>
  <si>
    <t>prima riga</t>
  </si>
  <si>
    <t>Lista dei vincoli (criterio multiscelta)</t>
  </si>
  <si>
    <t>assenti</t>
  </si>
  <si>
    <t>in ciottoli</t>
  </si>
  <si>
    <t>4.6</t>
  </si>
  <si>
    <t>distrubuiti</t>
  </si>
  <si>
    <t>piccole (&lt;1 cm)</t>
  </si>
  <si>
    <t>grandi (&gt;5 cm)</t>
  </si>
  <si>
    <t>medie (1-5 cm)</t>
  </si>
  <si>
    <t>4.8</t>
  </si>
  <si>
    <t>mattoni crudi</t>
  </si>
  <si>
    <t xml:space="preserve">in mattoni </t>
  </si>
  <si>
    <t>in legno</t>
  </si>
  <si>
    <t>spigoli finiti</t>
  </si>
  <si>
    <t>a spacco</t>
  </si>
  <si>
    <t>ricorsi</t>
  </si>
  <si>
    <t>6</t>
  </si>
  <si>
    <t>7</t>
  </si>
  <si>
    <t>LC1</t>
  </si>
  <si>
    <t>LC2</t>
  </si>
  <si>
    <t>LC3</t>
  </si>
  <si>
    <t>2</t>
  </si>
  <si>
    <t>3</t>
  </si>
  <si>
    <t>malta buona - min</t>
  </si>
  <si>
    <t>malta buona - max</t>
  </si>
  <si>
    <r>
      <t xml:space="preserve">VALUTAZIONE DELLA VULNERABILITA'.
</t>
    </r>
    <r>
      <rPr>
        <b/>
        <sz val="9"/>
        <rFont val="Arial"/>
        <family val="2"/>
      </rPr>
      <t>EDIFICI IN CALCESTRUZZO ARMATO O ACCIAIO</t>
    </r>
  </si>
  <si>
    <t>REGOLARITA' IN PIANTA</t>
  </si>
  <si>
    <t>E. TOTALE COSTI DELLE INDAGINI</t>
  </si>
  <si>
    <t>Importo lavori di progetto (IVA inclusa)</t>
  </si>
  <si>
    <t>Totale spese tecniche(IVA inclusa)</t>
  </si>
  <si>
    <t>3.1.1</t>
  </si>
  <si>
    <t>Lavorazione</t>
  </si>
  <si>
    <t xml:space="preserve">Dimensione degli elementi </t>
  </si>
  <si>
    <t>appena sbozzata</t>
  </si>
  <si>
    <t>F. TOTALE GENERALE (A+B+C+D+E)</t>
  </si>
  <si>
    <t>Lx</t>
  </si>
  <si>
    <t>Ly</t>
  </si>
  <si>
    <t>Resistenza o deformazione nel piano del pannello</t>
  </si>
  <si>
    <t>5.1.1</t>
  </si>
  <si>
    <t>M1</t>
  </si>
  <si>
    <t>M2</t>
  </si>
  <si>
    <t>M3</t>
  </si>
  <si>
    <t>M4</t>
  </si>
  <si>
    <t>pilastro</t>
  </si>
  <si>
    <t>tamponamento</t>
  </si>
  <si>
    <t xml:space="preserve"> </t>
  </si>
  <si>
    <t>alto</t>
  </si>
  <si>
    <t>mur d'ambito</t>
  </si>
  <si>
    <t>Resistenza a compressione media cubica in situ del calcestruzzo inferiore a 8 Mpa (vedere tabella D6.10)</t>
  </si>
  <si>
    <t>Edificio con i piani superiori con struttura intelaiata e i piani inferiori in muratura e delle porzioni di unità strutturali intelaiate di estensione significativa da cielo a terra (sostituzione parziale)</t>
  </si>
  <si>
    <t>Porzione di Aggregato (P.AGG) o edificio singolo (ES) / Ambito di appartenenza</t>
  </si>
  <si>
    <t>A3</t>
  </si>
  <si>
    <t>A5</t>
  </si>
  <si>
    <t>Meccanismo</t>
  </si>
  <si>
    <t>Altezza di interpiano determinata come media delle altezze di interpiano dei locali dell'unità strutturale (in metri)</t>
  </si>
  <si>
    <t>percentuale proprietà [percentale_prop]</t>
  </si>
  <si>
    <t>POZZA DI PRETURO</t>
  </si>
  <si>
    <t>PRETURO</t>
  </si>
  <si>
    <t>tipo terreno [tipo_terreno]</t>
  </si>
  <si>
    <t>sabbioso</t>
  </si>
  <si>
    <t>limoso</t>
  </si>
  <si>
    <t>argilloso</t>
  </si>
  <si>
    <t>normativa sismica [norma_sismica]</t>
  </si>
  <si>
    <t>sez. B</t>
  </si>
  <si>
    <t>E - Inagibile</t>
  </si>
  <si>
    <t>F - Edificio inagibile per rischio esterno</t>
  </si>
  <si>
    <t>B - Edificio Temporaneamente inagibile</t>
  </si>
  <si>
    <t>vincolo</t>
  </si>
  <si>
    <t>valori scheda</t>
  </si>
  <si>
    <t>Muratura in blocchi laterizi semipieni (perc. foratura &lt;45%)</t>
  </si>
  <si>
    <t>posizione cella percorso relazione illustrativa coordinamento (F2.1)</t>
  </si>
  <si>
    <t>posizione cella percorso delega (A1.10)</t>
  </si>
  <si>
    <t>interrato</t>
  </si>
  <si>
    <t>seminterrato</t>
  </si>
  <si>
    <t>terra</t>
  </si>
  <si>
    <t>fuoriterra</t>
  </si>
  <si>
    <t>livello di
vulnerabilità</t>
  </si>
  <si>
    <t>Livello di contributo base
(corretto secondo l'opcm. Xxx)</t>
  </si>
  <si>
    <t>numero delle US</t>
  </si>
  <si>
    <r>
      <t>accelerazione allo stato di fatto, a</t>
    </r>
    <r>
      <rPr>
        <vertAlign val="subscript"/>
        <sz val="8"/>
        <rFont val="Arial"/>
        <family val="2"/>
      </rPr>
      <t>g</t>
    </r>
    <r>
      <rPr>
        <vertAlign val="subscript"/>
        <sz val="8"/>
        <rFont val="Arial"/>
        <family val="2"/>
      </rPr>
      <t>C</t>
    </r>
    <r>
      <rPr>
        <sz val="8"/>
        <rFont val="Arial"/>
        <family val="2"/>
      </rPr>
      <t xml:space="preserve"> (g)</t>
    </r>
  </si>
  <si>
    <r>
      <t>accelerazione allo stato di progetto, a</t>
    </r>
    <r>
      <rPr>
        <vertAlign val="subscript"/>
        <sz val="8"/>
        <rFont val="Arial"/>
        <family val="2"/>
      </rPr>
      <t>gD</t>
    </r>
    <r>
      <rPr>
        <sz val="8"/>
        <rFont val="Arial"/>
        <family val="2"/>
      </rPr>
      <t xml:space="preserve"> (g)</t>
    </r>
  </si>
  <si>
    <t>collegamento [collegamento]</t>
  </si>
  <si>
    <t>Elemento non strutturale</t>
  </si>
  <si>
    <t>Totale di progetto
IVA inclusa
(€)</t>
  </si>
  <si>
    <t>PERANO</t>
  </si>
  <si>
    <t>PIZZOFERRATO</t>
  </si>
  <si>
    <t>POGGIOFIORITO</t>
  </si>
  <si>
    <t>POLLUTRI</t>
  </si>
  <si>
    <t>PRETORO</t>
  </si>
  <si>
    <t>QUADRI</t>
  </si>
  <si>
    <t>RAPINO</t>
  </si>
  <si>
    <t>avvertenze</t>
  </si>
  <si>
    <t>intestazione</t>
  </si>
  <si>
    <t>configurazione</t>
  </si>
  <si>
    <t>Condizioni finalizzate alla sostituzione edilizia</t>
  </si>
  <si>
    <t>controllo sulla condizione di sostituzione edilizia</t>
  </si>
  <si>
    <t>sez. E1 - scheda US</t>
  </si>
  <si>
    <t>Presenza di piani sfalsati con dislivello maggiore ad 1/3 dell'altezza d'interpiano:</t>
  </si>
  <si>
    <t>Materiale</t>
  </si>
  <si>
    <t>CASTEL VECCHIO CALVISIO</t>
  </si>
  <si>
    <t>FAGNANO</t>
  </si>
  <si>
    <t>FONTECCHIO E MONTEREALE</t>
  </si>
  <si>
    <t>PENNA SANT’ANDREA</t>
  </si>
  <si>
    <t>SAN DEMETRIO</t>
  </si>
  <si>
    <t>TORRE DE PASSERI</t>
  </si>
  <si>
    <t>VILLA SANTA LUCIA</t>
  </si>
  <si>
    <t>Importo lavori su strutture e parti comuni (ed opere di finitura ad essi connesse)</t>
  </si>
  <si>
    <t>Importo lavori per interventi specifici per restauri di beni artistici vincolati</t>
  </si>
  <si>
    <t>FOSSA</t>
  </si>
  <si>
    <t>GAGLIANO ATERNO</t>
  </si>
  <si>
    <t>Presenza e conservazone di imbotti, cornici, modanature  in pietra e/o stucco in facciata (numero delle aperture con imbotti di pregio / il numero totale delle aperture sulle facciate)</t>
  </si>
  <si>
    <t xml:space="preserve">Presenza e conservazione di balconi sporgenti in pietra  con mensole in pietra e/o ringhiera in ferro/ghisa (rapporto tra la lunghezza dei balconi e la lunghezza delle fasce di piano, in metri)
</t>
  </si>
  <si>
    <t>Presenza e conservazione e/o  recupero serramenti infissi originari in legno o in ferro (rapporto tra numero aperture con serramenti di pregio e numero aperture in facciata)</t>
  </si>
  <si>
    <t>Presenza, conservazione di coperture originarie in legno e/o ripristino in sostituzione di tetti in strutture di copertura in c.a. o miste in c.a. e laterizio.</t>
  </si>
  <si>
    <t>Presenza e conservazione dei collegamenti verticali principali originari (numero dei piani collegati)</t>
  </si>
  <si>
    <t>L. 778 / '22</t>
  </si>
  <si>
    <t>L. 1497 / '39</t>
  </si>
  <si>
    <t>Ristrutturazione urbanistica</t>
  </si>
  <si>
    <r>
      <t xml:space="preserve">PRESENZA DI PILASTRI TOZZI
</t>
    </r>
    <r>
      <rPr>
        <sz val="9"/>
        <rFont val="Arial"/>
        <family val="2"/>
      </rPr>
      <t xml:space="preserve"> (compilazione a cura del tecnico incaricato della redazione della progetto esecutivo) </t>
    </r>
  </si>
  <si>
    <t>Conservazione/restauro di pavimentazioni tradizionali e/o elementi decorativi di arredo nei cortili  (acciotolati, basole, etc).; pozzi, fontane, panchine in pietra etc. (superficie di cortile, in mq)</t>
  </si>
  <si>
    <t>GIOIA DEI MARSI</t>
  </si>
  <si>
    <t>GORIANO SICOLI</t>
  </si>
  <si>
    <t>INTRODACQUA</t>
  </si>
  <si>
    <t>L'AQUILA</t>
  </si>
  <si>
    <t>LECCE NEI MARSI</t>
  </si>
  <si>
    <t>LUCO DEI MARSI</t>
  </si>
  <si>
    <t>LUCOLI</t>
  </si>
  <si>
    <t>MAGLIANO DE' MARSI</t>
  </si>
  <si>
    <t>MASSA D'ALBE</t>
  </si>
  <si>
    <t>MOLINA ATERNO</t>
  </si>
  <si>
    <t>MONTEREALE</t>
  </si>
  <si>
    <t>MORINO</t>
  </si>
  <si>
    <t>NAVELLI</t>
  </si>
  <si>
    <t>OCRE</t>
  </si>
  <si>
    <t>OFENA</t>
  </si>
  <si>
    <t>OPI</t>
  </si>
  <si>
    <t>ORICOLA</t>
  </si>
  <si>
    <t>ORTONA DEI MARSI</t>
  </si>
  <si>
    <t>Totale spese tecniche</t>
  </si>
  <si>
    <t>Totale compenso amministratore</t>
  </si>
  <si>
    <t>MIGLIANICO</t>
  </si>
  <si>
    <t>MONTAZZOLI</t>
  </si>
  <si>
    <t>n.</t>
  </si>
  <si>
    <t>B1</t>
  </si>
  <si>
    <t>Tipologia</t>
  </si>
  <si>
    <t>numero</t>
  </si>
  <si>
    <t>superficie
(mq)</t>
  </si>
  <si>
    <t>Affreschi</t>
  </si>
  <si>
    <t>Mosaici</t>
  </si>
  <si>
    <t>SAN SALVO</t>
  </si>
  <si>
    <t>SANTA MARIA IMBARO</t>
  </si>
  <si>
    <t>A. TOTALE LAVORI</t>
  </si>
  <si>
    <t>B. IVA lavori</t>
  </si>
  <si>
    <t>CASTELLI</t>
  </si>
  <si>
    <t>CASTIGLIONE MESSER RAIMONDO</t>
  </si>
  <si>
    <t>CASTILENTI</t>
  </si>
  <si>
    <t>CELLINO ATTANASIO</t>
  </si>
  <si>
    <t>CERMIGNANO</t>
  </si>
  <si>
    <t>CIVITELLA DEL TRONTO</t>
  </si>
  <si>
    <t>COLLEDARA</t>
  </si>
  <si>
    <t>struttura</t>
  </si>
  <si>
    <t>mattoni forati non port.</t>
  </si>
  <si>
    <t>Muratura in mattoni forati non portanti</t>
  </si>
  <si>
    <t>Muratura in blocchi di calcestruzzo o argilla espansa</t>
  </si>
  <si>
    <t>Tipologia della malta</t>
  </si>
  <si>
    <t>materiale malta [matMalta]</t>
  </si>
  <si>
    <t>calce idraulica</t>
  </si>
  <si>
    <t>calce aerea</t>
  </si>
  <si>
    <t>Presenza di pilastri isolati</t>
  </si>
  <si>
    <t>Indicare la percentuale di crolli totali o parziali divise per struttura (strutture verticali, solai, …) valutati secondo quanto indicato nell'O.P.C.M. 3881/2010</t>
  </si>
  <si>
    <t>percentuale
del totale</t>
  </si>
  <si>
    <t>Cedimenti fondali dovuti al sisma del 6 aprile 2009:</t>
  </si>
  <si>
    <t>Edificio di interesse paesaggistico</t>
  </si>
  <si>
    <t>int. paesagg.</t>
  </si>
  <si>
    <r>
      <t>LE FONDAZIONI</t>
    </r>
    <r>
      <rPr>
        <sz val="9"/>
        <rFont val="Arial"/>
        <family val="2"/>
      </rPr>
      <t xml:space="preserve">
 (compilazione a cura del tecnico incaricato della redazione della progetto esecutivo) </t>
    </r>
  </si>
  <si>
    <t>SAN MARTINO SULLA MARRUCINA</t>
  </si>
  <si>
    <t>Spostamenti permanenti dovuti al sisma fra la base e la sommità di pilastri di un qualunque piano, pari o superiore all'1.5% dell'altezza di interpiano e relativa ad almeno il 50% dei pilastri del piano stesso (solo edifici in c.a. ed acciao)</t>
  </si>
  <si>
    <t>a4.5</t>
  </si>
  <si>
    <t>mediocre</t>
  </si>
  <si>
    <t>cattivo</t>
  </si>
  <si>
    <t>pessimo</t>
  </si>
  <si>
    <t>parz.rispettato</t>
  </si>
  <si>
    <t>sabbia</t>
  </si>
  <si>
    <t>ghiaietto</t>
  </si>
  <si>
    <t>ghiaia</t>
  </si>
  <si>
    <t>arrotondata</t>
  </si>
  <si>
    <t>spigolosa</t>
  </si>
  <si>
    <t>discreto</t>
  </si>
  <si>
    <t>giallognolo</t>
  </si>
  <si>
    <t>rosato</t>
  </si>
  <si>
    <t>bruno</t>
  </si>
  <si>
    <t>verdognolo</t>
  </si>
  <si>
    <t>4.1</t>
  </si>
  <si>
    <t>mur. d'ambito</t>
  </si>
  <si>
    <t>mur. di spina</t>
  </si>
  <si>
    <t>mur. Interna</t>
  </si>
  <si>
    <t>in pietra</t>
  </si>
  <si>
    <t>D. COMPENSO PER L'AMMINISTRATORE (IVA inclusa)</t>
  </si>
  <si>
    <t>IMPORTI</t>
  </si>
  <si>
    <t>DATI GENERALI DELL'EDIFICIO E SISMICITA' DELL'AREA</t>
  </si>
  <si>
    <r>
      <t>SEZIONE A.</t>
    </r>
    <r>
      <rPr>
        <sz val="11"/>
        <rFont val="Arial"/>
        <family val="2"/>
      </rPr>
      <t xml:space="preserve"> PORZIONE DI AGGREGATO (P.AGG) O EDIFICIO SINGOLO (ES)</t>
    </r>
  </si>
  <si>
    <r>
      <t>ESITO DI AGIBILITA' E VINCOLI DELL'UNITA' STRUTTURALE</t>
    </r>
    <r>
      <rPr>
        <sz val="9"/>
        <rFont val="Arial"/>
        <family val="2"/>
      </rPr>
      <t xml:space="preserve">
(compilare la sezione a cura del tecnico incaricato della redazione della proposta di intervento)</t>
    </r>
  </si>
  <si>
    <r>
      <t>DESCRIZIONE DEL DANNO DELL'UNITA' STRUTTURALE</t>
    </r>
    <r>
      <rPr>
        <sz val="9"/>
        <rFont val="Arial"/>
        <family val="2"/>
      </rPr>
      <t xml:space="preserve">
(compilare  a cura del tecnico incaricato della redazione della proposta di intervento)</t>
    </r>
  </si>
  <si>
    <t>Occorre indicare se il giunto sismico, se presente, ha un'ampiezza maggiore di (h / 100) x ag x S / 0.5g (per il significato dei simboli si rimanda alla vigente normativa sismica)</t>
  </si>
  <si>
    <r>
      <t xml:space="preserve">EPOCA DI COSTRUZIONE: NORMATIVA DI RIFERIMENTO
</t>
    </r>
    <r>
      <rPr>
        <sz val="9"/>
        <rFont val="Arial"/>
        <family val="2"/>
      </rPr>
      <t xml:space="preserve"> (compilazione a cura del tecnico incaricato della redazione della progetto esecutivo) </t>
    </r>
  </si>
  <si>
    <t>COSTRUZIONE PROGETTATA CON NORMATIVA ANTERIORE AL 1974</t>
  </si>
  <si>
    <t>E5.1</t>
  </si>
  <si>
    <t>E5.2</t>
  </si>
  <si>
    <t>E5.3</t>
  </si>
  <si>
    <t>E5.4</t>
  </si>
  <si>
    <r>
      <t xml:space="preserve">SCHEDA </t>
    </r>
    <r>
      <rPr>
        <b/>
        <sz val="12"/>
        <color indexed="10"/>
        <rFont val="Arial"/>
        <family val="2"/>
      </rPr>
      <t>P</t>
    </r>
    <r>
      <rPr>
        <b/>
        <sz val="8"/>
        <rFont val="Arial"/>
        <family val="2"/>
      </rPr>
      <t>ROGETTO</t>
    </r>
    <r>
      <rPr>
        <b/>
        <sz val="12"/>
        <rFont val="Arial"/>
        <family val="2"/>
      </rPr>
      <t xml:space="preserve"> </t>
    </r>
    <r>
      <rPr>
        <b/>
        <sz val="12"/>
        <color indexed="10"/>
        <rFont val="Arial"/>
        <family val="2"/>
      </rPr>
      <t>E</t>
    </r>
    <r>
      <rPr>
        <b/>
        <sz val="8"/>
        <rFont val="Arial"/>
        <family val="2"/>
      </rPr>
      <t>SECUTIVO</t>
    </r>
    <r>
      <rPr>
        <b/>
        <sz val="12"/>
        <rFont val="Arial"/>
        <family val="2"/>
      </rPr>
      <t xml:space="preserve"> </t>
    </r>
    <r>
      <rPr>
        <b/>
        <sz val="8"/>
        <rFont val="Arial"/>
        <family val="2"/>
      </rPr>
      <t>DI</t>
    </r>
    <r>
      <rPr>
        <b/>
        <sz val="12"/>
        <rFont val="Arial"/>
        <family val="2"/>
      </rPr>
      <t xml:space="preserve"> </t>
    </r>
    <r>
      <rPr>
        <b/>
        <sz val="12"/>
        <color indexed="10"/>
        <rFont val="Arial"/>
        <family val="2"/>
      </rPr>
      <t>R</t>
    </r>
    <r>
      <rPr>
        <b/>
        <sz val="8"/>
        <rFont val="Arial"/>
        <family val="2"/>
      </rPr>
      <t>ICOSTRUZIONE</t>
    </r>
  </si>
  <si>
    <t>scegli [scegli]</t>
  </si>
  <si>
    <t>x</t>
  </si>
  <si>
    <t>interventi [interventi]</t>
  </si>
  <si>
    <t>altro</t>
  </si>
  <si>
    <t>mista (assimilabile a muratura)</t>
  </si>
  <si>
    <t>indirizzo cella (riga)</t>
  </si>
  <si>
    <t>indirizzo cella (colonna)</t>
  </si>
  <si>
    <t>Comune</t>
  </si>
  <si>
    <t>db_us</t>
  </si>
  <si>
    <t>Il presidente del consorzio della porzione di aggregato o amministratore di condominio (P.AGG):</t>
  </si>
  <si>
    <t>su pendio con debole pendenza (&lt; 15%)</t>
  </si>
  <si>
    <t>su pendio con forte pendenza (&gt; 15%)</t>
  </si>
  <si>
    <t>interna</t>
  </si>
  <si>
    <t>Può ritenersi buona la connessione in corrsipondenza del cantonale se gli elementi verticali (blocchi artificiali o in pietra) sono disposti in senso alternato lungo lo sviluppo verticale dell’angolata per l'intero spessore della muratura.</t>
  </si>
  <si>
    <t>Aggetti (in pietra, mattoni…)</t>
  </si>
  <si>
    <t>piccole dim.</t>
  </si>
  <si>
    <t>grosse dim.</t>
  </si>
  <si>
    <t xml:space="preserve">Importo lavori per demolizione edificio esistente e smaltimento macerie </t>
  </si>
  <si>
    <t xml:space="preserve">Totale lavori </t>
  </si>
  <si>
    <t xml:space="preserve">Iva sui lavori </t>
  </si>
  <si>
    <t>Totale intervento US (p+v)</t>
  </si>
  <si>
    <t>Voce</t>
  </si>
  <si>
    <t>totale
(€)</t>
  </si>
  <si>
    <t>p1</t>
  </si>
  <si>
    <t>p2</t>
  </si>
  <si>
    <t>Rilevanza rispetto relativa agli aspetti percettivi</t>
  </si>
  <si>
    <t>Facciata/e prospiciente/i spazi urbani (intonaci, paramenti esterni pregiati, decorazioni pittoriche, elementi in rilievo in legno/stucco/pietra/ferro, comunque decorativi (es:portali, marcapiani, stemmi, cantonali,capochiavi, ecc)</t>
  </si>
  <si>
    <t>a1</t>
  </si>
  <si>
    <t>a2</t>
  </si>
  <si>
    <t>a3</t>
  </si>
  <si>
    <t>a1.1</t>
  </si>
  <si>
    <t>a2.1</t>
  </si>
  <si>
    <t>a2.2</t>
  </si>
  <si>
    <t>tipo di aggr: 1 in aggregato, 2 isolato 0 altrimenti</t>
  </si>
  <si>
    <t>conta L1,L2 e L3</t>
  </si>
  <si>
    <t>conta esiti E</t>
  </si>
  <si>
    <t>versione corrente della scheda</t>
  </si>
  <si>
    <t>Stato di conservazione generale</t>
  </si>
  <si>
    <t>10</t>
  </si>
  <si>
    <t>saggi con scrostamento dell'intonaco (dimensioni 1x1m)</t>
  </si>
  <si>
    <t>prove penetrometriche con pistola Windsor</t>
  </si>
  <si>
    <t>indagini geognostiche</t>
  </si>
  <si>
    <t>prove triassiali</t>
  </si>
  <si>
    <t>prove di taglio diretto</t>
  </si>
  <si>
    <t>prove Cross hole</t>
  </si>
  <si>
    <t>prove Down hole</t>
  </si>
  <si>
    <t>sondaggi a carotaggio continuo</t>
  </si>
  <si>
    <t>pozzetti geognostici</t>
  </si>
  <si>
    <t>prove sui campioni di terreno per la determinazione degli indici dei suoli</t>
  </si>
  <si>
    <t>prove penetrometriche statiche</t>
  </si>
  <si>
    <t>prove scissometriche</t>
  </si>
  <si>
    <t>prove dilatometriche</t>
  </si>
  <si>
    <t>altre prove</t>
  </si>
  <si>
    <t>Esito di agibilità</t>
  </si>
  <si>
    <t>CUPELLO</t>
  </si>
  <si>
    <t>DOGLIOLA</t>
  </si>
  <si>
    <t>FARA FILIORUM PETRI</t>
  </si>
  <si>
    <t>FARA SAN MARTINO</t>
  </si>
  <si>
    <t>FILETTO</t>
  </si>
  <si>
    <t>La qualità muraria è considerata scadente se almeno il 30% della muratura è a ciottoli o in pietrame disordinato (la percentuale è calcolata sulla superficie muraria in pianta).</t>
  </si>
  <si>
    <r>
      <t>s</t>
    </r>
    <r>
      <rPr>
        <vertAlign val="subscript"/>
        <sz val="8"/>
        <rFont val="Arial"/>
        <family val="2"/>
      </rPr>
      <t>c</t>
    </r>
    <r>
      <rPr>
        <sz val="8"/>
        <rFont val="Arial"/>
        <family val="2"/>
      </rPr>
      <t xml:space="preserve">
(MPa)</t>
    </r>
  </si>
  <si>
    <t>ROCCAMORICE</t>
  </si>
  <si>
    <t>ROSCIANO</t>
  </si>
  <si>
    <t>SALLE</t>
  </si>
  <si>
    <t>SANT'EUFEMIA A MAIELLA</t>
  </si>
  <si>
    <t>SAN VALENTINO IN ABRUZZO CITERIORE</t>
  </si>
  <si>
    <t>SCAFA</t>
  </si>
  <si>
    <t>aggiunta a partire dalla versione v0.365</t>
  </si>
  <si>
    <t xml:space="preserve">CALCOLO DEL COSTO DI PROGETTO
 (compilazione a cura del tecnico incaricato della redazione della progetto esecutivo) </t>
  </si>
  <si>
    <t>QUADRO ECONOMICO GENERALE</t>
  </si>
  <si>
    <t>Nella presente pagina ci sono alcuni parametri necessari per il corretto funzionamento del foglio</t>
  </si>
  <si>
    <t>Non inserire o spostare i nomi delle chiavi o i relativi valori</t>
  </si>
  <si>
    <t>Tipologia
edificio</t>
  </si>
  <si>
    <t>Numero
livelli</t>
  </si>
  <si>
    <t>Amplificazione sismica locale</t>
  </si>
  <si>
    <t>coefficiente d'uso [cu]</t>
  </si>
  <si>
    <t>solaio tipo S7</t>
  </si>
  <si>
    <t>solaio tipo S8</t>
  </si>
  <si>
    <t>solaio tipo S9</t>
  </si>
  <si>
    <t>solaio tipo S10</t>
  </si>
  <si>
    <t xml:space="preserve"> totale
(%)</t>
  </si>
  <si>
    <t>numero unità minime di intervento impostate (scheda aggregato, sezione A)</t>
  </si>
  <si>
    <t>Allo stesso modo la valutazione di rigidezza globale dei solai sarà positiva se almeno l'80% di essi possono essere considerati rigidi.</t>
  </si>
  <si>
    <t>orizzontale</t>
  </si>
  <si>
    <t>inclinata (&lt;15%)</t>
  </si>
  <si>
    <t>E-min</t>
  </si>
  <si>
    <t>E-max</t>
  </si>
  <si>
    <t>G-min</t>
  </si>
  <si>
    <t>G-max</t>
  </si>
  <si>
    <t>W</t>
  </si>
  <si>
    <t>MURATURE</t>
  </si>
  <si>
    <t>Ai fini della valutazione della vulnerabilità dell'unità strutturale nei successivi punti è richiesta l'immissione di dati sintetici relativi alle tipologie costruttive degli elementi strutturali del fabbricato.</t>
  </si>
  <si>
    <t>flag chiudi scheda</t>
  </si>
  <si>
    <t>flag blocco scheda</t>
  </si>
  <si>
    <t>id foglio us01 (se visibile, altrimenti 0)</t>
  </si>
  <si>
    <t>id foglio us14 (se visibile, altrimenti 0)</t>
  </si>
  <si>
    <t>id foglio us15 (se visibile, altrimenti 0)</t>
  </si>
  <si>
    <t>id foglio us16 (se visibile, altrimenti 0)</t>
  </si>
  <si>
    <t>id foglio us17 (se visibile, altrimenti 0)</t>
  </si>
  <si>
    <t>id foglio us18 (se visibile, altrimenti 0)</t>
  </si>
  <si>
    <t>colleg. con le strutture verticali</t>
  </si>
  <si>
    <r>
      <t xml:space="preserve">DISTRIBUZIONE DELLE TAMPONATURE IN ELEVAZIONE
</t>
    </r>
    <r>
      <rPr>
        <sz val="9"/>
        <rFont val="Arial"/>
        <family val="2"/>
      </rPr>
      <t xml:space="preserve"> (compilazione a cura del tecnico incaricato della redazione della progetto esecutivo) </t>
    </r>
  </si>
  <si>
    <t>Privata</t>
  </si>
  <si>
    <t>Pubblico-Privata</t>
  </si>
  <si>
    <t>COMUNE</t>
  </si>
  <si>
    <t>LOCALITA'</t>
  </si>
  <si>
    <t>manutenzione ordinaria</t>
  </si>
  <si>
    <t>manutenzione straordinaria</t>
  </si>
  <si>
    <t>su rilievo (pendenza &gt; 30%)</t>
  </si>
  <si>
    <t>Coeff. di ampl.sismica per stratigrafia, SS</t>
  </si>
  <si>
    <t>Coeff. topografico di ampl. sismica, ST</t>
  </si>
  <si>
    <t>sup_totale</t>
  </si>
  <si>
    <t>vol_totale</t>
  </si>
  <si>
    <t>I danni validate dal Comune:</t>
  </si>
  <si>
    <t>D5.2 (crolli)</t>
  </si>
  <si>
    <t>D6_muratura</t>
  </si>
  <si>
    <t>INTERASSE DEI MURI DI SPINA E DI FACCIATA</t>
  </si>
  <si>
    <t xml:space="preserve">Qualità del collegamenti </t>
  </si>
  <si>
    <t>Giudizio globale sulla deformabilità</t>
  </si>
  <si>
    <t>Interazione copertura-muratura</t>
  </si>
  <si>
    <t>agibilità [agibilita]</t>
  </si>
  <si>
    <t>A/1</t>
  </si>
  <si>
    <t>A/2</t>
  </si>
  <si>
    <t>A/3</t>
  </si>
  <si>
    <t>A/4</t>
  </si>
  <si>
    <t>A/5</t>
  </si>
  <si>
    <t>A/6</t>
  </si>
  <si>
    <t>A/7</t>
  </si>
  <si>
    <t>A/8</t>
  </si>
  <si>
    <t>A/9</t>
  </si>
  <si>
    <t>A/10</t>
  </si>
  <si>
    <t>A/11</t>
  </si>
  <si>
    <t>B/1</t>
  </si>
  <si>
    <t>B/2</t>
  </si>
  <si>
    <t>B/3</t>
  </si>
  <si>
    <t>B/4</t>
  </si>
  <si>
    <t>B/5</t>
  </si>
  <si>
    <t>B/6</t>
  </si>
  <si>
    <t>B/7</t>
  </si>
  <si>
    <t>B/8</t>
  </si>
  <si>
    <t>C/1</t>
  </si>
  <si>
    <t>C/2</t>
  </si>
  <si>
    <t>C/3</t>
  </si>
  <si>
    <t>C/4</t>
  </si>
  <si>
    <t>C/5</t>
  </si>
  <si>
    <t>C/6</t>
  </si>
  <si>
    <t>C/7</t>
  </si>
  <si>
    <t>D/1</t>
  </si>
  <si>
    <t>Edificio di interesse paesaggistico (max 100%)</t>
  </si>
  <si>
    <t>Edificio vincolato (max 100%)</t>
  </si>
  <si>
    <t>maggiorazione per vincolo o interesse peseggistico
(max 100%)</t>
  </si>
  <si>
    <t>CATTIVA QUALITA' DEL CALCESTRUZZO</t>
  </si>
  <si>
    <r>
      <t>Coeff. di ampl.sismica per stratigrafia, S</t>
    </r>
    <r>
      <rPr>
        <vertAlign val="subscript"/>
        <sz val="8"/>
        <rFont val="Arial"/>
        <family val="2"/>
      </rPr>
      <t>S</t>
    </r>
  </si>
  <si>
    <r>
      <t>Coeff. topografico di ampl. sismica, S</t>
    </r>
    <r>
      <rPr>
        <vertAlign val="subscript"/>
        <sz val="8"/>
        <rFont val="Arial"/>
        <family val="2"/>
      </rPr>
      <t>T</t>
    </r>
  </si>
  <si>
    <t>int</t>
  </si>
  <si>
    <t>dbl</t>
  </si>
  <si>
    <t>bool</t>
  </si>
  <si>
    <t>B1.17 - tecnici incaricati</t>
  </si>
  <si>
    <t>B1.16 - tecnico coodinatore</t>
  </si>
  <si>
    <t>B1.15 - presidente consorzio</t>
  </si>
  <si>
    <t>B1.12 - sintesi intervento della proposta</t>
  </si>
  <si>
    <t>identificativo aggregato</t>
  </si>
  <si>
    <t>identificativo dpc</t>
  </si>
  <si>
    <t>numero us</t>
  </si>
  <si>
    <t>ristrutturazione edilizia</t>
  </si>
  <si>
    <t>nuova costruzione</t>
  </si>
  <si>
    <t>ristrutturazione urbanistica</t>
  </si>
  <si>
    <t>Proprietà pubblica / privata / pubblico-privata dell'organismo edilizio oggetto di intervento o parti di esso.</t>
  </si>
  <si>
    <t>epoca</t>
  </si>
  <si>
    <t>epoca (cod.)</t>
  </si>
  <si>
    <t>0.369, 0.371, 0.373</t>
  </si>
  <si>
    <t>cancellato, vedi dopo</t>
  </si>
  <si>
    <t>magg. Paesaggistico</t>
  </si>
  <si>
    <t>max vincolo totale</t>
  </si>
  <si>
    <t>max vincolo parziale</t>
  </si>
  <si>
    <t>Livello del contributo base
(input diretto)</t>
  </si>
  <si>
    <t>livello contributo [livelloContributo]</t>
  </si>
  <si>
    <t>posizione prima cella relativa al codice fiscale (sez E5.1)</t>
  </si>
  <si>
    <t>è stata eliminata l'epoca unica (vedi giù)</t>
  </si>
  <si>
    <t>v0.369, v0.371, v0.373</t>
  </si>
  <si>
    <t>valore magg.</t>
  </si>
  <si>
    <t>P.AGG-UP</t>
  </si>
  <si>
    <t>ES-UP</t>
  </si>
  <si>
    <t>Porzione di Aggregato (P.AGG) o edificio singolo (ES) / Ambito di appartenenza. (Il suffisso UP indica l'appartenenza ad un proprietario unico)</t>
  </si>
  <si>
    <t>conta unità strutturali</t>
  </si>
  <si>
    <t>)</t>
  </si>
  <si>
    <t xml:space="preserve">(magg. riconosciuta: </t>
  </si>
  <si>
    <t>conta esiti A</t>
  </si>
  <si>
    <t>incremento pregio (maggiorazioni)</t>
  </si>
  <si>
    <t>epoca costruzione incremento pregio [epoca_incremento_pregio]</t>
  </si>
  <si>
    <t>fino al 1700</t>
  </si>
  <si>
    <t>1701-1860</t>
  </si>
  <si>
    <t>1861-1930</t>
  </si>
  <si>
    <t>1931-2009</t>
  </si>
  <si>
    <t>Totale (max 60%)</t>
  </si>
  <si>
    <t>0.375</t>
  </si>
  <si>
    <t>incremento pregio</t>
  </si>
  <si>
    <t>v0.377, versione corrente</t>
  </si>
  <si>
    <t>aggiunta a partire dalla versione v0.377</t>
  </si>
  <si>
    <t>ulteriore magg. Pregio B1 QTA</t>
  </si>
  <si>
    <t>ulteriore magg. Pregio B1 %</t>
  </si>
  <si>
    <t>ulteriore magg. Pregio B2.1 qta</t>
  </si>
  <si>
    <t>ulteriore magg. Pregio B2.1 %</t>
  </si>
  <si>
    <t>0.377, versione corrente</t>
  </si>
  <si>
    <t>v0.375</t>
  </si>
  <si>
    <t>v0.377</t>
  </si>
  <si>
    <t>21/02/2017 17:44:32</t>
  </si>
  <si>
    <t>21/02/2017 17:44:29</t>
  </si>
  <si>
    <t>3.10999997891486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</si>
</sst>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L.&quot;\ * #,##0.00_-;\-&quot;L.&quot;\ * #,##0.00_-;_-&quot;L.&quot;\ * &quot;-&quot;??_-;_-@_-"/>
    <numFmt numFmtId="165" formatCode="_-[$€-2]\ * #,##0.00_-;\-[$€-2]\ * #,##0.00_-;_-[$€-2]\ * &quot;-&quot;??_-"/>
    <numFmt numFmtId="166" formatCode="#,##0.0"/>
    <numFmt numFmtId="167" formatCode="#,##0.000"/>
    <numFmt numFmtId="168" formatCode="0.0000"/>
    <numFmt numFmtId="169" formatCode="0.0%"/>
    <numFmt numFmtId="170" formatCode="0.0"/>
    <numFmt numFmtId="171" formatCode="#,##0.0000"/>
    <numFmt numFmtId="172" formatCode="d/m/yy\ h\.mm;@"/>
    <numFmt numFmtId="173" formatCode="0.00000"/>
    <numFmt numFmtId="174" formatCode="#,##0.00000"/>
  </numFmts>
  <fonts count="96">
    <font>
      <sz val="10"/>
      <name val="Arial"/>
    </font>
    <font>
      <sz val="10"/>
      <name val="Arial"/>
    </font>
    <font>
      <sz val="8"/>
      <name val="Arial"/>
      <family val="2"/>
    </font>
    <font>
      <b/>
      <sz val="10"/>
      <name val="Arial"/>
      <family val="2"/>
    </font>
    <font>
      <i/>
      <sz val="8"/>
      <name val="Arial"/>
      <family val="2"/>
    </font>
    <font>
      <sz val="8"/>
      <name val="Arial"/>
      <family val="2"/>
    </font>
    <font>
      <i/>
      <u/>
      <sz val="9"/>
      <name val="Arial"/>
      <family val="2"/>
    </font>
    <font>
      <sz val="9"/>
      <name val="Arial"/>
      <family val="2"/>
    </font>
    <font>
      <b/>
      <sz val="7"/>
      <name val="Arial"/>
      <family val="2"/>
    </font>
    <font>
      <sz val="12"/>
      <name val="Arial"/>
      <family val="2"/>
    </font>
    <font>
      <b/>
      <sz val="8"/>
      <name val="Arial"/>
      <family val="2"/>
    </font>
    <font>
      <sz val="7"/>
      <name val="Arial"/>
      <family val="2"/>
    </font>
    <font>
      <b/>
      <u/>
      <sz val="18"/>
      <name val="Arial"/>
      <family val="2"/>
    </font>
    <font>
      <sz val="14"/>
      <name val="Arial"/>
      <family val="2"/>
    </font>
    <font>
      <b/>
      <u/>
      <sz val="14"/>
      <name val="Arial"/>
      <family val="2"/>
    </font>
    <font>
      <sz val="9"/>
      <color indexed="9"/>
      <name val="Arial"/>
      <family val="2"/>
    </font>
    <font>
      <sz val="18"/>
      <name val="Arial"/>
      <family val="2"/>
    </font>
    <font>
      <sz val="10"/>
      <color indexed="10"/>
      <name val="Arial"/>
      <family val="2"/>
    </font>
    <font>
      <b/>
      <sz val="10"/>
      <color indexed="10"/>
      <name val="Arial"/>
      <family val="2"/>
    </font>
    <font>
      <sz val="7"/>
      <name val="Arial"/>
      <family val="2"/>
    </font>
    <font>
      <i/>
      <sz val="7"/>
      <name val="Arial"/>
      <family val="2"/>
    </font>
    <font>
      <sz val="12"/>
      <name val="Arial"/>
      <family val="2"/>
    </font>
    <font>
      <b/>
      <sz val="12"/>
      <name val="Arial"/>
      <family val="2"/>
    </font>
    <font>
      <b/>
      <sz val="8"/>
      <color indexed="81"/>
      <name val="Tahoma"/>
      <family val="2"/>
    </font>
    <font>
      <b/>
      <sz val="10"/>
      <color indexed="8"/>
      <name val="Calibri"/>
      <family val="2"/>
    </font>
    <font>
      <sz val="10"/>
      <color indexed="8"/>
      <name val="Calibri"/>
      <family val="2"/>
    </font>
    <font>
      <sz val="10"/>
      <color indexed="9"/>
      <name val="Arial"/>
      <family val="2"/>
    </font>
    <font>
      <sz val="12"/>
      <color indexed="9"/>
      <name val="Arial"/>
      <family val="2"/>
    </font>
    <font>
      <b/>
      <sz val="9"/>
      <name val="Arial"/>
      <family val="2"/>
    </font>
    <font>
      <sz val="9"/>
      <name val="Arial"/>
      <family val="2"/>
    </font>
    <font>
      <sz val="10"/>
      <name val="Arial"/>
      <family val="2"/>
    </font>
    <font>
      <sz val="11"/>
      <name val="Arial"/>
      <family val="2"/>
    </font>
    <font>
      <b/>
      <sz val="11"/>
      <name val="Arial"/>
      <family val="2"/>
    </font>
    <font>
      <sz val="8"/>
      <color indexed="8"/>
      <name val="Calibri"/>
      <family val="2"/>
    </font>
    <font>
      <b/>
      <sz val="10"/>
      <name val="Calibri"/>
      <family val="2"/>
    </font>
    <font>
      <sz val="11"/>
      <color indexed="8"/>
      <name val="Calibri"/>
      <family val="2"/>
    </font>
    <font>
      <sz val="11"/>
      <color indexed="62"/>
      <name val="Calibri"/>
      <family val="2"/>
    </font>
    <font>
      <b/>
      <sz val="11"/>
      <color indexed="63"/>
      <name val="Calibri"/>
      <family val="2"/>
    </font>
    <font>
      <sz val="8"/>
      <name val="Calibri"/>
      <family val="2"/>
    </font>
    <font>
      <vertAlign val="superscript"/>
      <sz val="8"/>
      <name val="Arial"/>
      <family val="2"/>
    </font>
    <font>
      <b/>
      <sz val="12"/>
      <color indexed="10"/>
      <name val="Arial"/>
      <family val="2"/>
    </font>
    <font>
      <u/>
      <sz val="10"/>
      <name val="Arial"/>
      <family val="2"/>
    </font>
    <font>
      <sz val="5"/>
      <name val="Arial"/>
      <family val="2"/>
    </font>
    <font>
      <i/>
      <sz val="5"/>
      <name val="Arial"/>
      <family val="2"/>
    </font>
    <font>
      <i/>
      <sz val="6"/>
      <name val="Arial"/>
      <family val="2"/>
    </font>
    <font>
      <sz val="7"/>
      <name val="Calibri"/>
      <family val="2"/>
    </font>
    <font>
      <sz val="9"/>
      <color indexed="9"/>
      <name val="Arial"/>
      <family val="2"/>
    </font>
    <font>
      <b/>
      <sz val="11"/>
      <name val="Arial"/>
      <family val="2"/>
    </font>
    <font>
      <vertAlign val="subscript"/>
      <sz val="8"/>
      <name val="Arial"/>
      <family val="2"/>
    </font>
    <font>
      <sz val="8"/>
      <name val="Symbol"/>
      <family val="1"/>
      <charset val="2"/>
    </font>
    <font>
      <b/>
      <sz val="6"/>
      <color indexed="81"/>
      <name val="Tahoma"/>
      <family val="2"/>
    </font>
    <font>
      <b/>
      <sz val="16"/>
      <color indexed="10"/>
      <name val="Arial"/>
      <family val="2"/>
    </font>
    <font>
      <b/>
      <sz val="14"/>
      <color indexed="10"/>
      <name val="Arial"/>
      <family val="2"/>
    </font>
    <font>
      <sz val="10"/>
      <name val="Times New Roman"/>
      <family val="1"/>
    </font>
    <font>
      <sz val="10"/>
      <name val="Calibri"/>
      <family val="2"/>
    </font>
    <font>
      <sz val="10"/>
      <name val="Symbol"/>
      <family val="1"/>
      <charset val="2"/>
    </font>
    <font>
      <b/>
      <sz val="8"/>
      <name val="Arial"/>
      <family val="2"/>
    </font>
    <font>
      <vertAlign val="subscript"/>
      <sz val="9"/>
      <name val="Arial"/>
      <family val="2"/>
    </font>
    <font>
      <sz val="8"/>
      <color indexed="9"/>
      <name val="Calibri"/>
      <family val="2"/>
    </font>
    <font>
      <sz val="8"/>
      <color indexed="9"/>
      <name val="Arial"/>
      <family val="2"/>
    </font>
    <font>
      <sz val="8"/>
      <color indexed="9"/>
      <name val="Arial"/>
      <family val="2"/>
    </font>
    <font>
      <b/>
      <sz val="9"/>
      <name val="Calibri"/>
      <family val="2"/>
    </font>
    <font>
      <sz val="9"/>
      <name val="Calibri"/>
      <family val="2"/>
    </font>
    <font>
      <b/>
      <sz val="8"/>
      <name val="Calibri"/>
      <family val="2"/>
    </font>
    <font>
      <i/>
      <sz val="7"/>
      <name val="Arial"/>
      <family val="2"/>
    </font>
    <font>
      <b/>
      <sz val="7"/>
      <name val="Arial"/>
      <family val="2"/>
    </font>
    <font>
      <i/>
      <sz val="7"/>
      <name val="Calibri"/>
      <family val="2"/>
    </font>
    <font>
      <sz val="12"/>
      <name val="Times New Roman"/>
      <family val="1"/>
    </font>
    <font>
      <sz val="28"/>
      <color indexed="10"/>
      <name val="Arial"/>
      <family val="2"/>
    </font>
    <font>
      <sz val="10"/>
      <color indexed="10"/>
      <name val="Arial"/>
      <family val="2"/>
    </font>
    <font>
      <b/>
      <sz val="11"/>
      <color indexed="10"/>
      <name val="Arial"/>
      <family val="2"/>
    </font>
    <font>
      <sz val="7"/>
      <color indexed="8"/>
      <name val="Calibri"/>
      <family val="2"/>
    </font>
    <font>
      <b/>
      <sz val="8"/>
      <color indexed="8"/>
      <name val="Calibri"/>
      <family val="2"/>
    </font>
    <font>
      <b/>
      <sz val="9"/>
      <name val="Arial"/>
      <family val="2"/>
    </font>
    <font>
      <i/>
      <sz val="9"/>
      <name val="Arial"/>
      <family val="2"/>
    </font>
    <font>
      <sz val="8"/>
      <color indexed="8"/>
      <name val="Arial"/>
      <family val="2"/>
    </font>
    <font>
      <b/>
      <sz val="8"/>
      <color indexed="8"/>
      <name val="Arial"/>
      <family val="2"/>
    </font>
    <font>
      <sz val="10"/>
      <color indexed="10"/>
      <name val="Calibri"/>
      <family val="2"/>
    </font>
    <font>
      <sz val="7"/>
      <color indexed="9"/>
      <name val="Arial"/>
      <family val="2"/>
    </font>
    <font>
      <b/>
      <sz val="8"/>
      <color indexed="10"/>
      <name val="Arial"/>
      <family val="2"/>
    </font>
    <font>
      <sz val="8"/>
      <color indexed="10"/>
      <name val="Arial"/>
      <family val="2"/>
    </font>
    <font>
      <b/>
      <sz val="10"/>
      <color indexed="10"/>
      <name val="Arial"/>
      <family val="2"/>
    </font>
    <font>
      <sz val="10"/>
      <color indexed="14"/>
      <name val="Arial"/>
      <family val="2"/>
    </font>
    <font>
      <b/>
      <sz val="9"/>
      <color indexed="47"/>
      <name val="Arial"/>
      <family val="2"/>
    </font>
    <font>
      <sz val="9"/>
      <color indexed="47"/>
      <name val="Arial"/>
      <family val="2"/>
    </font>
    <font>
      <b/>
      <sz val="10"/>
      <name val="Arial"/>
      <family val="2"/>
    </font>
    <font>
      <sz val="10"/>
      <name val="Arial"/>
      <family val="2"/>
    </font>
    <font>
      <u/>
      <sz val="11"/>
      <name val="Arial"/>
      <family val="2"/>
    </font>
    <font>
      <sz val="6"/>
      <name val="Arial"/>
      <family val="2"/>
    </font>
    <font>
      <b/>
      <u/>
      <sz val="16"/>
      <name val="Arial"/>
      <family val="2"/>
    </font>
    <font>
      <sz val="9"/>
      <color indexed="10"/>
      <name val="Arial"/>
      <family val="2"/>
    </font>
    <font>
      <sz val="10"/>
      <color rgb="FFFF0000"/>
      <name val="Arial"/>
      <family val="2"/>
    </font>
    <font>
      <sz val="10"/>
      <color theme="0"/>
      <name val="Arial"/>
      <family val="2"/>
    </font>
    <font>
      <b/>
      <sz val="10"/>
      <color rgb="FFFF0000"/>
      <name val="Arial"/>
      <family val="2"/>
    </font>
    <font>
      <sz val="7"/>
      <color theme="0"/>
      <name val="Arial"/>
      <family val="2"/>
    </font>
    <font>
      <sz val="8"/>
      <color theme="0"/>
      <name val="Arial"/>
      <family val="2"/>
    </font>
  </fonts>
  <fills count="24">
    <fill>
      <patternFill patternType="none"/>
    </fill>
    <fill>
      <patternFill patternType="gray125"/>
    </fill>
    <fill>
      <patternFill patternType="solid">
        <fgColor indexed="47"/>
      </patternFill>
    </fill>
    <fill>
      <patternFill patternType="solid">
        <fgColor indexed="22"/>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47"/>
        <bgColor indexed="64"/>
      </patternFill>
    </fill>
    <fill>
      <patternFill patternType="solid">
        <fgColor indexed="41"/>
        <bgColor indexed="64"/>
      </patternFill>
    </fill>
    <fill>
      <patternFill patternType="solid">
        <fgColor indexed="26"/>
        <bgColor indexed="64"/>
      </patternFill>
    </fill>
    <fill>
      <patternFill patternType="solid">
        <fgColor indexed="51"/>
        <bgColor indexed="64"/>
      </patternFill>
    </fill>
    <fill>
      <patternFill patternType="solid">
        <fgColor indexed="14"/>
        <bgColor indexed="64"/>
      </patternFill>
    </fill>
    <fill>
      <patternFill patternType="solid">
        <fgColor indexed="45"/>
        <bgColor indexed="64"/>
      </patternFill>
    </fill>
    <fill>
      <patternFill patternType="solid">
        <fgColor indexed="13"/>
        <bgColor indexed="64"/>
      </patternFill>
    </fill>
    <fill>
      <patternFill patternType="solid">
        <fgColor indexed="50"/>
        <bgColor indexed="64"/>
      </patternFill>
    </fill>
    <fill>
      <patternFill patternType="solid">
        <fgColor indexed="9"/>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70C0"/>
        <bgColor indexed="64"/>
      </patternFill>
    </fill>
    <fill>
      <patternFill patternType="solid">
        <fgColor rgb="FF92D050"/>
        <bgColor indexed="64"/>
      </patternFill>
    </fill>
    <fill>
      <patternFill patternType="solid">
        <fgColor rgb="FFFFCC99"/>
        <bgColor indexed="64"/>
      </patternFill>
    </fill>
    <fill>
      <patternFill patternType="solid">
        <fgColor rgb="FFCCFFCC"/>
        <bgColor indexed="64"/>
      </patternFill>
    </fill>
    <fill>
      <patternFill patternType="solid">
        <fgColor rgb="FF00B0F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thin">
        <color indexed="64"/>
      </left>
      <right/>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bottom/>
      <diagonal/>
    </border>
    <border>
      <left style="double">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s>
  <cellStyleXfs count="12">
    <xf numFmtId="0" fontId="0" fillId="0" borderId="0"/>
    <xf numFmtId="49" fontId="6" fillId="0" borderId="0">
      <alignment horizontal="left" vertical="center"/>
    </xf>
    <xf numFmtId="165" fontId="1" fillId="0" borderId="0" applyFont="0" applyFill="0" applyBorder="0" applyAlignment="0" applyProtection="0"/>
    <xf numFmtId="0" fontId="36" fillId="2" borderId="1" applyNumberFormat="0" applyAlignment="0" applyProtection="0"/>
    <xf numFmtId="0" fontId="35" fillId="0" borderId="0"/>
    <xf numFmtId="0" fontId="35" fillId="0" borderId="0"/>
    <xf numFmtId="0" fontId="35" fillId="0" borderId="0"/>
    <xf numFmtId="0" fontId="35" fillId="0" borderId="0"/>
    <xf numFmtId="0" fontId="1" fillId="0" borderId="2" applyBorder="0">
      <alignment horizontal="center" vertical="center"/>
    </xf>
    <xf numFmtId="0" fontId="37" fillId="3" borderId="3" applyNumberFormat="0" applyAlignment="0" applyProtection="0"/>
    <xf numFmtId="9" fontId="1" fillId="0" borderId="0" applyFont="0" applyFill="0" applyBorder="0" applyAlignment="0" applyProtection="0"/>
    <xf numFmtId="164" fontId="1" fillId="0" borderId="0" applyFont="0" applyFill="0" applyBorder="0" applyAlignment="0" applyProtection="0"/>
  </cellStyleXfs>
  <cellXfs count="2263">
    <xf numFmtId="0" fontId="0" fillId="0" borderId="0" xfId="0"/>
    <xf numFmtId="0" fontId="0" fillId="0" borderId="0" xfId="0" quotePrefix="1"/>
    <xf numFmtId="0" fontId="0" fillId="0" borderId="0" xfId="0" applyFill="1"/>
    <xf numFmtId="0" fontId="1" fillId="0" borderId="0" xfId="8" applyBorder="1">
      <alignment horizontal="center" vertical="center"/>
    </xf>
    <xf numFmtId="0" fontId="4" fillId="0" borderId="0" xfId="8" applyFont="1" applyBorder="1" applyAlignment="1">
      <alignment horizontal="left" vertical="center"/>
    </xf>
    <xf numFmtId="0" fontId="1" fillId="0" borderId="0" xfId="8" applyBorder="1" applyAlignment="1" applyProtection="1">
      <alignment horizontal="left" vertical="center"/>
    </xf>
    <xf numFmtId="49" fontId="7" fillId="0" borderId="0" xfId="8" applyNumberFormat="1" applyFont="1" applyBorder="1" applyAlignment="1" applyProtection="1">
      <alignment horizontal="left" vertical="center"/>
    </xf>
    <xf numFmtId="49" fontId="7" fillId="0" borderId="0" xfId="8" applyNumberFormat="1" applyFont="1" applyFill="1" applyBorder="1" applyAlignment="1" applyProtection="1">
      <alignment horizontal="left" vertical="center"/>
    </xf>
    <xf numFmtId="49" fontId="15" fillId="0" borderId="0" xfId="8" applyNumberFormat="1" applyFont="1" applyFill="1" applyBorder="1" applyAlignment="1" applyProtection="1">
      <alignment horizontal="left" vertical="center"/>
    </xf>
    <xf numFmtId="0" fontId="1" fillId="0" borderId="0" xfId="8" applyBorder="1" applyProtection="1">
      <alignment horizontal="center" vertical="center"/>
    </xf>
    <xf numFmtId="0" fontId="1" fillId="0" borderId="0" xfId="8" applyBorder="1" applyAlignment="1">
      <alignment horizontal="left" vertical="center"/>
    </xf>
    <xf numFmtId="0" fontId="12" fillId="0" borderId="0" xfId="8" applyFont="1" applyBorder="1" applyAlignment="1">
      <alignment vertical="center"/>
    </xf>
    <xf numFmtId="0" fontId="17" fillId="0" borderId="0" xfId="0" applyFont="1"/>
    <xf numFmtId="0" fontId="18" fillId="0" borderId="0" xfId="0" applyFont="1"/>
    <xf numFmtId="49" fontId="0" fillId="0" borderId="0" xfId="0" applyNumberFormat="1" applyAlignment="1">
      <alignment horizontal="center"/>
    </xf>
    <xf numFmtId="0" fontId="0" fillId="0" borderId="0" xfId="0" applyAlignment="1">
      <alignment horizontal="center"/>
    </xf>
    <xf numFmtId="0" fontId="18" fillId="0" borderId="0" xfId="0" applyFont="1" applyAlignment="1">
      <alignment horizontal="center"/>
    </xf>
    <xf numFmtId="0" fontId="0" fillId="0" borderId="0" xfId="0" applyAlignment="1">
      <alignment horizontal="left"/>
    </xf>
    <xf numFmtId="0" fontId="3" fillId="4" borderId="0" xfId="0" applyFont="1" applyFill="1"/>
    <xf numFmtId="0" fontId="0" fillId="0" borderId="0" xfId="0" applyProtection="1">
      <protection hidden="1"/>
    </xf>
    <xf numFmtId="0" fontId="19" fillId="0" borderId="4" xfId="0" applyFont="1" applyFill="1" applyBorder="1" applyAlignment="1" applyProtection="1">
      <alignment vertical="top" wrapText="1"/>
      <protection hidden="1"/>
    </xf>
    <xf numFmtId="0" fontId="19" fillId="0" borderId="5" xfId="0" applyFont="1" applyFill="1" applyBorder="1" applyAlignment="1" applyProtection="1">
      <alignment vertical="top" wrapText="1"/>
      <protection hidden="1"/>
    </xf>
    <xf numFmtId="0" fontId="19" fillId="0" borderId="2" xfId="0" applyFont="1" applyFill="1" applyBorder="1" applyAlignment="1" applyProtection="1">
      <alignment vertical="top" wrapText="1"/>
      <protection hidden="1"/>
    </xf>
    <xf numFmtId="0" fontId="19" fillId="0" borderId="6" xfId="0" applyFont="1" applyFill="1" applyBorder="1" applyAlignment="1" applyProtection="1">
      <alignment vertical="top" wrapText="1"/>
      <protection hidden="1"/>
    </xf>
    <xf numFmtId="0" fontId="1" fillId="0" borderId="0" xfId="0" applyFont="1" applyFill="1" applyBorder="1" applyAlignment="1" applyProtection="1">
      <protection hidden="1"/>
    </xf>
    <xf numFmtId="0" fontId="1" fillId="0" borderId="0" xfId="0" applyFont="1" applyFill="1" applyBorder="1" applyProtection="1">
      <protection hidden="1"/>
    </xf>
    <xf numFmtId="0" fontId="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horizontal="center" vertical="center"/>
      <protection hidden="1"/>
    </xf>
    <xf numFmtId="0" fontId="2" fillId="0" borderId="4" xfId="0" applyFont="1" applyFill="1" applyBorder="1" applyAlignment="1" applyProtection="1">
      <alignment horizontal="center"/>
      <protection hidden="1"/>
    </xf>
    <xf numFmtId="0" fontId="2" fillId="0" borderId="7" xfId="0" applyFont="1" applyFill="1" applyBorder="1" applyAlignment="1" applyProtection="1">
      <alignment horizontal="center"/>
      <protection hidden="1"/>
    </xf>
    <xf numFmtId="0" fontId="2" fillId="0" borderId="8" xfId="0"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2" fillId="0" borderId="9" xfId="0" applyFont="1" applyFill="1" applyBorder="1" applyAlignment="1" applyProtection="1">
      <alignment horizontal="center"/>
      <protection hidden="1"/>
    </xf>
    <xf numFmtId="0" fontId="0" fillId="0" borderId="0" xfId="0" applyBorder="1" applyProtection="1">
      <protection hidden="1"/>
    </xf>
    <xf numFmtId="0" fontId="0" fillId="0" borderId="10" xfId="0" applyBorder="1" applyAlignment="1" applyProtection="1">
      <alignment horizontal="center"/>
      <protection hidden="1"/>
    </xf>
    <xf numFmtId="49" fontId="33" fillId="0" borderId="0" xfId="0" applyNumberFormat="1" applyFont="1" applyBorder="1" applyAlignment="1" applyProtection="1">
      <alignment horizontal="center"/>
      <protection hidden="1"/>
    </xf>
    <xf numFmtId="0" fontId="33" fillId="0" borderId="0" xfId="0" applyFont="1" applyBorder="1" applyAlignment="1" applyProtection="1">
      <alignment horizontal="left" indent="1"/>
      <protection hidden="1"/>
    </xf>
    <xf numFmtId="0" fontId="33" fillId="0" borderId="0" xfId="0" applyFont="1" applyFill="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3" fillId="0" borderId="0" xfId="0" applyFont="1" applyBorder="1" applyAlignment="1" applyProtection="1">
      <alignment wrapText="1"/>
      <protection hidden="1"/>
    </xf>
    <xf numFmtId="49" fontId="7" fillId="0" borderId="0" xfId="0" applyNumberFormat="1" applyFont="1" applyBorder="1" applyAlignment="1" applyProtection="1">
      <alignment horizontal="left" vertical="center"/>
      <protection hidden="1"/>
    </xf>
    <xf numFmtId="0" fontId="18" fillId="0" borderId="0" xfId="0" applyFont="1" applyProtection="1">
      <protection hidden="1"/>
    </xf>
    <xf numFmtId="0" fontId="8" fillId="0" borderId="0" xfId="0" applyFont="1" applyBorder="1" applyAlignment="1" applyProtection="1">
      <alignment vertical="center" wrapText="1"/>
      <protection hidden="1"/>
    </xf>
    <xf numFmtId="0" fontId="11" fillId="0" borderId="0" xfId="0" applyFont="1" applyBorder="1" applyAlignment="1" applyProtection="1">
      <protection hidden="1"/>
    </xf>
    <xf numFmtId="0" fontId="7" fillId="0" borderId="4" xfId="0" applyFont="1" applyBorder="1" applyProtection="1">
      <protection hidden="1"/>
    </xf>
    <xf numFmtId="0" fontId="7" fillId="0" borderId="7" xfId="0" applyFont="1" applyBorder="1" applyProtection="1">
      <protection hidden="1"/>
    </xf>
    <xf numFmtId="0" fontId="7" fillId="0" borderId="5" xfId="0" applyFont="1" applyBorder="1" applyProtection="1">
      <protection hidden="1"/>
    </xf>
    <xf numFmtId="0" fontId="0" fillId="0" borderId="8" xfId="0" applyBorder="1" applyProtection="1">
      <protection hidden="1"/>
    </xf>
    <xf numFmtId="0" fontId="7" fillId="0" borderId="0" xfId="0" applyFont="1" applyBorder="1" applyProtection="1">
      <protection hidden="1"/>
    </xf>
    <xf numFmtId="0" fontId="7" fillId="0" borderId="8" xfId="0" applyFont="1" applyBorder="1" applyProtection="1">
      <protection hidden="1"/>
    </xf>
    <xf numFmtId="0" fontId="7" fillId="0" borderId="9" xfId="0" applyFont="1" applyBorder="1" applyProtection="1">
      <protection hidden="1"/>
    </xf>
    <xf numFmtId="0" fontId="0" fillId="0" borderId="2" xfId="0" applyBorder="1" applyProtection="1">
      <protection hidden="1"/>
    </xf>
    <xf numFmtId="0" fontId="7" fillId="0" borderId="11" xfId="0" applyFont="1" applyBorder="1" applyProtection="1">
      <protection hidden="1"/>
    </xf>
    <xf numFmtId="0" fontId="7" fillId="0" borderId="2" xfId="0" applyFont="1" applyBorder="1" applyProtection="1">
      <protection hidden="1"/>
    </xf>
    <xf numFmtId="0" fontId="7" fillId="0" borderId="6" xfId="0" applyFont="1" applyBorder="1" applyProtection="1">
      <protection hidden="1"/>
    </xf>
    <xf numFmtId="0" fontId="0" fillId="0" borderId="4" xfId="0" applyBorder="1" applyProtection="1">
      <protection hidden="1"/>
    </xf>
    <xf numFmtId="0" fontId="0" fillId="0" borderId="9" xfId="0" applyBorder="1" applyProtection="1">
      <protection hidden="1"/>
    </xf>
    <xf numFmtId="0" fontId="0" fillId="0" borderId="11" xfId="0" applyBorder="1" applyProtection="1">
      <protection hidden="1"/>
    </xf>
    <xf numFmtId="0" fontId="0" fillId="0" borderId="6" xfId="0" applyBorder="1" applyProtection="1">
      <protection hidden="1"/>
    </xf>
    <xf numFmtId="0" fontId="2" fillId="0" borderId="0" xfId="0" applyFont="1" applyFill="1" applyBorder="1" applyAlignment="1" applyProtection="1">
      <protection hidden="1"/>
    </xf>
    <xf numFmtId="0" fontId="0" fillId="0" borderId="9" xfId="0" applyFill="1" applyBorder="1" applyProtection="1">
      <protection hidden="1"/>
    </xf>
    <xf numFmtId="166" fontId="2" fillId="0" borderId="0" xfId="0" applyNumberFormat="1" applyFont="1" applyFill="1" applyBorder="1" applyAlignment="1" applyProtection="1">
      <alignment horizontal="center"/>
      <protection hidden="1"/>
    </xf>
    <xf numFmtId="0" fontId="1" fillId="0" borderId="8" xfId="0" applyFont="1" applyFill="1" applyBorder="1" applyProtection="1">
      <protection hidden="1"/>
    </xf>
    <xf numFmtId="0" fontId="1" fillId="0" borderId="9" xfId="0" applyFont="1" applyFill="1" applyBorder="1" applyProtection="1">
      <protection hidden="1"/>
    </xf>
    <xf numFmtId="0" fontId="1" fillId="0" borderId="2" xfId="0" applyFont="1" applyFill="1" applyBorder="1" applyProtection="1">
      <protection hidden="1"/>
    </xf>
    <xf numFmtId="0" fontId="1" fillId="0" borderId="11" xfId="0" applyFont="1" applyFill="1" applyBorder="1" applyProtection="1">
      <protection hidden="1"/>
    </xf>
    <xf numFmtId="0" fontId="1" fillId="0" borderId="6" xfId="0" applyFont="1" applyFill="1" applyBorder="1" applyProtection="1">
      <protection hidden="1"/>
    </xf>
    <xf numFmtId="0" fontId="0" fillId="0" borderId="0" xfId="0" applyFill="1" applyBorder="1" applyProtection="1">
      <protection hidden="1"/>
    </xf>
    <xf numFmtId="49" fontId="7" fillId="0" borderId="8" xfId="0" applyNumberFormat="1" applyFont="1" applyFill="1" applyBorder="1" applyAlignment="1" applyProtection="1">
      <alignment horizontal="left" vertical="center"/>
      <protection hidden="1"/>
    </xf>
    <xf numFmtId="49" fontId="7" fillId="0" borderId="0" xfId="0" applyNumberFormat="1" applyFont="1" applyFill="1" applyBorder="1" applyAlignment="1" applyProtection="1">
      <alignment horizontal="left" vertical="center"/>
      <protection hidden="1"/>
    </xf>
    <xf numFmtId="49" fontId="7" fillId="0" borderId="9" xfId="0" applyNumberFormat="1" applyFont="1" applyFill="1" applyBorder="1" applyAlignment="1" applyProtection="1">
      <alignment horizontal="left" vertical="center"/>
      <protection hidden="1"/>
    </xf>
    <xf numFmtId="49" fontId="7" fillId="0" borderId="2" xfId="0" applyNumberFormat="1" applyFont="1" applyFill="1" applyBorder="1" applyAlignment="1" applyProtection="1">
      <alignment horizontal="left" vertical="center"/>
      <protection hidden="1"/>
    </xf>
    <xf numFmtId="49" fontId="7" fillId="0" borderId="11" xfId="0" applyNumberFormat="1" applyFont="1" applyFill="1" applyBorder="1" applyAlignment="1" applyProtection="1">
      <alignment horizontal="left" vertical="center"/>
      <protection hidden="1"/>
    </xf>
    <xf numFmtId="49" fontId="7" fillId="0" borderId="6" xfId="0" applyNumberFormat="1" applyFont="1" applyFill="1" applyBorder="1" applyAlignment="1" applyProtection="1">
      <alignment horizontal="left" vertical="center"/>
      <protection hidden="1"/>
    </xf>
    <xf numFmtId="0" fontId="2" fillId="0" borderId="4" xfId="0" applyFont="1" applyBorder="1" applyAlignment="1" applyProtection="1">
      <protection hidden="1"/>
    </xf>
    <xf numFmtId="0" fontId="2" fillId="0" borderId="7" xfId="0" applyFont="1" applyBorder="1" applyAlignment="1" applyProtection="1">
      <protection hidden="1"/>
    </xf>
    <xf numFmtId="0" fontId="2" fillId="0" borderId="7" xfId="0" applyFont="1" applyBorder="1" applyProtection="1">
      <protection hidden="1"/>
    </xf>
    <xf numFmtId="0" fontId="2" fillId="0" borderId="5" xfId="0" applyFont="1" applyBorder="1" applyProtection="1">
      <protection hidden="1"/>
    </xf>
    <xf numFmtId="0" fontId="2" fillId="0" borderId="4" xfId="0" applyFont="1" applyBorder="1" applyProtection="1">
      <protection hidden="1"/>
    </xf>
    <xf numFmtId="0" fontId="2" fillId="0" borderId="2" xfId="0" applyFont="1" applyBorder="1" applyAlignment="1" applyProtection="1">
      <protection hidden="1"/>
    </xf>
    <xf numFmtId="0" fontId="2" fillId="0" borderId="11" xfId="0" applyFont="1" applyBorder="1" applyAlignment="1" applyProtection="1">
      <protection hidden="1"/>
    </xf>
    <xf numFmtId="0" fontId="2" fillId="0" borderId="11" xfId="0" applyFont="1" applyBorder="1" applyProtection="1">
      <protection hidden="1"/>
    </xf>
    <xf numFmtId="0" fontId="2" fillId="0" borderId="6" xfId="0" applyFont="1" applyBorder="1" applyProtection="1">
      <protection hidden="1"/>
    </xf>
    <xf numFmtId="0" fontId="2" fillId="0" borderId="2" xfId="0" applyFont="1" applyBorder="1" applyProtection="1">
      <protection hidden="1"/>
    </xf>
    <xf numFmtId="0" fontId="2" fillId="0" borderId="8" xfId="0" applyFont="1" applyBorder="1" applyProtection="1">
      <protection hidden="1"/>
    </xf>
    <xf numFmtId="0" fontId="2" fillId="0" borderId="0" xfId="0" applyFont="1" applyBorder="1" applyProtection="1">
      <protection hidden="1"/>
    </xf>
    <xf numFmtId="0" fontId="2" fillId="0" borderId="9" xfId="0" applyFont="1" applyBorder="1" applyProtection="1">
      <protection hidden="1"/>
    </xf>
    <xf numFmtId="0" fontId="2" fillId="0" borderId="8" xfId="0" applyFont="1" applyBorder="1" applyAlignment="1" applyProtection="1">
      <protection hidden="1"/>
    </xf>
    <xf numFmtId="0" fontId="2" fillId="0" borderId="0" xfId="0" applyFont="1" applyBorder="1" applyAlignment="1" applyProtection="1">
      <protection hidden="1"/>
    </xf>
    <xf numFmtId="0" fontId="2" fillId="0" borderId="8" xfId="0" applyFont="1" applyFill="1" applyBorder="1" applyAlignment="1" applyProtection="1">
      <protection hidden="1"/>
    </xf>
    <xf numFmtId="0" fontId="2" fillId="0" borderId="9" xfId="0" applyFont="1" applyFill="1" applyBorder="1" applyAlignment="1" applyProtection="1">
      <protection hidden="1"/>
    </xf>
    <xf numFmtId="0" fontId="2" fillId="0" borderId="11" xfId="0"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0" fillId="0" borderId="7" xfId="0" applyBorder="1" applyProtection="1">
      <protection hidden="1"/>
    </xf>
    <xf numFmtId="0" fontId="0" fillId="0" borderId="5" xfId="0" applyBorder="1" applyProtection="1">
      <protection hidden="1"/>
    </xf>
    <xf numFmtId="0" fontId="0" fillId="0" borderId="0" xfId="0" applyBorder="1" applyAlignment="1" applyProtection="1">
      <protection hidden="1"/>
    </xf>
    <xf numFmtId="0" fontId="11" fillId="0" borderId="4" xfId="0" applyFont="1" applyBorder="1" applyProtection="1">
      <protection hidden="1"/>
    </xf>
    <xf numFmtId="0" fontId="11" fillId="0" borderId="7" xfId="0" applyFont="1" applyBorder="1" applyProtection="1">
      <protection hidden="1"/>
    </xf>
    <xf numFmtId="0" fontId="11" fillId="0" borderId="0" xfId="0" applyFont="1" applyBorder="1" applyProtection="1">
      <protection hidden="1"/>
    </xf>
    <xf numFmtId="0" fontId="11" fillId="0" borderId="8" xfId="0" applyFont="1" applyBorder="1" applyProtection="1">
      <protection hidden="1"/>
    </xf>
    <xf numFmtId="0" fontId="11" fillId="0" borderId="0" xfId="0" applyFont="1" applyBorder="1" applyAlignment="1" applyProtection="1">
      <alignment horizontal="right"/>
      <protection hidden="1"/>
    </xf>
    <xf numFmtId="0" fontId="5" fillId="0" borderId="0" xfId="0" applyFont="1" applyBorder="1" applyProtection="1">
      <protection hidden="1"/>
    </xf>
    <xf numFmtId="0" fontId="11" fillId="0" borderId="11" xfId="0" applyFont="1" applyBorder="1" applyProtection="1">
      <protection hidden="1"/>
    </xf>
    <xf numFmtId="0" fontId="11" fillId="0" borderId="11" xfId="0" applyFont="1" applyBorder="1" applyAlignment="1" applyProtection="1">
      <alignment horizontal="right"/>
      <protection hidden="1"/>
    </xf>
    <xf numFmtId="0" fontId="5" fillId="0" borderId="0" xfId="0" applyFont="1" applyBorder="1" applyAlignment="1" applyProtection="1">
      <alignment horizontal="right"/>
      <protection hidden="1"/>
    </xf>
    <xf numFmtId="0" fontId="2" fillId="0" borderId="12" xfId="0" applyFont="1" applyBorder="1" applyProtection="1">
      <protection hidden="1"/>
    </xf>
    <xf numFmtId="0" fontId="2" fillId="0" borderId="13" xfId="0" applyFont="1" applyBorder="1" applyProtection="1">
      <protection hidden="1"/>
    </xf>
    <xf numFmtId="0" fontId="2" fillId="0" borderId="7" xfId="0" applyFont="1" applyFill="1" applyBorder="1" applyProtection="1">
      <protection hidden="1"/>
    </xf>
    <xf numFmtId="0" fontId="2" fillId="0" borderId="5" xfId="0" applyFont="1" applyFill="1" applyBorder="1" applyProtection="1">
      <protection hidden="1"/>
    </xf>
    <xf numFmtId="0" fontId="2" fillId="0" borderId="0" xfId="0" applyFont="1" applyFill="1" applyBorder="1" applyAlignment="1" applyProtection="1">
      <alignment vertical="center" wrapText="1"/>
      <protection hidden="1"/>
    </xf>
    <xf numFmtId="0" fontId="0" fillId="0" borderId="0" xfId="0" applyFill="1" applyBorder="1" applyAlignment="1" applyProtection="1">
      <protection hidden="1"/>
    </xf>
    <xf numFmtId="0" fontId="2" fillId="0" borderId="0" xfId="0" applyFont="1" applyFill="1" applyBorder="1" applyAlignment="1" applyProtection="1">
      <alignment vertical="center"/>
      <protection hidden="1"/>
    </xf>
    <xf numFmtId="0" fontId="2" fillId="0" borderId="2" xfId="0" applyFont="1" applyBorder="1" applyAlignment="1" applyProtection="1">
      <alignment vertical="center"/>
      <protection hidden="1"/>
    </xf>
    <xf numFmtId="0" fontId="2" fillId="0" borderId="11" xfId="0" applyFont="1" applyBorder="1" applyAlignment="1" applyProtection="1">
      <alignment vertical="center"/>
      <protection hidden="1"/>
    </xf>
    <xf numFmtId="0" fontId="2" fillId="0" borderId="14" xfId="0" applyFont="1" applyBorder="1" applyProtection="1">
      <protection hidden="1"/>
    </xf>
    <xf numFmtId="0" fontId="2" fillId="0" borderId="14" xfId="0" applyFont="1" applyBorder="1" applyAlignment="1" applyProtection="1">
      <protection hidden="1"/>
    </xf>
    <xf numFmtId="0" fontId="2" fillId="0" borderId="15" xfId="0" applyFont="1" applyBorder="1" applyAlignment="1" applyProtection="1">
      <protection hidden="1"/>
    </xf>
    <xf numFmtId="0" fontId="2" fillId="0" borderId="11" xfId="0" applyFont="1" applyFill="1" applyBorder="1" applyAlignment="1" applyProtection="1">
      <protection hidden="1"/>
    </xf>
    <xf numFmtId="0" fontId="2" fillId="0" borderId="6" xfId="0" applyFont="1" applyFill="1" applyBorder="1" applyAlignment="1" applyProtection="1">
      <protection hidden="1"/>
    </xf>
    <xf numFmtId="0" fontId="0" fillId="0" borderId="0" xfId="0" applyFill="1" applyBorder="1" applyAlignment="1" applyProtection="1">
      <alignment vertical="center"/>
      <protection hidden="1"/>
    </xf>
    <xf numFmtId="0" fontId="2" fillId="0" borderId="5" xfId="0" applyFont="1" applyBorder="1" applyAlignment="1" applyProtection="1">
      <protection hidden="1"/>
    </xf>
    <xf numFmtId="0" fontId="2" fillId="0" borderId="7" xfId="0" applyFont="1" applyFill="1" applyBorder="1" applyAlignment="1" applyProtection="1">
      <protection hidden="1"/>
    </xf>
    <xf numFmtId="0" fontId="2" fillId="0" borderId="5" xfId="0" applyFont="1" applyFill="1" applyBorder="1" applyAlignment="1" applyProtection="1">
      <protection hidden="1"/>
    </xf>
    <xf numFmtId="0" fontId="2" fillId="0" borderId="4" xfId="0" applyFont="1" applyFill="1" applyBorder="1" applyAlignment="1" applyProtection="1">
      <protection hidden="1"/>
    </xf>
    <xf numFmtId="0" fontId="2" fillId="0" borderId="12" xfId="0" applyFont="1" applyBorder="1" applyAlignment="1" applyProtection="1">
      <protection hidden="1"/>
    </xf>
    <xf numFmtId="0" fontId="2" fillId="0" borderId="13" xfId="0" applyFont="1" applyFill="1" applyBorder="1" applyAlignment="1" applyProtection="1">
      <protection hidden="1"/>
    </xf>
    <xf numFmtId="0" fontId="2" fillId="0" borderId="0" xfId="0" applyFont="1" applyBorder="1" applyAlignment="1" applyProtection="1">
      <alignment vertical="center"/>
      <protection hidden="1"/>
    </xf>
    <xf numFmtId="0" fontId="2" fillId="0" borderId="0" xfId="0" applyFont="1" applyFill="1" applyBorder="1" applyProtection="1">
      <protection hidden="1"/>
    </xf>
    <xf numFmtId="0" fontId="2" fillId="0" borderId="9" xfId="0" applyFont="1" applyFill="1" applyBorder="1" applyProtection="1">
      <protection hidden="1"/>
    </xf>
    <xf numFmtId="0" fontId="2" fillId="0" borderId="8" xfId="0" applyFont="1" applyFill="1" applyBorder="1" applyProtection="1">
      <protection hidden="1"/>
    </xf>
    <xf numFmtId="0" fontId="2" fillId="0" borderId="16" xfId="0" applyFont="1" applyBorder="1" applyProtection="1">
      <protection hidden="1"/>
    </xf>
    <xf numFmtId="0" fontId="2" fillId="0" borderId="17" xfId="0" applyFont="1" applyFill="1" applyBorder="1" applyAlignment="1" applyProtection="1">
      <alignment vertical="center"/>
      <protection hidden="1"/>
    </xf>
    <xf numFmtId="167" fontId="2" fillId="0" borderId="9" xfId="0" applyNumberFormat="1" applyFont="1" applyFill="1" applyBorder="1" applyAlignment="1" applyProtection="1">
      <alignment vertical="center"/>
      <protection hidden="1"/>
    </xf>
    <xf numFmtId="167" fontId="2" fillId="0" borderId="8" xfId="0" applyNumberFormat="1" applyFont="1" applyFill="1" applyBorder="1" applyAlignment="1" applyProtection="1">
      <alignment vertical="center"/>
      <protection hidden="1"/>
    </xf>
    <xf numFmtId="167" fontId="2" fillId="0" borderId="0" xfId="0" applyNumberFormat="1" applyFont="1" applyFill="1" applyBorder="1" applyAlignment="1" applyProtection="1">
      <alignment vertical="center"/>
      <protection hidden="1"/>
    </xf>
    <xf numFmtId="0" fontId="2" fillId="0" borderId="6" xfId="0" applyFont="1" applyBorder="1" applyAlignment="1" applyProtection="1">
      <alignment vertical="center"/>
      <protection hidden="1"/>
    </xf>
    <xf numFmtId="0" fontId="2" fillId="0" borderId="11" xfId="0" applyFont="1" applyFill="1" applyBorder="1" applyAlignment="1" applyProtection="1">
      <alignment vertical="center"/>
      <protection hidden="1"/>
    </xf>
    <xf numFmtId="0" fontId="2" fillId="0" borderId="6" xfId="0" applyFont="1" applyFill="1" applyBorder="1" applyAlignment="1" applyProtection="1">
      <alignment vertical="center"/>
      <protection hidden="1"/>
    </xf>
    <xf numFmtId="0" fontId="2" fillId="0" borderId="2" xfId="0" applyFont="1" applyFill="1" applyBorder="1" applyAlignment="1" applyProtection="1">
      <alignment vertical="center"/>
      <protection hidden="1"/>
    </xf>
    <xf numFmtId="0" fontId="2" fillId="0" borderId="14" xfId="0" applyFont="1" applyBorder="1" applyAlignment="1" applyProtection="1">
      <alignment vertical="center"/>
      <protection hidden="1"/>
    </xf>
    <xf numFmtId="0" fontId="2" fillId="0" borderId="15" xfId="0" applyFont="1" applyFill="1" applyBorder="1" applyAlignment="1" applyProtection="1">
      <alignment vertical="center"/>
      <protection hidden="1"/>
    </xf>
    <xf numFmtId="0" fontId="2" fillId="0" borderId="11" xfId="0" applyFont="1" applyFill="1" applyBorder="1" applyProtection="1">
      <protection hidden="1"/>
    </xf>
    <xf numFmtId="0" fontId="2" fillId="0" borderId="7" xfId="0" applyFont="1" applyBorder="1" applyAlignment="1" applyProtection="1">
      <alignment vertical="center"/>
      <protection hidden="1"/>
    </xf>
    <xf numFmtId="0" fontId="2" fillId="0" borderId="5" xfId="0" applyFont="1" applyBorder="1" applyAlignment="1" applyProtection="1">
      <alignment vertical="center"/>
      <protection hidden="1"/>
    </xf>
    <xf numFmtId="0" fontId="2" fillId="0" borderId="4" xfId="0" applyFont="1" applyBorder="1" applyAlignment="1" applyProtection="1">
      <alignment vertical="center"/>
      <protection hidden="1"/>
    </xf>
    <xf numFmtId="0" fontId="2" fillId="0" borderId="7" xfId="0" applyFont="1" applyFill="1" applyBorder="1" applyAlignment="1" applyProtection="1">
      <alignment vertical="center"/>
      <protection hidden="1"/>
    </xf>
    <xf numFmtId="0" fontId="2" fillId="0" borderId="5" xfId="0" applyFont="1" applyFill="1" applyBorder="1" applyAlignment="1" applyProtection="1">
      <alignment vertical="center"/>
      <protection hidden="1"/>
    </xf>
    <xf numFmtId="0" fontId="2" fillId="0" borderId="4" xfId="0" applyFont="1" applyFill="1" applyBorder="1" applyAlignment="1" applyProtection="1">
      <alignment vertical="center"/>
      <protection hidden="1"/>
    </xf>
    <xf numFmtId="0" fontId="2" fillId="0" borderId="12" xfId="0" applyFont="1" applyBorder="1" applyAlignment="1" applyProtection="1">
      <alignment vertical="center"/>
      <protection hidden="1"/>
    </xf>
    <xf numFmtId="0" fontId="2" fillId="0" borderId="13" xfId="0" applyFont="1" applyFill="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0" fillId="0" borderId="4" xfId="0" applyFill="1" applyBorder="1" applyProtection="1">
      <protection hidden="1"/>
    </xf>
    <xf numFmtId="0" fontId="0" fillId="0" borderId="7" xfId="0" applyFill="1" applyBorder="1" applyProtection="1">
      <protection hidden="1"/>
    </xf>
    <xf numFmtId="0" fontId="0" fillId="0" borderId="5" xfId="0" applyFill="1" applyBorder="1" applyProtection="1">
      <protection hidden="1"/>
    </xf>
    <xf numFmtId="167" fontId="2" fillId="0" borderId="0" xfId="0" applyNumberFormat="1" applyFont="1" applyFill="1" applyBorder="1" applyAlignment="1" applyProtection="1">
      <protection hidden="1"/>
    </xf>
    <xf numFmtId="167" fontId="55" fillId="0" borderId="0" xfId="0" applyNumberFormat="1" applyFont="1" applyFill="1" applyBorder="1" applyAlignment="1" applyProtection="1">
      <alignment horizontal="right"/>
      <protection hidden="1"/>
    </xf>
    <xf numFmtId="0" fontId="2" fillId="0" borderId="0" xfId="0" quotePrefix="1" applyFont="1" applyFill="1" applyBorder="1" applyProtection="1">
      <protection hidden="1"/>
    </xf>
    <xf numFmtId="0" fontId="0" fillId="0" borderId="2" xfId="0" applyFill="1" applyBorder="1" applyProtection="1">
      <protection hidden="1"/>
    </xf>
    <xf numFmtId="0" fontId="0" fillId="0" borderId="11" xfId="0" applyFill="1" applyBorder="1" applyProtection="1">
      <protection hidden="1"/>
    </xf>
    <xf numFmtId="0" fontId="2" fillId="0" borderId="4"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5" xfId="0" applyFont="1" applyFill="1" applyBorder="1" applyAlignment="1" applyProtection="1">
      <alignment horizontal="center" vertical="center"/>
      <protection hidden="1"/>
    </xf>
    <xf numFmtId="0" fontId="28" fillId="5" borderId="10" xfId="0" applyFont="1" applyFill="1" applyBorder="1" applyAlignment="1" applyProtection="1">
      <alignment horizontal="center" vertical="center"/>
      <protection locked="0" hidden="1"/>
    </xf>
    <xf numFmtId="1" fontId="28" fillId="0" borderId="10" xfId="0" applyNumberFormat="1" applyFont="1" applyFill="1" applyBorder="1" applyAlignment="1" applyProtection="1">
      <alignment horizontal="center" vertical="center"/>
      <protection hidden="1"/>
    </xf>
    <xf numFmtId="0" fontId="21" fillId="0" borderId="0" xfId="0" applyFont="1" applyBorder="1" applyAlignment="1" applyProtection="1">
      <protection hidden="1"/>
    </xf>
    <xf numFmtId="0" fontId="21" fillId="0" borderId="9" xfId="0" applyFont="1" applyBorder="1" applyAlignment="1" applyProtection="1">
      <protection hidden="1"/>
    </xf>
    <xf numFmtId="0" fontId="22" fillId="0" borderId="8" xfId="0" applyFont="1" applyBorder="1" applyAlignment="1" applyProtection="1">
      <alignment horizontal="center"/>
      <protection hidden="1"/>
    </xf>
    <xf numFmtId="0" fontId="22" fillId="0" borderId="0" xfId="0" applyFont="1" applyBorder="1" applyAlignment="1" applyProtection="1">
      <alignment horizontal="center"/>
      <protection hidden="1"/>
    </xf>
    <xf numFmtId="0" fontId="1" fillId="0" borderId="11" xfId="0" applyFont="1" applyBorder="1" applyProtection="1">
      <protection hidden="1"/>
    </xf>
    <xf numFmtId="0" fontId="1" fillId="0" borderId="6" xfId="0" applyFont="1" applyBorder="1" applyProtection="1">
      <protection hidden="1"/>
    </xf>
    <xf numFmtId="0" fontId="1" fillId="0" borderId="2" xfId="0" applyFont="1" applyBorder="1" applyProtection="1">
      <protection hidden="1"/>
    </xf>
    <xf numFmtId="0" fontId="1" fillId="0" borderId="7" xfId="0" applyFont="1" applyBorder="1" applyAlignment="1" applyProtection="1">
      <alignment horizontal="center" vertical="center"/>
      <protection hidden="1"/>
    </xf>
    <xf numFmtId="0" fontId="1" fillId="0" borderId="4" xfId="0" applyFont="1" applyBorder="1" applyProtection="1">
      <protection hidden="1"/>
    </xf>
    <xf numFmtId="0" fontId="1" fillId="0" borderId="5" xfId="0" applyFont="1" applyBorder="1" applyProtection="1">
      <protection hidden="1"/>
    </xf>
    <xf numFmtId="0" fontId="1" fillId="0" borderId="0" xfId="0" applyFont="1" applyBorder="1" applyProtection="1">
      <protection hidden="1"/>
    </xf>
    <xf numFmtId="0" fontId="1" fillId="0" borderId="0" xfId="0" applyFont="1" applyBorder="1" applyAlignment="1" applyProtection="1">
      <alignment horizontal="center" vertical="center"/>
      <protection hidden="1"/>
    </xf>
    <xf numFmtId="0" fontId="1" fillId="0" borderId="8" xfId="0" applyFont="1" applyBorder="1" applyProtection="1">
      <protection hidden="1"/>
    </xf>
    <xf numFmtId="0" fontId="1" fillId="0" borderId="9" xfId="0" applyFont="1" applyBorder="1" applyProtection="1">
      <protection hidden="1"/>
    </xf>
    <xf numFmtId="0" fontId="0" fillId="0" borderId="0" xfId="0" quotePrefix="1" applyAlignment="1" applyProtection="1">
      <alignment horizontal="center"/>
      <protection hidden="1"/>
    </xf>
    <xf numFmtId="0" fontId="1" fillId="0" borderId="11" xfId="0" applyFont="1" applyBorder="1" applyAlignment="1" applyProtection="1">
      <alignment horizontal="center" vertical="center"/>
      <protection hidden="1"/>
    </xf>
    <xf numFmtId="0" fontId="1" fillId="0" borderId="7" xfId="0" applyFont="1" applyBorder="1" applyProtection="1">
      <protection hidden="1"/>
    </xf>
    <xf numFmtId="0" fontId="3" fillId="0" borderId="0" xfId="0" quotePrefix="1" applyFont="1" applyFill="1" applyBorder="1" applyAlignment="1" applyProtection="1">
      <alignment horizontal="center"/>
      <protection hidden="1"/>
    </xf>
    <xf numFmtId="0" fontId="1" fillId="0" borderId="0" xfId="0" applyFont="1" applyBorder="1" applyAlignment="1" applyProtection="1">
      <alignment horizontal="justify"/>
      <protection hidden="1"/>
    </xf>
    <xf numFmtId="0" fontId="1" fillId="0" borderId="11"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1" fillId="0" borderId="11" xfId="0" applyFont="1" applyBorder="1" applyAlignment="1" applyProtection="1">
      <alignment horizontal="justify"/>
      <protection hidden="1"/>
    </xf>
    <xf numFmtId="0" fontId="1" fillId="0" borderId="0" xfId="0" applyFont="1" applyBorder="1" applyAlignment="1" applyProtection="1">
      <alignment horizontal="center"/>
      <protection hidden="1"/>
    </xf>
    <xf numFmtId="0" fontId="1" fillId="0" borderId="9" xfId="0" applyFont="1" applyBorder="1" applyAlignment="1" applyProtection="1">
      <alignment horizontal="center"/>
      <protection hidden="1"/>
    </xf>
    <xf numFmtId="0" fontId="1" fillId="0" borderId="4"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7" xfId="0" applyFont="1" applyBorder="1" applyAlignment="1" applyProtection="1">
      <alignment horizontal="justify"/>
      <protection hidden="1"/>
    </xf>
    <xf numFmtId="0" fontId="22" fillId="0" borderId="8" xfId="0" applyFont="1" applyBorder="1" applyAlignment="1" applyProtection="1">
      <alignment horizontal="right"/>
      <protection hidden="1"/>
    </xf>
    <xf numFmtId="0" fontId="1" fillId="0" borderId="2" xfId="0" applyFont="1" applyBorder="1" applyAlignment="1" applyProtection="1">
      <alignment horizontal="center"/>
      <protection hidden="1"/>
    </xf>
    <xf numFmtId="0" fontId="1" fillId="0" borderId="5" xfId="0" applyFont="1" applyBorder="1" applyAlignment="1" applyProtection="1">
      <alignment horizontal="justify"/>
      <protection hidden="1"/>
    </xf>
    <xf numFmtId="0" fontId="1" fillId="0" borderId="9" xfId="0" applyFont="1" applyBorder="1" applyAlignment="1" applyProtection="1">
      <alignment horizontal="justify"/>
      <protection hidden="1"/>
    </xf>
    <xf numFmtId="0" fontId="3" fillId="0" borderId="0" xfId="0" applyFont="1" applyFill="1" applyBorder="1" applyAlignment="1" applyProtection="1">
      <protection hidden="1"/>
    </xf>
    <xf numFmtId="0" fontId="1" fillId="0" borderId="6" xfId="0" applyFont="1" applyBorder="1" applyAlignment="1" applyProtection="1">
      <alignment horizontal="justify"/>
      <protection hidden="1"/>
    </xf>
    <xf numFmtId="0" fontId="3" fillId="0" borderId="0"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1" fillId="0" borderId="4" xfId="0" applyFont="1" applyBorder="1" applyAlignment="1" applyProtection="1">
      <protection hidden="1"/>
    </xf>
    <xf numFmtId="0" fontId="1" fillId="0" borderId="7" xfId="0" applyFont="1" applyBorder="1" applyAlignment="1" applyProtection="1">
      <alignment horizontal="left" vertical="center"/>
      <protection hidden="1"/>
    </xf>
    <xf numFmtId="0" fontId="1" fillId="0" borderId="5" xfId="0" applyFont="1" applyBorder="1" applyAlignment="1" applyProtection="1">
      <protection hidden="1"/>
    </xf>
    <xf numFmtId="0" fontId="1" fillId="0" borderId="8" xfId="0" applyFont="1" applyBorder="1" applyAlignment="1" applyProtection="1">
      <alignment horizontal="center" vertical="center"/>
      <protection hidden="1"/>
    </xf>
    <xf numFmtId="0" fontId="1" fillId="0" borderId="8" xfId="0" applyFont="1" applyBorder="1" applyAlignment="1" applyProtection="1">
      <protection hidden="1"/>
    </xf>
    <xf numFmtId="0" fontId="1" fillId="0" borderId="0" xfId="0" applyFont="1" applyBorder="1" applyAlignment="1" applyProtection="1">
      <alignment horizontal="left" vertical="center"/>
      <protection hidden="1"/>
    </xf>
    <xf numFmtId="0" fontId="1" fillId="0" borderId="9" xfId="0" applyFont="1" applyBorder="1" applyAlignment="1" applyProtection="1">
      <protection hidden="1"/>
    </xf>
    <xf numFmtId="0" fontId="1" fillId="0" borderId="2" xfId="0" applyFont="1" applyBorder="1" applyAlignment="1" applyProtection="1">
      <alignment horizontal="center" vertical="center"/>
      <protection hidden="1"/>
    </xf>
    <xf numFmtId="0" fontId="1" fillId="0" borderId="2" xfId="0" applyFont="1" applyBorder="1" applyAlignment="1" applyProtection="1">
      <protection hidden="1"/>
    </xf>
    <xf numFmtId="0" fontId="1" fillId="0" borderId="11" xfId="0" applyFont="1" applyBorder="1" applyAlignment="1" applyProtection="1">
      <alignment horizontal="left" vertical="center"/>
      <protection hidden="1"/>
    </xf>
    <xf numFmtId="0" fontId="1" fillId="0" borderId="6" xfId="0" applyFont="1" applyBorder="1" applyAlignment="1" applyProtection="1">
      <protection hidden="1"/>
    </xf>
    <xf numFmtId="0" fontId="1" fillId="0" borderId="7" xfId="0" applyFont="1" applyBorder="1" applyAlignment="1" applyProtection="1">
      <protection hidden="1"/>
    </xf>
    <xf numFmtId="0" fontId="1" fillId="0" borderId="11" xfId="0" applyFont="1" applyBorder="1" applyAlignment="1" applyProtection="1">
      <protection hidden="1"/>
    </xf>
    <xf numFmtId="0" fontId="1" fillId="0" borderId="0" xfId="0" applyFont="1" applyBorder="1" applyAlignment="1" applyProtection="1">
      <alignment vertical="center" wrapText="1"/>
      <protection hidden="1"/>
    </xf>
    <xf numFmtId="0" fontId="1" fillId="0" borderId="9" xfId="0" applyFont="1" applyBorder="1" applyAlignment="1" applyProtection="1">
      <alignment vertical="center" wrapText="1"/>
      <protection hidden="1"/>
    </xf>
    <xf numFmtId="0" fontId="11" fillId="0" borderId="0" xfId="0" applyFont="1" applyBorder="1" applyAlignment="1" applyProtection="1">
      <alignment vertical="center" wrapText="1"/>
      <protection hidden="1"/>
    </xf>
    <xf numFmtId="0" fontId="11" fillId="0" borderId="0" xfId="0" applyFont="1" applyFill="1" applyBorder="1" applyAlignment="1" applyProtection="1">
      <alignment vertical="center" wrapText="1"/>
      <protection hidden="1"/>
    </xf>
    <xf numFmtId="0" fontId="0" fillId="0" borderId="0" xfId="0" applyFill="1" applyBorder="1" applyAlignment="1" applyProtection="1">
      <alignment horizontal="center" vertical="center"/>
      <protection hidden="1"/>
    </xf>
    <xf numFmtId="0" fontId="1"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wrapText="1"/>
      <protection hidden="1"/>
    </xf>
    <xf numFmtId="0" fontId="0" fillId="0" borderId="2" xfId="0" applyFill="1" applyBorder="1" applyAlignment="1" applyProtection="1">
      <protection hidden="1"/>
    </xf>
    <xf numFmtId="0" fontId="0" fillId="0" borderId="11" xfId="0" applyFill="1" applyBorder="1" applyAlignment="1" applyProtection="1">
      <protection hidden="1"/>
    </xf>
    <xf numFmtId="0" fontId="0" fillId="0" borderId="6" xfId="0" applyFill="1" applyBorder="1" applyAlignment="1" applyProtection="1">
      <protection hidden="1"/>
    </xf>
    <xf numFmtId="0" fontId="1" fillId="0" borderId="11" xfId="0" applyFont="1" applyFill="1" applyBorder="1" applyAlignment="1" applyProtection="1">
      <alignment vertical="center" wrapText="1"/>
      <protection hidden="1"/>
    </xf>
    <xf numFmtId="0" fontId="1" fillId="0" borderId="4" xfId="0" applyFont="1" applyFill="1" applyBorder="1" applyProtection="1">
      <protection hidden="1"/>
    </xf>
    <xf numFmtId="0" fontId="1" fillId="0" borderId="7" xfId="0" applyFont="1" applyFill="1" applyBorder="1" applyProtection="1">
      <protection hidden="1"/>
    </xf>
    <xf numFmtId="0" fontId="1" fillId="0" borderId="5" xfId="0" applyFont="1" applyFill="1" applyBorder="1" applyProtection="1">
      <protection hidden="1"/>
    </xf>
    <xf numFmtId="0" fontId="1" fillId="0" borderId="5"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5" fillId="0" borderId="7" xfId="0" applyFont="1" applyBorder="1" applyAlignment="1" applyProtection="1">
      <alignment horizontal="left" vertical="center"/>
      <protection hidden="1"/>
    </xf>
    <xf numFmtId="0" fontId="5" fillId="0" borderId="7" xfId="0" applyFont="1" applyBorder="1" applyAlignment="1" applyProtection="1">
      <protection hidden="1"/>
    </xf>
    <xf numFmtId="0" fontId="5" fillId="0" borderId="7" xfId="0" applyFont="1" applyBorder="1" applyProtection="1">
      <protection hidden="1"/>
    </xf>
    <xf numFmtId="0" fontId="5" fillId="0" borderId="5" xfId="0" applyFont="1" applyBorder="1" applyProtection="1">
      <protection hidden="1"/>
    </xf>
    <xf numFmtId="0" fontId="1" fillId="0" borderId="0" xfId="0" applyFont="1" applyBorder="1" applyAlignment="1" applyProtection="1">
      <protection hidden="1"/>
    </xf>
    <xf numFmtId="0" fontId="1" fillId="0" borderId="9" xfId="0" applyFont="1" applyBorder="1" applyAlignment="1" applyProtection="1">
      <alignment horizontal="left" vertical="center"/>
      <protection hidden="1"/>
    </xf>
    <xf numFmtId="0" fontId="5" fillId="0" borderId="8"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9" xfId="0" applyFont="1" applyBorder="1" applyProtection="1">
      <protection hidden="1"/>
    </xf>
    <xf numFmtId="0" fontId="5" fillId="0" borderId="0" xfId="0" applyFont="1" applyBorder="1" applyAlignment="1" applyProtection="1">
      <protection hidden="1"/>
    </xf>
    <xf numFmtId="0" fontId="5" fillId="0" borderId="0" xfId="0" applyFont="1" applyFill="1" applyBorder="1" applyAlignment="1" applyProtection="1">
      <protection hidden="1"/>
    </xf>
    <xf numFmtId="0" fontId="1" fillId="0" borderId="6" xfId="0" applyFont="1" applyBorder="1" applyAlignment="1" applyProtection="1">
      <alignment horizontal="left" vertical="center"/>
      <protection hidden="1"/>
    </xf>
    <xf numFmtId="0" fontId="1" fillId="0" borderId="2" xfId="0" applyFont="1" applyBorder="1" applyAlignment="1" applyProtection="1">
      <alignment horizontal="left" vertical="center"/>
      <protection hidden="1"/>
    </xf>
    <xf numFmtId="0" fontId="41" fillId="0" borderId="4" xfId="0" applyFont="1" applyBorder="1" applyAlignment="1" applyProtection="1">
      <alignment horizontal="left" vertical="center"/>
      <protection hidden="1"/>
    </xf>
    <xf numFmtId="0" fontId="41" fillId="0" borderId="7" xfId="0" applyFont="1" applyBorder="1" applyAlignment="1" applyProtection="1">
      <alignment horizontal="center" vertical="center"/>
      <protection hidden="1"/>
    </xf>
    <xf numFmtId="0" fontId="41" fillId="0" borderId="7" xfId="0" applyFont="1" applyBorder="1" applyAlignment="1" applyProtection="1">
      <protection hidden="1"/>
    </xf>
    <xf numFmtId="0" fontId="41" fillId="0" borderId="7" xfId="0" applyFont="1" applyBorder="1" applyAlignment="1" applyProtection="1">
      <alignment horizontal="left" vertical="center"/>
      <protection hidden="1"/>
    </xf>
    <xf numFmtId="0" fontId="9" fillId="0" borderId="0" xfId="0" applyFont="1" applyBorder="1" applyAlignment="1" applyProtection="1">
      <alignment horizontal="center"/>
      <protection hidden="1"/>
    </xf>
    <xf numFmtId="0" fontId="9" fillId="0" borderId="0" xfId="0" applyFont="1" applyBorder="1" applyAlignment="1" applyProtection="1">
      <protection hidden="1"/>
    </xf>
    <xf numFmtId="0" fontId="1" fillId="0" borderId="2" xfId="0" applyFont="1" applyBorder="1" applyAlignment="1" applyProtection="1">
      <alignment vertical="center" wrapText="1"/>
      <protection hidden="1"/>
    </xf>
    <xf numFmtId="0" fontId="19" fillId="0" borderId="7" xfId="0" applyFont="1" applyFill="1" applyBorder="1" applyAlignment="1" applyProtection="1">
      <alignment vertical="top" wrapText="1"/>
      <protection hidden="1"/>
    </xf>
    <xf numFmtId="0" fontId="19" fillId="0" borderId="0" xfId="0" applyFont="1" applyFill="1" applyBorder="1" applyAlignment="1" applyProtection="1">
      <alignment vertical="top" wrapText="1"/>
      <protection hidden="1"/>
    </xf>
    <xf numFmtId="0" fontId="19" fillId="0" borderId="11" xfId="0" applyFont="1" applyFill="1" applyBorder="1" applyAlignment="1" applyProtection="1">
      <alignment vertical="top" wrapText="1"/>
      <protection hidden="1"/>
    </xf>
    <xf numFmtId="49" fontId="7" fillId="0" borderId="0" xfId="0" applyNumberFormat="1" applyFont="1" applyBorder="1" applyAlignment="1" applyProtection="1">
      <alignment vertical="center"/>
      <protection hidden="1"/>
    </xf>
    <xf numFmtId="0" fontId="30" fillId="0" borderId="0" xfId="0" applyFont="1" applyFill="1" applyBorder="1" applyAlignment="1" applyProtection="1">
      <alignment horizontal="left" wrapText="1"/>
      <protection hidden="1"/>
    </xf>
    <xf numFmtId="0" fontId="29" fillId="0" borderId="0" xfId="0" applyFont="1" applyFill="1" applyBorder="1" applyAlignment="1" applyProtection="1">
      <alignment horizontal="left" wrapText="1"/>
      <protection hidden="1"/>
    </xf>
    <xf numFmtId="0" fontId="30" fillId="0" borderId="0" xfId="0" applyFont="1" applyFill="1" applyBorder="1" applyAlignment="1" applyProtection="1">
      <alignment horizontal="center" wrapText="1"/>
      <protection hidden="1"/>
    </xf>
    <xf numFmtId="0" fontId="10" fillId="0" borderId="0" xfId="0" applyFont="1" applyFill="1" applyBorder="1" applyAlignment="1" applyProtection="1">
      <alignment horizontal="left" vertical="center" wrapText="1"/>
      <protection hidden="1"/>
    </xf>
    <xf numFmtId="0" fontId="5" fillId="0" borderId="0" xfId="0" applyFont="1" applyFill="1" applyBorder="1" applyAlignment="1" applyProtection="1">
      <alignment horizontal="left" wrapText="1"/>
      <protection hidden="1"/>
    </xf>
    <xf numFmtId="0" fontId="10"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55" fillId="0" borderId="0" xfId="0" applyFont="1" applyFill="1" applyBorder="1" applyAlignment="1" applyProtection="1">
      <alignment horizontal="center" wrapText="1"/>
      <protection hidden="1"/>
    </xf>
    <xf numFmtId="0" fontId="28" fillId="0" borderId="10" xfId="0" applyNumberFormat="1" applyFont="1" applyFill="1" applyBorder="1" applyAlignment="1" applyProtection="1">
      <alignment horizontal="center" vertical="center"/>
      <protection hidden="1"/>
    </xf>
    <xf numFmtId="0" fontId="54" fillId="0" borderId="0" xfId="0" applyFont="1" applyBorder="1" applyAlignment="1" applyProtection="1">
      <protection hidden="1"/>
    </xf>
    <xf numFmtId="0" fontId="54" fillId="0" borderId="7" xfId="0" applyFont="1" applyBorder="1" applyAlignment="1" applyProtection="1">
      <protection hidden="1"/>
    </xf>
    <xf numFmtId="0" fontId="54" fillId="0" borderId="11" xfId="0" applyFont="1" applyBorder="1" applyAlignment="1" applyProtection="1">
      <protection hidden="1"/>
    </xf>
    <xf numFmtId="0" fontId="54" fillId="0" borderId="4" xfId="0" applyFont="1" applyBorder="1" applyAlignment="1" applyProtection="1">
      <protection hidden="1"/>
    </xf>
    <xf numFmtId="0" fontId="54" fillId="0" borderId="5" xfId="0" applyFont="1" applyBorder="1" applyAlignment="1" applyProtection="1">
      <protection hidden="1"/>
    </xf>
    <xf numFmtId="0" fontId="54" fillId="0" borderId="8" xfId="0" applyFont="1" applyBorder="1" applyAlignment="1" applyProtection="1">
      <protection hidden="1"/>
    </xf>
    <xf numFmtId="0" fontId="54" fillId="0" borderId="9" xfId="0" applyFont="1" applyBorder="1" applyAlignment="1" applyProtection="1">
      <protection hidden="1"/>
    </xf>
    <xf numFmtId="0" fontId="54" fillId="0" borderId="2" xfId="0" applyFont="1" applyBorder="1" applyAlignment="1" applyProtection="1">
      <protection hidden="1"/>
    </xf>
    <xf numFmtId="0" fontId="54" fillId="0" borderId="6" xfId="0" applyFont="1" applyBorder="1" applyAlignment="1" applyProtection="1">
      <protection hidden="1"/>
    </xf>
    <xf numFmtId="0" fontId="54" fillId="5" borderId="10" xfId="0" applyFont="1" applyFill="1" applyBorder="1" applyAlignment="1" applyProtection="1">
      <protection locked="0" hidden="1"/>
    </xf>
    <xf numFmtId="0" fontId="54" fillId="0" borderId="0" xfId="0" applyFont="1" applyFill="1" applyBorder="1" applyAlignment="1" applyProtection="1">
      <protection hidden="1"/>
    </xf>
    <xf numFmtId="0" fontId="0" fillId="0" borderId="4" xfId="0" applyBorder="1" applyAlignment="1" applyProtection="1">
      <protection hidden="1"/>
    </xf>
    <xf numFmtId="0" fontId="0" fillId="0" borderId="7" xfId="0" applyBorder="1" applyAlignment="1" applyProtection="1">
      <protection hidden="1"/>
    </xf>
    <xf numFmtId="0" fontId="0" fillId="0" borderId="5" xfId="0" applyBorder="1" applyAlignment="1" applyProtection="1">
      <protection hidden="1"/>
    </xf>
    <xf numFmtId="0" fontId="11" fillId="0" borderId="5" xfId="0" applyFont="1" applyBorder="1" applyProtection="1">
      <protection hidden="1"/>
    </xf>
    <xf numFmtId="0" fontId="11" fillId="0" borderId="9" xfId="0" applyFont="1" applyBorder="1" applyProtection="1">
      <protection hidden="1"/>
    </xf>
    <xf numFmtId="0" fontId="20" fillId="0" borderId="0"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0" fontId="0" fillId="0" borderId="5"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9" xfId="0" applyBorder="1" applyAlignment="1" applyProtection="1">
      <alignment horizontal="center"/>
      <protection hidden="1"/>
    </xf>
    <xf numFmtId="169" fontId="2" fillId="0" borderId="7" xfId="0" applyNumberFormat="1" applyFont="1" applyBorder="1" applyProtection="1">
      <protection hidden="1"/>
    </xf>
    <xf numFmtId="0" fontId="34" fillId="0" borderId="0" xfId="0" applyFont="1" applyBorder="1" applyAlignment="1" applyProtection="1">
      <alignment vertical="center" wrapText="1"/>
      <protection hidden="1"/>
    </xf>
    <xf numFmtId="4" fontId="63" fillId="0" borderId="0" xfId="0" applyNumberFormat="1" applyFont="1" applyBorder="1" applyAlignment="1" applyProtection="1">
      <alignment horizontal="center" vertical="center" wrapText="1" shrinkToFit="1"/>
      <protection hidden="1"/>
    </xf>
    <xf numFmtId="0" fontId="2" fillId="0" borderId="0" xfId="0" applyFont="1" applyFill="1" applyBorder="1" applyAlignment="1" applyProtection="1">
      <alignment horizontal="right" vertical="center"/>
      <protection hidden="1"/>
    </xf>
    <xf numFmtId="0" fontId="2" fillId="0" borderId="0" xfId="0" applyFont="1" applyBorder="1" applyAlignment="1" applyProtection="1">
      <alignment horizontal="center" vertical="center"/>
      <protection hidden="1"/>
    </xf>
    <xf numFmtId="0" fontId="26" fillId="0" borderId="0" xfId="0" applyFont="1" applyFill="1" applyBorder="1" applyProtection="1">
      <protection hidden="1"/>
    </xf>
    <xf numFmtId="0" fontId="26" fillId="0" borderId="0" xfId="0" applyFont="1" applyFill="1" applyBorder="1" applyAlignment="1" applyProtection="1">
      <alignment horizontal="right"/>
      <protection hidden="1"/>
    </xf>
    <xf numFmtId="0" fontId="11" fillId="0" borderId="0" xfId="0" applyNumberFormat="1" applyFont="1" applyBorder="1" applyAlignment="1" applyProtection="1">
      <alignment horizontal="center" vertical="center" wrapText="1"/>
      <protection hidden="1"/>
    </xf>
    <xf numFmtId="0" fontId="7" fillId="0" borderId="9" xfId="0" applyFont="1" applyBorder="1" applyAlignment="1" applyProtection="1">
      <protection hidden="1"/>
    </xf>
    <xf numFmtId="0" fontId="7" fillId="0" borderId="6" xfId="0" applyFont="1" applyBorder="1" applyAlignment="1" applyProtection="1">
      <protection hidden="1"/>
    </xf>
    <xf numFmtId="0" fontId="0" fillId="0" borderId="10" xfId="0" applyBorder="1" applyProtection="1">
      <protection hidden="1"/>
    </xf>
    <xf numFmtId="0" fontId="2" fillId="0" borderId="10" xfId="0" applyFont="1" applyBorder="1" applyAlignment="1" applyProtection="1">
      <alignment horizontal="center"/>
      <protection hidden="1"/>
    </xf>
    <xf numFmtId="0" fontId="11" fillId="0" borderId="6" xfId="0" applyFont="1" applyBorder="1" applyProtection="1">
      <protection hidden="1"/>
    </xf>
    <xf numFmtId="0" fontId="11" fillId="0" borderId="2" xfId="0" applyFont="1" applyBorder="1" applyProtection="1">
      <protection hidden="1"/>
    </xf>
    <xf numFmtId="0" fontId="3" fillId="0" borderId="0" xfId="0" applyFont="1" applyBorder="1" applyAlignment="1" applyProtection="1">
      <alignment horizontal="center"/>
      <protection hidden="1"/>
    </xf>
    <xf numFmtId="0" fontId="54" fillId="0" borderId="0" xfId="0" applyFont="1" applyBorder="1" applyAlignment="1" applyProtection="1">
      <alignment vertical="top"/>
      <protection hidden="1"/>
    </xf>
    <xf numFmtId="0" fontId="54" fillId="0" borderId="9" xfId="0" applyFont="1" applyBorder="1" applyAlignment="1" applyProtection="1">
      <alignment vertical="top"/>
      <protection hidden="1"/>
    </xf>
    <xf numFmtId="0" fontId="5" fillId="0" borderId="0" xfId="0" applyFont="1" applyFill="1" applyBorder="1" applyAlignment="1" applyProtection="1">
      <alignment horizontal="right"/>
      <protection hidden="1"/>
    </xf>
    <xf numFmtId="0" fontId="68" fillId="0" borderId="0" xfId="0" applyFont="1" applyAlignment="1">
      <alignment wrapText="1"/>
    </xf>
    <xf numFmtId="0" fontId="69" fillId="0" borderId="0" xfId="0" applyFont="1" applyAlignment="1"/>
    <xf numFmtId="0" fontId="0" fillId="0" borderId="0" xfId="0" applyAlignment="1">
      <alignment wrapText="1"/>
    </xf>
    <xf numFmtId="0" fontId="69" fillId="0" borderId="0" xfId="0" applyFont="1" applyAlignment="1">
      <alignment wrapText="1"/>
    </xf>
    <xf numFmtId="0" fontId="4" fillId="0" borderId="0" xfId="8" applyFont="1" applyBorder="1" applyAlignment="1">
      <alignment vertical="center"/>
    </xf>
    <xf numFmtId="0" fontId="0" fillId="0" borderId="18" xfId="0" applyBorder="1" applyAlignment="1" applyProtection="1">
      <alignment horizontal="center"/>
      <protection hidden="1"/>
    </xf>
    <xf numFmtId="0" fontId="26" fillId="0"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7" fillId="0" borderId="0" xfId="0" applyFont="1" applyBorder="1" applyAlignment="1" applyProtection="1">
      <alignment horizontal="left" vertical="center" wrapText="1"/>
      <protection hidden="1"/>
    </xf>
    <xf numFmtId="0" fontId="7" fillId="0" borderId="9" xfId="0" applyFont="1" applyFill="1" applyBorder="1" applyAlignment="1" applyProtection="1">
      <protection hidden="1"/>
    </xf>
    <xf numFmtId="2" fontId="0" fillId="0" borderId="10" xfId="0" applyNumberFormat="1" applyBorder="1" applyAlignment="1" applyProtection="1">
      <alignment horizontal="center"/>
      <protection hidden="1"/>
    </xf>
    <xf numFmtId="0" fontId="74" fillId="0" borderId="0" xfId="0" applyFont="1" applyBorder="1" applyAlignment="1" applyProtection="1">
      <alignment vertical="center" wrapText="1"/>
      <protection hidden="1"/>
    </xf>
    <xf numFmtId="0" fontId="11" fillId="0" borderId="4" xfId="0" applyFont="1" applyFill="1" applyBorder="1" applyProtection="1">
      <protection hidden="1"/>
    </xf>
    <xf numFmtId="0" fontId="11" fillId="0" borderId="7" xfId="0" applyFont="1" applyFill="1" applyBorder="1" applyProtection="1">
      <protection hidden="1"/>
    </xf>
    <xf numFmtId="0" fontId="11" fillId="0" borderId="8" xfId="0" applyFont="1" applyFill="1" applyBorder="1" applyProtection="1">
      <protection hidden="1"/>
    </xf>
    <xf numFmtId="0" fontId="11" fillId="0" borderId="0" xfId="0" applyFont="1" applyFill="1" applyBorder="1" applyProtection="1">
      <protection hidden="1"/>
    </xf>
    <xf numFmtId="0" fontId="11" fillId="0" borderId="2" xfId="0" applyFont="1" applyFill="1" applyBorder="1" applyProtection="1">
      <protection hidden="1"/>
    </xf>
    <xf numFmtId="0" fontId="11" fillId="0" borderId="11" xfId="0" applyFont="1" applyFill="1" applyBorder="1" applyProtection="1">
      <protection hidden="1"/>
    </xf>
    <xf numFmtId="0" fontId="11" fillId="0" borderId="5" xfId="0" applyFont="1" applyFill="1" applyBorder="1" applyProtection="1">
      <protection hidden="1"/>
    </xf>
    <xf numFmtId="0" fontId="11" fillId="0" borderId="9" xfId="0" applyFont="1" applyFill="1" applyBorder="1" applyProtection="1">
      <protection hidden="1"/>
    </xf>
    <xf numFmtId="0" fontId="11" fillId="0" borderId="6" xfId="0" applyFont="1" applyFill="1" applyBorder="1" applyProtection="1">
      <protection hidden="1"/>
    </xf>
    <xf numFmtId="0" fontId="4" fillId="0" borderId="0" xfId="0" applyFont="1" applyBorder="1" applyAlignment="1" applyProtection="1">
      <alignment vertical="center"/>
      <protection hidden="1"/>
    </xf>
    <xf numFmtId="0" fontId="7" fillId="0" borderId="0" xfId="0" applyFont="1" applyBorder="1" applyAlignment="1" applyProtection="1">
      <protection hidden="1"/>
    </xf>
    <xf numFmtId="0" fontId="33" fillId="0" borderId="0" xfId="0" applyFont="1" applyBorder="1" applyAlignment="1" applyProtection="1">
      <alignment horizontal="center"/>
      <protection hidden="1"/>
    </xf>
    <xf numFmtId="0" fontId="10"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77" fillId="0" borderId="10" xfId="6" applyFont="1" applyBorder="1" applyAlignment="1">
      <alignment horizontal="center" vertical="center"/>
    </xf>
    <xf numFmtId="0" fontId="58" fillId="0" borderId="0" xfId="0" applyFont="1" applyFill="1" applyBorder="1" applyAlignment="1" applyProtection="1">
      <alignment horizontal="center"/>
      <protection hidden="1"/>
    </xf>
    <xf numFmtId="0" fontId="10" fillId="0" borderId="7" xfId="0" applyFont="1" applyBorder="1" applyAlignment="1" applyProtection="1">
      <alignment horizontal="center" vertical="center"/>
      <protection hidden="1"/>
    </xf>
    <xf numFmtId="0" fontId="0" fillId="0" borderId="0" xfId="0"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0" fontId="67" fillId="0" borderId="0" xfId="0" applyFont="1" applyProtection="1">
      <protection hidden="1"/>
    </xf>
    <xf numFmtId="0" fontId="3" fillId="0" borderId="0" xfId="0" applyFont="1" applyAlignment="1" applyProtection="1">
      <alignment horizontal="left"/>
      <protection hidden="1"/>
    </xf>
    <xf numFmtId="0" fontId="25" fillId="0" borderId="0" xfId="0" applyFont="1" applyProtection="1">
      <protection hidden="1"/>
    </xf>
    <xf numFmtId="9" fontId="0" fillId="0" borderId="0" xfId="0" applyNumberFormat="1" applyAlignment="1" applyProtection="1">
      <alignment horizontal="center"/>
      <protection hidden="1"/>
    </xf>
    <xf numFmtId="0" fontId="24" fillId="0" borderId="0" xfId="0" applyFont="1" applyAlignment="1" applyProtection="1">
      <alignment horizontal="center"/>
      <protection hidden="1"/>
    </xf>
    <xf numFmtId="0" fontId="30" fillId="0" borderId="0" xfId="0" applyFont="1" applyAlignment="1" applyProtection="1">
      <alignment horizontal="center"/>
      <protection hidden="1"/>
    </xf>
    <xf numFmtId="0" fontId="3" fillId="0" borderId="4"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3" fillId="0" borderId="0" xfId="5" applyFont="1" applyAlignment="1" applyProtection="1">
      <alignment horizontal="center"/>
      <protection hidden="1"/>
    </xf>
    <xf numFmtId="3" fontId="0" fillId="0" borderId="8" xfId="0" applyNumberFormat="1" applyBorder="1" applyProtection="1">
      <protection hidden="1"/>
    </xf>
    <xf numFmtId="0" fontId="30" fillId="0" borderId="0" xfId="0" applyFont="1" applyFill="1" applyBorder="1" applyAlignment="1" applyProtection="1">
      <alignment horizontal="center"/>
      <protection hidden="1"/>
    </xf>
    <xf numFmtId="0" fontId="30" fillId="0" borderId="0" xfId="0" applyFont="1" applyProtection="1">
      <protection hidden="1"/>
    </xf>
    <xf numFmtId="0" fontId="38" fillId="0" borderId="0" xfId="5" applyFont="1" applyFill="1" applyAlignment="1" applyProtection="1">
      <alignment horizontal="center"/>
      <protection hidden="1"/>
    </xf>
    <xf numFmtId="3" fontId="0" fillId="0" borderId="2" xfId="0" applyNumberFormat="1" applyBorder="1" applyProtection="1">
      <protection hidden="1"/>
    </xf>
    <xf numFmtId="0" fontId="33" fillId="0" borderId="0" xfId="5" applyFont="1" applyProtection="1">
      <protection hidden="1"/>
    </xf>
    <xf numFmtId="0" fontId="33" fillId="0" borderId="0" xfId="5" applyFont="1" applyAlignment="1" applyProtection="1">
      <alignment horizontal="center" wrapText="1"/>
      <protection hidden="1"/>
    </xf>
    <xf numFmtId="0" fontId="38" fillId="6" borderId="0" xfId="5" applyFont="1" applyFill="1" applyAlignment="1" applyProtection="1">
      <alignment horizontal="center" wrapText="1"/>
      <protection hidden="1"/>
    </xf>
    <xf numFmtId="49" fontId="0" fillId="0" borderId="0" xfId="0" applyNumberFormat="1" applyAlignment="1" applyProtection="1">
      <alignment horizontal="center"/>
      <protection hidden="1"/>
    </xf>
    <xf numFmtId="49" fontId="0" fillId="0" borderId="0" xfId="0" applyNumberFormat="1" applyProtection="1">
      <protection hidden="1"/>
    </xf>
    <xf numFmtId="49" fontId="3" fillId="0" borderId="0" xfId="0" applyNumberFormat="1" applyFont="1" applyAlignment="1" applyProtection="1">
      <alignment horizontal="center"/>
      <protection hidden="1"/>
    </xf>
    <xf numFmtId="0" fontId="1" fillId="0" borderId="4" xfId="0" applyFont="1" applyBorder="1" applyAlignment="1" applyProtection="1">
      <alignment vertical="center" wrapText="1"/>
      <protection hidden="1"/>
    </xf>
    <xf numFmtId="0" fontId="1" fillId="0" borderId="8" xfId="0" applyFont="1" applyBorder="1" applyAlignment="1" applyProtection="1">
      <alignment vertical="center" wrapText="1"/>
      <protection hidden="1"/>
    </xf>
    <xf numFmtId="0" fontId="5" fillId="0" borderId="0" xfId="0" applyFont="1" applyBorder="1" applyAlignment="1" applyProtection="1">
      <alignment horizontal="center"/>
      <protection hidden="1"/>
    </xf>
    <xf numFmtId="0" fontId="59" fillId="0" borderId="18" xfId="0" applyFont="1" applyBorder="1" applyAlignment="1" applyProtection="1">
      <protection hidden="1"/>
    </xf>
    <xf numFmtId="4" fontId="5" fillId="0" borderId="0" xfId="0" applyNumberFormat="1" applyFont="1" applyBorder="1" applyAlignment="1" applyProtection="1">
      <alignment horizontal="center"/>
      <protection hidden="1"/>
    </xf>
    <xf numFmtId="0" fontId="1" fillId="0" borderId="0"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justify"/>
      <protection hidden="1"/>
    </xf>
    <xf numFmtId="0" fontId="1" fillId="0" borderId="0" xfId="0" applyFont="1" applyFill="1" applyBorder="1" applyAlignment="1" applyProtection="1">
      <alignment horizontal="justify"/>
      <protection hidden="1"/>
    </xf>
    <xf numFmtId="0" fontId="60" fillId="0" borderId="0" xfId="0" applyFont="1" applyBorder="1" applyAlignment="1" applyProtection="1">
      <alignment horizontal="left" vertical="center"/>
      <protection hidden="1"/>
    </xf>
    <xf numFmtId="0" fontId="60" fillId="0" borderId="0" xfId="0" applyFont="1" applyFill="1" applyBorder="1" applyAlignment="1" applyProtection="1">
      <protection hidden="1"/>
    </xf>
    <xf numFmtId="0" fontId="60" fillId="0" borderId="0" xfId="0" applyFont="1" applyBorder="1" applyAlignment="1" applyProtection="1">
      <alignment horizontal="right"/>
      <protection hidden="1"/>
    </xf>
    <xf numFmtId="0" fontId="60" fillId="0" borderId="0" xfId="0" applyFont="1" applyFill="1" applyBorder="1" applyAlignment="1" applyProtection="1">
      <alignment horizontal="center"/>
      <protection hidden="1"/>
    </xf>
    <xf numFmtId="0" fontId="60" fillId="0" borderId="0" xfId="0" applyFont="1" applyFill="1" applyBorder="1" applyAlignment="1" applyProtection="1">
      <alignment horizontal="right"/>
      <protection hidden="1"/>
    </xf>
    <xf numFmtId="0" fontId="60" fillId="0" borderId="7" xfId="0" applyFont="1" applyFill="1" applyBorder="1" applyAlignment="1" applyProtection="1">
      <alignment horizontal="center"/>
      <protection hidden="1"/>
    </xf>
    <xf numFmtId="0" fontId="21" fillId="0" borderId="8" xfId="0" applyFont="1" applyBorder="1" applyAlignment="1" applyProtection="1">
      <protection hidden="1"/>
    </xf>
    <xf numFmtId="0" fontId="0" fillId="0" borderId="0" xfId="0" quotePrefix="1" applyBorder="1" applyAlignment="1" applyProtection="1">
      <alignment horizontal="center"/>
      <protection hidden="1"/>
    </xf>
    <xf numFmtId="0" fontId="1" fillId="0" borderId="8" xfId="0" applyFont="1" applyBorder="1" applyAlignment="1" applyProtection="1">
      <alignment horizontal="center"/>
      <protection hidden="1"/>
    </xf>
    <xf numFmtId="0" fontId="22" fillId="0" borderId="4" xfId="0" applyFont="1" applyBorder="1" applyAlignment="1" applyProtection="1">
      <alignment horizontal="center"/>
      <protection hidden="1"/>
    </xf>
    <xf numFmtId="0" fontId="22" fillId="0" borderId="7" xfId="0" applyFont="1" applyBorder="1" applyAlignment="1" applyProtection="1">
      <alignment horizontal="center"/>
      <protection hidden="1"/>
    </xf>
    <xf numFmtId="0" fontId="21" fillId="0" borderId="7" xfId="0" applyFont="1" applyBorder="1" applyAlignment="1" applyProtection="1">
      <protection hidden="1"/>
    </xf>
    <xf numFmtId="0" fontId="21" fillId="0" borderId="5" xfId="0" applyFont="1" applyBorder="1" applyAlignment="1" applyProtection="1">
      <protection hidden="1"/>
    </xf>
    <xf numFmtId="0" fontId="0" fillId="0" borderId="0" xfId="0" quotePrefix="1" applyFill="1" applyBorder="1" applyAlignment="1" applyProtection="1">
      <alignment horizontal="center"/>
      <protection hidden="1"/>
    </xf>
    <xf numFmtId="4" fontId="2" fillId="0" borderId="0" xfId="0" applyNumberFormat="1" applyFont="1" applyBorder="1" applyProtection="1">
      <protection hidden="1"/>
    </xf>
    <xf numFmtId="0" fontId="11" fillId="0" borderId="0" xfId="0" applyFont="1" applyBorder="1" applyAlignment="1" applyProtection="1">
      <alignment horizontal="center"/>
      <protection hidden="1"/>
    </xf>
    <xf numFmtId="0" fontId="0" fillId="4" borderId="0" xfId="0" applyFill="1" applyAlignment="1">
      <alignment horizontal="center"/>
    </xf>
    <xf numFmtId="0" fontId="7" fillId="0" borderId="5" xfId="0" applyFont="1" applyFill="1" applyBorder="1" applyProtection="1">
      <protection hidden="1"/>
    </xf>
    <xf numFmtId="0" fontId="7" fillId="0" borderId="6" xfId="0" applyFont="1" applyFill="1" applyBorder="1" applyProtection="1">
      <protection hidden="1"/>
    </xf>
    <xf numFmtId="0" fontId="7" fillId="0" borderId="0" xfId="0" applyFont="1" applyFill="1" applyBorder="1" applyProtection="1">
      <protection hidden="1"/>
    </xf>
    <xf numFmtId="0" fontId="73" fillId="0" borderId="0" xfId="0" applyFont="1" applyFill="1" applyBorder="1" applyAlignment="1" applyProtection="1">
      <alignment vertical="center" wrapText="1"/>
      <protection hidden="1"/>
    </xf>
    <xf numFmtId="0" fontId="7" fillId="0" borderId="0" xfId="0" applyFont="1" applyFill="1" applyBorder="1" applyAlignment="1" applyProtection="1">
      <protection hidden="1"/>
    </xf>
    <xf numFmtId="0" fontId="73" fillId="0" borderId="9" xfId="0" applyFont="1" applyFill="1" applyBorder="1" applyAlignment="1" applyProtection="1">
      <alignment vertical="center" wrapText="1"/>
      <protection hidden="1"/>
    </xf>
    <xf numFmtId="0" fontId="54" fillId="0" borderId="0" xfId="6" applyFont="1" applyBorder="1" applyAlignment="1">
      <alignment horizontal="center" vertical="center"/>
    </xf>
    <xf numFmtId="0" fontId="74" fillId="0" borderId="0" xfId="0" applyFont="1" applyBorder="1" applyAlignment="1" applyProtection="1">
      <alignment wrapText="1"/>
      <protection hidden="1"/>
    </xf>
    <xf numFmtId="0" fontId="28" fillId="7" borderId="10" xfId="0" applyNumberFormat="1" applyFont="1" applyFill="1" applyBorder="1" applyAlignment="1" applyProtection="1">
      <alignment horizontal="center" vertical="center"/>
      <protection locked="0" hidden="1"/>
    </xf>
    <xf numFmtId="0" fontId="18" fillId="0" borderId="0" xfId="0" applyFont="1" applyFill="1" applyBorder="1" applyProtection="1">
      <protection hidden="1"/>
    </xf>
    <xf numFmtId="0" fontId="30" fillId="0" borderId="0" xfId="0" applyFont="1" applyFill="1" applyBorder="1" applyAlignment="1" applyProtection="1">
      <alignment vertical="center"/>
      <protection hidden="1"/>
    </xf>
    <xf numFmtId="49" fontId="28" fillId="0" borderId="0" xfId="0" applyNumberFormat="1" applyFont="1" applyBorder="1" applyAlignment="1" applyProtection="1">
      <alignment vertical="center"/>
      <protection hidden="1"/>
    </xf>
    <xf numFmtId="0" fontId="0" fillId="0" borderId="0" xfId="0" applyBorder="1" applyAlignment="1" applyProtection="1">
      <alignment vertical="center"/>
      <protection hidden="1"/>
    </xf>
    <xf numFmtId="0" fontId="18" fillId="0" borderId="0" xfId="0" applyFont="1" applyFill="1" applyBorder="1" applyAlignment="1" applyProtection="1">
      <alignment vertical="center"/>
      <protection hidden="1"/>
    </xf>
    <xf numFmtId="1" fontId="47" fillId="0" borderId="0" xfId="0" applyNumberFormat="1" applyFont="1" applyFill="1" applyBorder="1" applyAlignment="1" applyProtection="1">
      <alignment vertical="center"/>
      <protection hidden="1"/>
    </xf>
    <xf numFmtId="0" fontId="28" fillId="0" borderId="11" xfId="0" applyFont="1" applyFill="1" applyBorder="1" applyAlignment="1" applyProtection="1">
      <alignment horizontal="center" vertical="center"/>
      <protection hidden="1"/>
    </xf>
    <xf numFmtId="0" fontId="30" fillId="0" borderId="4" xfId="0" applyNumberFormat="1" applyFont="1" applyBorder="1" applyAlignment="1" applyProtection="1">
      <alignment vertical="center"/>
      <protection hidden="1"/>
    </xf>
    <xf numFmtId="0" fontId="30" fillId="0" borderId="7" xfId="0" applyNumberFormat="1" applyFont="1" applyBorder="1" applyAlignment="1" applyProtection="1">
      <alignment vertical="center"/>
      <protection hidden="1"/>
    </xf>
    <xf numFmtId="0" fontId="30" fillId="0" borderId="5" xfId="0" applyNumberFormat="1" applyFont="1" applyBorder="1" applyAlignment="1" applyProtection="1">
      <alignment vertical="center"/>
      <protection hidden="1"/>
    </xf>
    <xf numFmtId="0" fontId="30" fillId="0" borderId="8" xfId="0" applyNumberFormat="1" applyFont="1" applyBorder="1" applyAlignment="1" applyProtection="1">
      <alignment vertical="center"/>
      <protection hidden="1"/>
    </xf>
    <xf numFmtId="0" fontId="30" fillId="0" borderId="9" xfId="0" applyNumberFormat="1" applyFont="1" applyBorder="1" applyAlignment="1" applyProtection="1">
      <alignment vertical="center"/>
      <protection hidden="1"/>
    </xf>
    <xf numFmtId="0" fontId="30" fillId="0" borderId="2" xfId="0" applyNumberFormat="1" applyFont="1" applyBorder="1" applyAlignment="1" applyProtection="1">
      <alignment vertical="center"/>
      <protection hidden="1"/>
    </xf>
    <xf numFmtId="0" fontId="30" fillId="0" borderId="11" xfId="0" applyNumberFormat="1" applyFont="1" applyBorder="1" applyAlignment="1" applyProtection="1">
      <alignment vertical="center"/>
      <protection hidden="1"/>
    </xf>
    <xf numFmtId="0" fontId="30" fillId="0" borderId="6" xfId="0" applyNumberFormat="1" applyFont="1" applyBorder="1" applyAlignment="1" applyProtection="1">
      <alignment vertical="center"/>
      <protection hidden="1"/>
    </xf>
    <xf numFmtId="0" fontId="54" fillId="0" borderId="10" xfId="6" applyFont="1" applyBorder="1" applyAlignment="1">
      <alignment horizontal="center" vertical="center"/>
    </xf>
    <xf numFmtId="0" fontId="54" fillId="0" borderId="0" xfId="6" applyFont="1" applyBorder="1" applyAlignment="1">
      <alignment horizontal="right" vertical="center"/>
    </xf>
    <xf numFmtId="0" fontId="30" fillId="0" borderId="4" xfId="0" applyNumberFormat="1" applyFont="1" applyFill="1" applyBorder="1" applyAlignment="1" applyProtection="1">
      <alignment vertical="center"/>
      <protection hidden="1"/>
    </xf>
    <xf numFmtId="0" fontId="30" fillId="0" borderId="7" xfId="0" applyNumberFormat="1" applyFont="1" applyFill="1" applyBorder="1" applyAlignment="1" applyProtection="1">
      <alignment vertical="center"/>
      <protection hidden="1"/>
    </xf>
    <xf numFmtId="0" fontId="30" fillId="0" borderId="8" xfId="0" applyNumberFormat="1" applyFont="1" applyFill="1" applyBorder="1" applyAlignment="1" applyProtection="1">
      <alignment vertical="center"/>
      <protection hidden="1"/>
    </xf>
    <xf numFmtId="0" fontId="30" fillId="0" borderId="2" xfId="0" applyNumberFormat="1" applyFont="1" applyFill="1" applyBorder="1" applyAlignment="1" applyProtection="1">
      <alignment vertical="center"/>
      <protection hidden="1"/>
    </xf>
    <xf numFmtId="0" fontId="30" fillId="0" borderId="11" xfId="0" applyNumberFormat="1" applyFont="1" applyFill="1" applyBorder="1" applyAlignment="1" applyProtection="1">
      <alignment vertical="center"/>
      <protection hidden="1"/>
    </xf>
    <xf numFmtId="0" fontId="3" fillId="0" borderId="4" xfId="0" applyNumberFormat="1" applyFont="1" applyFill="1" applyBorder="1" applyAlignment="1" applyProtection="1">
      <alignment vertical="center"/>
      <protection hidden="1"/>
    </xf>
    <xf numFmtId="0" fontId="3" fillId="0" borderId="7" xfId="0" applyNumberFormat="1" applyFont="1" applyFill="1" applyBorder="1" applyAlignment="1" applyProtection="1">
      <alignment vertical="center"/>
      <protection hidden="1"/>
    </xf>
    <xf numFmtId="0" fontId="3" fillId="0" borderId="8" xfId="0" applyNumberFormat="1" applyFont="1" applyFill="1" applyBorder="1" applyAlignment="1" applyProtection="1">
      <alignment vertical="center"/>
      <protection hidden="1"/>
    </xf>
    <xf numFmtId="0" fontId="3" fillId="0" borderId="2" xfId="0" applyNumberFormat="1" applyFont="1" applyFill="1" applyBorder="1" applyAlignment="1" applyProtection="1">
      <alignment vertical="center"/>
      <protection hidden="1"/>
    </xf>
    <xf numFmtId="0" fontId="3" fillId="0" borderId="11" xfId="0" applyNumberFormat="1"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0" fillId="0" borderId="10" xfId="0" applyBorder="1"/>
    <xf numFmtId="0" fontId="0" fillId="0" borderId="10" xfId="0" applyBorder="1" applyAlignment="1">
      <alignment horizontal="center"/>
    </xf>
    <xf numFmtId="0" fontId="0" fillId="0" borderId="19" xfId="0" applyBorder="1"/>
    <xf numFmtId="0" fontId="0" fillId="0" borderId="20" xfId="0" applyBorder="1"/>
    <xf numFmtId="0" fontId="0" fillId="0" borderId="18" xfId="0" applyBorder="1"/>
    <xf numFmtId="10" fontId="5" fillId="0" borderId="2" xfId="0" applyNumberFormat="1" applyFont="1" applyBorder="1" applyProtection="1">
      <protection hidden="1"/>
    </xf>
    <xf numFmtId="10" fontId="5" fillId="0" borderId="11" xfId="0" applyNumberFormat="1" applyFont="1" applyBorder="1" applyProtection="1">
      <protection hidden="1"/>
    </xf>
    <xf numFmtId="10" fontId="5" fillId="0" borderId="6" xfId="0" applyNumberFormat="1" applyFont="1" applyBorder="1" applyProtection="1">
      <protection hidden="1"/>
    </xf>
    <xf numFmtId="10" fontId="5" fillId="0" borderId="8" xfId="0" applyNumberFormat="1" applyFont="1" applyBorder="1" applyProtection="1">
      <protection hidden="1"/>
    </xf>
    <xf numFmtId="10" fontId="5" fillId="0" borderId="0" xfId="0" applyNumberFormat="1" applyFont="1" applyBorder="1" applyProtection="1">
      <protection hidden="1"/>
    </xf>
    <xf numFmtId="10" fontId="5" fillId="0" borderId="9" xfId="0" applyNumberFormat="1" applyFont="1" applyBorder="1" applyProtection="1">
      <protection hidden="1"/>
    </xf>
    <xf numFmtId="10" fontId="5" fillId="0" borderId="4" xfId="0" applyNumberFormat="1" applyFont="1" applyBorder="1" applyProtection="1">
      <protection hidden="1"/>
    </xf>
    <xf numFmtId="10" fontId="5" fillId="0" borderId="7" xfId="0" applyNumberFormat="1" applyFont="1" applyBorder="1" applyProtection="1">
      <protection hidden="1"/>
    </xf>
    <xf numFmtId="10" fontId="5" fillId="0" borderId="5" xfId="0" applyNumberFormat="1" applyFont="1" applyBorder="1" applyProtection="1">
      <protection hidden="1"/>
    </xf>
    <xf numFmtId="10" fontId="5" fillId="0" borderId="4" xfId="0" applyNumberFormat="1" applyFont="1" applyFill="1" applyBorder="1" applyProtection="1">
      <protection hidden="1"/>
    </xf>
    <xf numFmtId="10" fontId="5" fillId="0" borderId="7" xfId="0" applyNumberFormat="1" applyFont="1" applyFill="1" applyBorder="1" applyProtection="1">
      <protection hidden="1"/>
    </xf>
    <xf numFmtId="10" fontId="5" fillId="0" borderId="5" xfId="0" applyNumberFormat="1" applyFont="1" applyFill="1" applyBorder="1" applyProtection="1">
      <protection hidden="1"/>
    </xf>
    <xf numFmtId="10" fontId="5" fillId="0" borderId="2" xfId="0" applyNumberFormat="1" applyFont="1" applyFill="1" applyBorder="1" applyProtection="1">
      <protection hidden="1"/>
    </xf>
    <xf numFmtId="10" fontId="5" fillId="0" borderId="11" xfId="0" applyNumberFormat="1" applyFont="1" applyFill="1" applyBorder="1" applyProtection="1">
      <protection hidden="1"/>
    </xf>
    <xf numFmtId="10" fontId="5" fillId="0" borderId="6" xfId="0" applyNumberFormat="1" applyFont="1" applyFill="1" applyBorder="1" applyProtection="1">
      <protection hidden="1"/>
    </xf>
    <xf numFmtId="49" fontId="28" fillId="0" borderId="0" xfId="0" applyNumberFormat="1" applyFont="1" applyFill="1" applyBorder="1" applyAlignment="1" applyProtection="1">
      <alignment vertical="center" wrapText="1"/>
      <protection hidden="1"/>
    </xf>
    <xf numFmtId="0" fontId="2" fillId="0" borderId="10" xfId="0" applyFont="1" applyFill="1" applyBorder="1" applyAlignment="1" applyProtection="1">
      <protection hidden="1"/>
    </xf>
    <xf numFmtId="0" fontId="0" fillId="8" borderId="10" xfId="0" applyFill="1" applyBorder="1" applyAlignment="1">
      <alignment horizontal="center"/>
    </xf>
    <xf numFmtId="0" fontId="0" fillId="5" borderId="10" xfId="0" applyFill="1" applyBorder="1" applyAlignment="1" applyProtection="1">
      <alignment horizontal="center"/>
      <protection hidden="1"/>
    </xf>
    <xf numFmtId="0" fontId="0" fillId="8" borderId="10" xfId="0" applyFill="1" applyBorder="1" applyAlignment="1" applyProtection="1">
      <alignment horizontal="center"/>
      <protection hidden="1"/>
    </xf>
    <xf numFmtId="0" fontId="11" fillId="0" borderId="10" xfId="0" applyFont="1" applyFill="1" applyBorder="1" applyAlignment="1" applyProtection="1">
      <alignment horizontal="center" vertical="center" wrapText="1"/>
      <protection hidden="1"/>
    </xf>
    <xf numFmtId="0" fontId="64" fillId="0" borderId="10" xfId="0" applyFont="1" applyFill="1" applyBorder="1" applyAlignment="1" applyProtection="1">
      <alignment horizontal="center"/>
      <protection hidden="1"/>
    </xf>
    <xf numFmtId="4" fontId="11" fillId="0" borderId="10" xfId="0" applyNumberFormat="1" applyFont="1" applyFill="1" applyBorder="1" applyAlignment="1" applyProtection="1">
      <alignment horizontal="center"/>
      <protection hidden="1"/>
    </xf>
    <xf numFmtId="0" fontId="38" fillId="0" borderId="0" xfId="0" applyFont="1" applyBorder="1" applyAlignment="1" applyProtection="1">
      <alignment horizontal="center"/>
      <protection hidden="1"/>
    </xf>
    <xf numFmtId="49" fontId="38" fillId="0" borderId="0" xfId="0" applyNumberFormat="1" applyFont="1" applyBorder="1" applyAlignment="1" applyProtection="1">
      <alignment horizontal="center"/>
      <protection hidden="1"/>
    </xf>
    <xf numFmtId="0" fontId="38" fillId="0" borderId="0" xfId="0" applyFont="1" applyBorder="1" applyAlignment="1" applyProtection="1">
      <alignment horizontal="left" indent="1"/>
      <protection hidden="1"/>
    </xf>
    <xf numFmtId="4" fontId="8" fillId="0" borderId="10" xfId="0" applyNumberFormat="1" applyFont="1" applyFill="1" applyBorder="1" applyAlignment="1" applyProtection="1">
      <alignment horizontal="center"/>
      <protection hidden="1"/>
    </xf>
    <xf numFmtId="0" fontId="3" fillId="0" borderId="0" xfId="0" applyFont="1" applyBorder="1" applyAlignment="1" applyProtection="1">
      <alignment horizontal="right"/>
      <protection hidden="1"/>
    </xf>
    <xf numFmtId="0" fontId="3" fillId="0" borderId="0" xfId="0" applyFont="1" applyBorder="1" applyAlignment="1" applyProtection="1">
      <alignment horizontal="right" vertical="center"/>
      <protection hidden="1"/>
    </xf>
    <xf numFmtId="0" fontId="3" fillId="0" borderId="0" xfId="0" applyFont="1" applyBorder="1" applyAlignment="1" applyProtection="1">
      <alignment vertical="center"/>
      <protection hidden="1"/>
    </xf>
    <xf numFmtId="0" fontId="25" fillId="0" borderId="0" xfId="0" applyFont="1" applyAlignment="1" applyProtection="1">
      <alignment horizontal="center"/>
      <protection hidden="1"/>
    </xf>
    <xf numFmtId="0" fontId="1" fillId="0" borderId="0" xfId="0" applyFont="1" applyFill="1" applyBorder="1" applyAlignment="1" applyProtection="1">
      <alignment vertical="center"/>
      <protection hidden="1"/>
    </xf>
    <xf numFmtId="0" fontId="28" fillId="0" borderId="0" xfId="0" applyFont="1" applyBorder="1" applyAlignment="1" applyProtection="1">
      <alignment horizontal="right" vertical="center"/>
      <protection hidden="1"/>
    </xf>
    <xf numFmtId="0" fontId="29" fillId="0" borderId="0" xfId="0" applyFont="1" applyBorder="1" applyAlignment="1" applyProtection="1">
      <alignment vertical="center"/>
      <protection hidden="1"/>
    </xf>
    <xf numFmtId="0" fontId="28" fillId="0" borderId="0" xfId="0" applyFont="1" applyBorder="1" applyAlignment="1" applyProtection="1">
      <alignment vertical="center"/>
      <protection hidden="1"/>
    </xf>
    <xf numFmtId="0" fontId="0" fillId="0" borderId="0" xfId="0" applyFill="1" applyBorder="1" applyAlignment="1" applyProtection="1">
      <alignment horizontal="right"/>
      <protection hidden="1"/>
    </xf>
    <xf numFmtId="0" fontId="7" fillId="0" borderId="7" xfId="0" applyFont="1" applyFill="1" applyBorder="1" applyAlignment="1" applyProtection="1">
      <alignment vertical="center" wrapText="1"/>
      <protection hidden="1"/>
    </xf>
    <xf numFmtId="0" fontId="7" fillId="0" borderId="5" xfId="0" applyFont="1" applyFill="1" applyBorder="1" applyAlignment="1" applyProtection="1">
      <alignment vertical="center" wrapText="1"/>
      <protection hidden="1"/>
    </xf>
    <xf numFmtId="0" fontId="7" fillId="0" borderId="2" xfId="0" applyFont="1" applyFill="1" applyBorder="1" applyAlignment="1" applyProtection="1">
      <alignment vertical="center" wrapText="1"/>
      <protection hidden="1"/>
    </xf>
    <xf numFmtId="0" fontId="7" fillId="0" borderId="11" xfId="0" applyFont="1" applyFill="1" applyBorder="1" applyAlignment="1" applyProtection="1">
      <alignment vertical="center" wrapText="1"/>
      <protection hidden="1"/>
    </xf>
    <xf numFmtId="0" fontId="83" fillId="0" borderId="4" xfId="0" applyFont="1" applyFill="1" applyBorder="1" applyAlignment="1" applyProtection="1">
      <alignment vertical="center" wrapText="1"/>
      <protection hidden="1"/>
    </xf>
    <xf numFmtId="0" fontId="84" fillId="0" borderId="7" xfId="0" applyFont="1" applyFill="1" applyBorder="1" applyAlignment="1" applyProtection="1">
      <alignment vertical="center" wrapText="1"/>
      <protection hidden="1"/>
    </xf>
    <xf numFmtId="0" fontId="3" fillId="0" borderId="0" xfId="0" applyFont="1"/>
    <xf numFmtId="0" fontId="1" fillId="0" borderId="0" xfId="0" applyFont="1" applyFill="1"/>
    <xf numFmtId="0" fontId="1" fillId="0" borderId="0" xfId="0" applyFont="1" applyFill="1" applyAlignment="1">
      <alignment horizontal="center"/>
    </xf>
    <xf numFmtId="0" fontId="85" fillId="0" borderId="0" xfId="0" applyFont="1" applyFill="1"/>
    <xf numFmtId="0" fontId="86" fillId="0" borderId="0" xfId="0" applyFont="1" applyFill="1" applyAlignment="1">
      <alignment horizontal="center"/>
    </xf>
    <xf numFmtId="0" fontId="86" fillId="0" borderId="0" xfId="0" applyFont="1" applyFill="1"/>
    <xf numFmtId="0" fontId="0" fillId="0" borderId="10" xfId="0" applyBorder="1" applyAlignment="1" applyProtection="1">
      <alignment horizontal="center" wrapText="1"/>
      <protection hidden="1"/>
    </xf>
    <xf numFmtId="0" fontId="0" fillId="0" borderId="0" xfId="0" applyFill="1" applyAlignment="1">
      <alignment horizontal="center"/>
    </xf>
    <xf numFmtId="0" fontId="0" fillId="0" borderId="0" xfId="0" applyNumberFormat="1" applyFill="1"/>
    <xf numFmtId="0" fontId="0" fillId="0" borderId="0" xfId="0" applyNumberFormat="1" applyFill="1" applyAlignment="1">
      <alignment horizontal="center"/>
    </xf>
    <xf numFmtId="0" fontId="30" fillId="0" borderId="0" xfId="0" applyNumberFormat="1" applyFont="1" applyFill="1"/>
    <xf numFmtId="0" fontId="10" fillId="0" borderId="0" xfId="0" applyFont="1" applyBorder="1" applyAlignment="1" applyProtection="1">
      <alignment horizontal="center"/>
      <protection hidden="1"/>
    </xf>
    <xf numFmtId="0" fontId="2" fillId="0" borderId="10" xfId="0" applyFont="1" applyBorder="1" applyAlignment="1">
      <alignment horizontal="center"/>
    </xf>
    <xf numFmtId="0" fontId="80" fillId="0" borderId="10" xfId="0" applyFont="1" applyBorder="1" applyAlignment="1">
      <alignment horizontal="center"/>
    </xf>
    <xf numFmtId="0" fontId="2" fillId="0" borderId="0" xfId="0" applyFont="1" applyBorder="1" applyAlignment="1">
      <alignment horizontal="center"/>
    </xf>
    <xf numFmtId="0" fontId="17" fillId="0" borderId="10" xfId="0" applyFont="1" applyBorder="1" applyAlignment="1">
      <alignment horizontal="center"/>
    </xf>
    <xf numFmtId="169" fontId="2" fillId="0" borderId="8" xfId="0" applyNumberFormat="1" applyFont="1" applyBorder="1" applyProtection="1">
      <protection hidden="1"/>
    </xf>
    <xf numFmtId="169" fontId="2" fillId="0" borderId="0" xfId="0" applyNumberFormat="1" applyFont="1" applyBorder="1" applyProtection="1">
      <protection hidden="1"/>
    </xf>
    <xf numFmtId="169" fontId="2" fillId="0" borderId="11" xfId="0" applyNumberFormat="1" applyFont="1" applyBorder="1" applyProtection="1">
      <protection hidden="1"/>
    </xf>
    <xf numFmtId="0" fontId="3" fillId="0" borderId="0" xfId="0" applyFont="1" applyBorder="1" applyProtection="1">
      <protection hidden="1"/>
    </xf>
    <xf numFmtId="0" fontId="2" fillId="0" borderId="0" xfId="0" applyFont="1" applyBorder="1" applyAlignment="1" applyProtection="1">
      <alignment horizontal="left"/>
      <protection hidden="1"/>
    </xf>
    <xf numFmtId="0" fontId="60" fillId="0" borderId="0" xfId="8" applyFont="1" applyBorder="1" applyAlignment="1">
      <alignment vertical="center"/>
    </xf>
    <xf numFmtId="0" fontId="26" fillId="0" borderId="0" xfId="0" applyFont="1"/>
    <xf numFmtId="0" fontId="10" fillId="0" borderId="10" xfId="0" applyFont="1" applyBorder="1" applyAlignment="1" applyProtection="1">
      <alignment horizontal="center"/>
      <protection hidden="1"/>
    </xf>
    <xf numFmtId="0" fontId="2" fillId="0" borderId="10" xfId="0" applyFont="1" applyBorder="1" applyAlignment="1" applyProtection="1">
      <alignment horizontal="left"/>
      <protection hidden="1"/>
    </xf>
    <xf numFmtId="10" fontId="0" fillId="0" borderId="10" xfId="0" applyNumberFormat="1" applyBorder="1" applyProtection="1">
      <protection hidden="1"/>
    </xf>
    <xf numFmtId="0" fontId="1" fillId="0" borderId="19" xfId="0" applyFont="1" applyFill="1" applyBorder="1" applyAlignment="1" applyProtection="1">
      <alignment horizontal="center"/>
      <protection hidden="1"/>
    </xf>
    <xf numFmtId="0" fontId="17" fillId="0" borderId="19" xfId="0" applyFont="1" applyBorder="1" applyAlignment="1" applyProtection="1">
      <alignment horizontal="center"/>
      <protection hidden="1"/>
    </xf>
    <xf numFmtId="0" fontId="3" fillId="0" borderId="0" xfId="0" applyFont="1" applyAlignment="1">
      <alignment horizontal="center"/>
    </xf>
    <xf numFmtId="172" fontId="0" fillId="0" borderId="0" xfId="0" applyNumberFormat="1"/>
    <xf numFmtId="4" fontId="0" fillId="0" borderId="0" xfId="0" applyNumberFormat="1"/>
    <xf numFmtId="0" fontId="11" fillId="0" borderId="0" xfId="0" applyFont="1" applyFill="1" applyBorder="1" applyAlignment="1" applyProtection="1">
      <alignment vertical="center"/>
      <protection hidden="1"/>
    </xf>
    <xf numFmtId="0" fontId="3" fillId="0" borderId="7" xfId="0" applyFont="1" applyFill="1" applyBorder="1" applyAlignment="1" applyProtection="1">
      <alignment horizontal="center" vertical="center"/>
      <protection hidden="1"/>
    </xf>
    <xf numFmtId="0" fontId="18" fillId="0" borderId="0" xfId="0" applyFont="1" applyBorder="1" applyAlignment="1" applyProtection="1">
      <alignment horizontal="center"/>
      <protection hidden="1"/>
    </xf>
    <xf numFmtId="0" fontId="0" fillId="0" borderId="8" xfId="0" applyFill="1" applyBorder="1" applyAlignment="1" applyProtection="1">
      <protection hidden="1"/>
    </xf>
    <xf numFmtId="0" fontId="69" fillId="0" borderId="0" xfId="0" applyFont="1" applyFill="1" applyBorder="1" applyProtection="1">
      <protection hidden="1"/>
    </xf>
    <xf numFmtId="0" fontId="1" fillId="0" borderId="7" xfId="0" applyFont="1" applyBorder="1" applyAlignment="1" applyProtection="1">
      <alignment vertical="center" wrapText="1"/>
      <protection hidden="1"/>
    </xf>
    <xf numFmtId="49" fontId="2" fillId="0" borderId="0" xfId="0" applyNumberFormat="1" applyFont="1" applyFill="1" applyBorder="1" applyAlignment="1" applyProtection="1">
      <alignment vertical="center" wrapText="1"/>
      <protection hidden="1"/>
    </xf>
    <xf numFmtId="49" fontId="2" fillId="0" borderId="0" xfId="0" applyNumberFormat="1" applyFont="1" applyFill="1" applyBorder="1" applyAlignment="1" applyProtection="1">
      <alignment horizontal="center" vertical="center" wrapText="1"/>
      <protection locked="0" hidden="1"/>
    </xf>
    <xf numFmtId="0" fontId="0" fillId="0" borderId="0" xfId="0" applyNumberFormat="1" applyFill="1" applyBorder="1" applyAlignment="1" applyProtection="1">
      <alignment horizontal="center" vertical="center"/>
      <protection hidden="1"/>
    </xf>
    <xf numFmtId="0" fontId="0" fillId="0" borderId="9" xfId="0" applyFill="1" applyBorder="1" applyAlignment="1" applyProtection="1">
      <protection hidden="1"/>
    </xf>
    <xf numFmtId="4" fontId="0" fillId="0" borderId="0" xfId="0" applyNumberFormat="1" applyAlignment="1"/>
    <xf numFmtId="0" fontId="0" fillId="0" borderId="0" xfId="0" applyAlignment="1"/>
    <xf numFmtId="0" fontId="31" fillId="0" borderId="0" xfId="0" applyFont="1" applyAlignment="1"/>
    <xf numFmtId="0" fontId="87" fillId="0" borderId="0" xfId="0" applyFont="1" applyAlignment="1"/>
    <xf numFmtId="0" fontId="82" fillId="0" borderId="0" xfId="0" applyFont="1" applyFill="1" applyBorder="1" applyProtection="1">
      <protection hidden="1"/>
    </xf>
    <xf numFmtId="0" fontId="2" fillId="0" borderId="10" xfId="0" quotePrefix="1" applyFont="1" applyBorder="1" applyAlignment="1" applyProtection="1">
      <alignment horizontal="center"/>
      <protection hidden="1"/>
    </xf>
    <xf numFmtId="0" fontId="59" fillId="0" borderId="0" xfId="0" applyFont="1" applyFill="1" applyBorder="1" applyAlignment="1" applyProtection="1">
      <alignment horizontal="right"/>
      <protection hidden="1"/>
    </xf>
    <xf numFmtId="0" fontId="59" fillId="0" borderId="0" xfId="0" applyFont="1" applyFill="1" applyBorder="1" applyProtection="1">
      <protection hidden="1"/>
    </xf>
    <xf numFmtId="1" fontId="26" fillId="0" borderId="0" xfId="0" applyNumberFormat="1" applyFont="1" applyBorder="1" applyProtection="1">
      <protection hidden="1"/>
    </xf>
    <xf numFmtId="0" fontId="26" fillId="0" borderId="0" xfId="0" applyFont="1" applyBorder="1" applyProtection="1">
      <protection hidden="1"/>
    </xf>
    <xf numFmtId="0" fontId="26" fillId="0" borderId="0" xfId="0" applyFont="1" applyBorder="1" applyAlignment="1" applyProtection="1">
      <alignment horizontal="right"/>
      <protection hidden="1"/>
    </xf>
    <xf numFmtId="0" fontId="1" fillId="0" borderId="9" xfId="0" applyFont="1" applyBorder="1" applyAlignment="1" applyProtection="1">
      <alignment horizontal="center" vertical="center"/>
      <protection hidden="1"/>
    </xf>
    <xf numFmtId="0" fontId="30" fillId="0" borderId="8" xfId="0" applyFont="1" applyBorder="1" applyAlignment="1" applyProtection="1">
      <alignment horizontal="left" vertical="center" wrapText="1"/>
      <protection hidden="1"/>
    </xf>
    <xf numFmtId="0" fontId="30" fillId="0" borderId="0" xfId="0" applyFont="1" applyBorder="1" applyAlignment="1" applyProtection="1">
      <alignment horizontal="left" vertical="center" wrapText="1"/>
      <protection hidden="1"/>
    </xf>
    <xf numFmtId="0" fontId="2" fillId="0" borderId="0" xfId="0" applyFont="1" applyFill="1" applyBorder="1" applyAlignment="1" applyProtection="1">
      <alignment horizontal="center" vertical="center" wrapText="1"/>
      <protection hidden="1"/>
    </xf>
    <xf numFmtId="0" fontId="27" fillId="0" borderId="0" xfId="0" applyFont="1" applyBorder="1" applyAlignment="1" applyProtection="1">
      <protection hidden="1"/>
    </xf>
    <xf numFmtId="0" fontId="31" fillId="0" borderId="0" xfId="0" applyFont="1" applyBorder="1" applyAlignment="1" applyProtection="1">
      <protection hidden="1"/>
    </xf>
    <xf numFmtId="0" fontId="32" fillId="0" borderId="0" xfId="0" applyFont="1" applyBorder="1" applyAlignment="1" applyProtection="1">
      <protection hidden="1"/>
    </xf>
    <xf numFmtId="0" fontId="32" fillId="0" borderId="0"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18" fillId="0" borderId="0" xfId="0" applyFont="1" applyBorder="1" applyAlignment="1" applyProtection="1">
      <alignment wrapText="1"/>
      <protection hidden="1"/>
    </xf>
    <xf numFmtId="0" fontId="42" fillId="0" borderId="0" xfId="0" applyFont="1" applyFill="1" applyBorder="1" applyProtection="1">
      <protection hidden="1"/>
    </xf>
    <xf numFmtId="0" fontId="42" fillId="0" borderId="0" xfId="0" applyFont="1" applyBorder="1" applyProtection="1">
      <protection hidden="1"/>
    </xf>
    <xf numFmtId="0" fontId="78" fillId="0" borderId="0" xfId="0" applyFont="1" applyFill="1" applyBorder="1" applyProtection="1">
      <protection hidden="1"/>
    </xf>
    <xf numFmtId="0" fontId="2" fillId="0" borderId="0" xfId="0" applyFont="1" applyBorder="1" applyAlignment="1" applyProtection="1">
      <alignment horizontal="right"/>
      <protection hidden="1"/>
    </xf>
    <xf numFmtId="0" fontId="17" fillId="0" borderId="0" xfId="0" applyFont="1" applyBorder="1" applyProtection="1">
      <protection hidden="1"/>
    </xf>
    <xf numFmtId="0" fontId="0" fillId="0" borderId="0" xfId="0" applyFill="1" applyBorder="1" applyAlignment="1" applyProtection="1">
      <alignment horizontal="center"/>
      <protection hidden="1"/>
    </xf>
    <xf numFmtId="0" fontId="4" fillId="0" borderId="0" xfId="0" applyFont="1" applyFill="1" applyBorder="1" applyAlignment="1" applyProtection="1">
      <alignment horizontal="justify" vertical="center"/>
      <protection hidden="1"/>
    </xf>
    <xf numFmtId="0" fontId="40" fillId="0" borderId="0" xfId="0" applyFont="1" applyFill="1" applyBorder="1" applyProtection="1">
      <protection hidden="1"/>
    </xf>
    <xf numFmtId="0" fontId="0" fillId="0" borderId="0" xfId="0" applyBorder="1" applyAlignment="1" applyProtection="1">
      <alignment horizontal="left"/>
      <protection hidden="1"/>
    </xf>
    <xf numFmtId="0" fontId="4" fillId="0" borderId="0" xfId="0" applyFont="1" applyBorder="1" applyAlignment="1" applyProtection="1">
      <protection hidden="1"/>
    </xf>
    <xf numFmtId="0" fontId="40" fillId="0" borderId="0" xfId="0" applyFont="1" applyBorder="1" applyAlignment="1" applyProtection="1">
      <alignment horizontal="left"/>
      <protection hidden="1"/>
    </xf>
    <xf numFmtId="0" fontId="11" fillId="0" borderId="0" xfId="0" applyFont="1" applyBorder="1" applyAlignment="1" applyProtection="1">
      <alignment horizontal="right" wrapText="1"/>
      <protection hidden="1"/>
    </xf>
    <xf numFmtId="0" fontId="2" fillId="0" borderId="0" xfId="0" applyFont="1" applyBorder="1" applyAlignment="1" applyProtection="1">
      <alignment wrapText="1"/>
      <protection hidden="1"/>
    </xf>
    <xf numFmtId="0" fontId="74" fillId="0" borderId="0" xfId="0" quotePrefix="1" applyFont="1" applyBorder="1" applyProtection="1">
      <protection hidden="1"/>
    </xf>
    <xf numFmtId="0" fontId="74" fillId="0" borderId="0" xfId="0" applyFont="1" applyBorder="1" applyProtection="1">
      <protection hidden="1"/>
    </xf>
    <xf numFmtId="0" fontId="74" fillId="0" borderId="0" xfId="0" applyFont="1" applyBorder="1" applyAlignment="1" applyProtection="1">
      <protection hidden="1"/>
    </xf>
    <xf numFmtId="0" fontId="2" fillId="0" borderId="0" xfId="0" applyFont="1" applyBorder="1" applyAlignment="1" applyProtection="1">
      <alignment horizontal="center" wrapText="1"/>
      <protection hidden="1"/>
    </xf>
    <xf numFmtId="0" fontId="0" fillId="0" borderId="0" xfId="0" applyBorder="1" applyAlignment="1" applyProtection="1">
      <alignment wrapText="1"/>
      <protection hidden="1"/>
    </xf>
    <xf numFmtId="10" fontId="0" fillId="0" borderId="0" xfId="0" applyNumberFormat="1" applyBorder="1" applyProtection="1">
      <protection hidden="1"/>
    </xf>
    <xf numFmtId="0" fontId="11" fillId="0" borderId="0" xfId="0" applyFont="1" applyBorder="1" applyAlignment="1" applyProtection="1">
      <alignment horizontal="right" vertical="center"/>
      <protection hidden="1"/>
    </xf>
    <xf numFmtId="0" fontId="82" fillId="0" borderId="0" xfId="0" applyFont="1" applyBorder="1" applyProtection="1">
      <protection hidden="1"/>
    </xf>
    <xf numFmtId="0" fontId="2" fillId="0" borderId="0" xfId="0" applyFont="1" applyFill="1" applyBorder="1" applyAlignment="1" applyProtection="1">
      <alignment horizontal="right"/>
      <protection hidden="1"/>
    </xf>
    <xf numFmtId="49" fontId="46" fillId="0" borderId="0" xfId="0" applyNumberFormat="1" applyFont="1" applyBorder="1" applyAlignment="1" applyProtection="1">
      <alignment horizontal="left" vertical="center"/>
      <protection hidden="1"/>
    </xf>
    <xf numFmtId="49" fontId="46" fillId="0" borderId="0" xfId="0" applyNumberFormat="1" applyFont="1" applyBorder="1" applyAlignment="1" applyProtection="1">
      <alignment horizontal="right" vertical="center"/>
      <protection hidden="1"/>
    </xf>
    <xf numFmtId="1" fontId="46" fillId="0" borderId="0" xfId="0" applyNumberFormat="1" applyFont="1" applyBorder="1" applyAlignment="1" applyProtection="1">
      <alignment horizontal="left" vertical="center"/>
      <protection hidden="1"/>
    </xf>
    <xf numFmtId="0" fontId="30" fillId="0" borderId="0" xfId="0" applyFont="1" applyBorder="1" applyAlignment="1" applyProtection="1">
      <alignment horizontal="center" wrapText="1"/>
      <protection hidden="1"/>
    </xf>
    <xf numFmtId="1" fontId="46" fillId="0" borderId="0" xfId="0" applyNumberFormat="1" applyFont="1" applyFill="1" applyBorder="1" applyAlignment="1" applyProtection="1">
      <alignment horizontal="left" vertical="center"/>
      <protection hidden="1"/>
    </xf>
    <xf numFmtId="0" fontId="30" fillId="0" borderId="0" xfId="0" applyFont="1" applyBorder="1" applyAlignment="1" applyProtection="1">
      <alignment horizontal="left" wrapText="1"/>
      <protection hidden="1"/>
    </xf>
    <xf numFmtId="169" fontId="0" fillId="0" borderId="0" xfId="0" applyNumberFormat="1" applyBorder="1" applyProtection="1">
      <protection hidden="1"/>
    </xf>
    <xf numFmtId="0" fontId="29" fillId="0" borderId="0" xfId="0" applyFont="1" applyBorder="1" applyProtection="1">
      <protection hidden="1"/>
    </xf>
    <xf numFmtId="49" fontId="11" fillId="0" borderId="0" xfId="0" applyNumberFormat="1" applyFont="1" applyBorder="1" applyAlignment="1" applyProtection="1">
      <alignment horizontal="left" vertical="top" wrapText="1"/>
      <protection hidden="1"/>
    </xf>
    <xf numFmtId="49" fontId="11" fillId="0" borderId="0" xfId="0" applyNumberFormat="1" applyFont="1" applyBorder="1" applyAlignment="1" applyProtection="1">
      <alignment horizontal="left" vertical="top" wrapText="1"/>
    </xf>
    <xf numFmtId="0" fontId="29" fillId="0" borderId="0" xfId="0" applyFont="1" applyBorder="1" applyAlignment="1" applyProtection="1">
      <alignment horizontal="left" wrapText="1"/>
      <protection hidden="1"/>
    </xf>
    <xf numFmtId="0" fontId="67" fillId="0" borderId="0" xfId="0" applyFont="1" applyBorder="1"/>
    <xf numFmtId="0" fontId="18" fillId="0" borderId="0" xfId="0" applyFont="1" applyBorder="1" applyProtection="1">
      <protection hidden="1"/>
    </xf>
    <xf numFmtId="0" fontId="40" fillId="0" borderId="0" xfId="0" applyFont="1" applyBorder="1" applyProtection="1">
      <protection hidden="1"/>
    </xf>
    <xf numFmtId="0" fontId="53" fillId="0" borderId="0" xfId="0" applyFont="1" applyBorder="1" applyProtection="1">
      <protection hidden="1"/>
    </xf>
    <xf numFmtId="0" fontId="0" fillId="0" borderId="0" xfId="0" applyBorder="1"/>
    <xf numFmtId="0" fontId="52" fillId="0" borderId="0" xfId="0" applyFont="1" applyBorder="1" applyProtection="1">
      <protection hidden="1"/>
    </xf>
    <xf numFmtId="0" fontId="79" fillId="0" borderId="0" xfId="0" applyFont="1" applyBorder="1" applyAlignment="1" applyProtection="1">
      <protection hidden="1"/>
    </xf>
    <xf numFmtId="0" fontId="10" fillId="0" borderId="0" xfId="0" applyFont="1" applyBorder="1" applyAlignment="1" applyProtection="1">
      <protection hidden="1"/>
    </xf>
    <xf numFmtId="0" fontId="17" fillId="0" borderId="0" xfId="0" applyFont="1" applyFill="1" applyBorder="1" applyProtection="1">
      <protection hidden="1"/>
    </xf>
    <xf numFmtId="0" fontId="81" fillId="0" borderId="0" xfId="0" applyFont="1" applyBorder="1" applyProtection="1">
      <protection hidden="1"/>
    </xf>
    <xf numFmtId="0" fontId="80" fillId="0" borderId="0" xfId="0" applyFont="1" applyBorder="1" applyAlignment="1" applyProtection="1">
      <alignment wrapText="1"/>
      <protection hidden="1"/>
    </xf>
    <xf numFmtId="0" fontId="80" fillId="0" borderId="0" xfId="0" applyFont="1" applyBorder="1" applyAlignment="1" applyProtection="1">
      <protection hidden="1"/>
    </xf>
    <xf numFmtId="0" fontId="17" fillId="0" borderId="0" xfId="0" applyFont="1" applyBorder="1" applyAlignment="1" applyProtection="1">
      <alignment wrapText="1"/>
      <protection hidden="1"/>
    </xf>
    <xf numFmtId="0" fontId="0" fillId="0" borderId="0" xfId="0" quotePrefix="1" applyBorder="1" applyProtection="1">
      <protection hidden="1"/>
    </xf>
    <xf numFmtId="0" fontId="38" fillId="0" borderId="0" xfId="0" applyFont="1" applyBorder="1" applyProtection="1">
      <protection hidden="1"/>
    </xf>
    <xf numFmtId="0" fontId="51" fillId="0" borderId="0" xfId="0" applyFont="1" applyBorder="1" applyProtection="1">
      <protection hidden="1"/>
    </xf>
    <xf numFmtId="0" fontId="10" fillId="0" borderId="0" xfId="0" applyFont="1" applyBorder="1" applyAlignment="1" applyProtection="1">
      <alignment horizontal="right" vertical="center" wrapText="1"/>
      <protection hidden="1"/>
    </xf>
    <xf numFmtId="0" fontId="10" fillId="0" borderId="0" xfId="0" applyFont="1" applyBorder="1" applyAlignment="1" applyProtection="1">
      <alignment horizontal="right" vertical="center"/>
      <protection hidden="1"/>
    </xf>
    <xf numFmtId="0" fontId="18" fillId="0" borderId="0" xfId="0" applyFont="1" applyBorder="1" applyAlignment="1" applyProtection="1">
      <alignment horizontal="center" wrapText="1"/>
      <protection hidden="1"/>
    </xf>
    <xf numFmtId="0" fontId="19" fillId="0" borderId="0" xfId="0" applyFont="1" applyFill="1" applyBorder="1" applyAlignment="1" applyProtection="1">
      <alignment horizontal="center" vertical="top" wrapText="1"/>
      <protection hidden="1"/>
    </xf>
    <xf numFmtId="0" fontId="42" fillId="0" borderId="0" xfId="0" applyFont="1" applyFill="1" applyBorder="1" applyAlignment="1" applyProtection="1">
      <alignment horizontal="center"/>
      <protection hidden="1"/>
    </xf>
    <xf numFmtId="49" fontId="7" fillId="0" borderId="0" xfId="0" applyNumberFormat="1" applyFont="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69" fontId="10" fillId="0" borderId="11" xfId="0" applyNumberFormat="1" applyFont="1" applyBorder="1" applyAlignment="1" applyProtection="1">
      <alignment horizontal="center" vertical="center"/>
      <protection hidden="1"/>
    </xf>
    <xf numFmtId="0" fontId="53" fillId="0" borderId="7" xfId="0" applyFont="1" applyBorder="1" applyProtection="1">
      <protection hidden="1"/>
    </xf>
    <xf numFmtId="0" fontId="53" fillId="0" borderId="11" xfId="0" applyFont="1" applyBorder="1" applyProtection="1">
      <protection hidden="1"/>
    </xf>
    <xf numFmtId="0" fontId="63" fillId="9" borderId="10" xfId="5" applyFont="1" applyFill="1" applyBorder="1" applyAlignment="1">
      <alignment horizontal="center" vertical="center"/>
    </xf>
    <xf numFmtId="169" fontId="10" fillId="0" borderId="0" xfId="0" applyNumberFormat="1" applyFont="1" applyBorder="1" applyAlignment="1" applyProtection="1">
      <alignment horizontal="center" vertical="center"/>
      <protection hidden="1"/>
    </xf>
    <xf numFmtId="0" fontId="30" fillId="0" borderId="0" xfId="0" applyFont="1" applyBorder="1" applyProtection="1">
      <protection hidden="1"/>
    </xf>
    <xf numFmtId="0" fontId="10" fillId="0" borderId="4" xfId="0" applyFont="1" applyBorder="1" applyAlignment="1" applyProtection="1">
      <alignment horizontal="right" vertical="center"/>
      <protection hidden="1"/>
    </xf>
    <xf numFmtId="0" fontId="10" fillId="0" borderId="7" xfId="0" applyFont="1" applyBorder="1" applyAlignment="1" applyProtection="1">
      <alignment horizontal="right" vertical="center"/>
      <protection hidden="1"/>
    </xf>
    <xf numFmtId="0" fontId="10" fillId="0" borderId="5" xfId="0" applyFont="1" applyBorder="1" applyAlignment="1" applyProtection="1">
      <alignment horizontal="right" vertical="center"/>
      <protection hidden="1"/>
    </xf>
    <xf numFmtId="0" fontId="10" fillId="0" borderId="8" xfId="0" applyFont="1" applyBorder="1" applyAlignment="1" applyProtection="1">
      <alignment horizontal="right" vertical="center"/>
      <protection hidden="1"/>
    </xf>
    <xf numFmtId="0" fontId="10" fillId="0" borderId="9" xfId="0" applyFont="1" applyBorder="1" applyAlignment="1" applyProtection="1">
      <alignment horizontal="right" vertical="center"/>
      <protection hidden="1"/>
    </xf>
    <xf numFmtId="0" fontId="10" fillId="0" borderId="2" xfId="0" applyFont="1" applyBorder="1" applyAlignment="1" applyProtection="1">
      <alignment horizontal="right" vertical="center"/>
      <protection hidden="1"/>
    </xf>
    <xf numFmtId="0" fontId="10" fillId="0" borderId="11" xfId="0" applyFont="1" applyBorder="1" applyAlignment="1" applyProtection="1">
      <alignment horizontal="right" vertical="center"/>
      <protection hidden="1"/>
    </xf>
    <xf numFmtId="0" fontId="10" fillId="0" borderId="6" xfId="0" applyFont="1" applyBorder="1" applyAlignment="1" applyProtection="1">
      <alignment horizontal="right" vertical="center"/>
      <protection hidden="1"/>
    </xf>
    <xf numFmtId="169" fontId="10" fillId="0" borderId="4" xfId="0" applyNumberFormat="1" applyFont="1" applyBorder="1" applyAlignment="1" applyProtection="1">
      <alignment horizontal="center" vertical="center"/>
      <protection hidden="1"/>
    </xf>
    <xf numFmtId="169" fontId="10" fillId="0" borderId="7" xfId="0" applyNumberFormat="1" applyFont="1" applyBorder="1" applyAlignment="1" applyProtection="1">
      <alignment horizontal="center" vertical="center"/>
      <protection hidden="1"/>
    </xf>
    <xf numFmtId="169" fontId="10" fillId="0" borderId="5" xfId="0" applyNumberFormat="1" applyFont="1" applyBorder="1" applyAlignment="1" applyProtection="1">
      <alignment horizontal="center" vertical="center"/>
      <protection hidden="1"/>
    </xf>
    <xf numFmtId="169" fontId="10" fillId="0" borderId="8" xfId="0" applyNumberFormat="1" applyFont="1" applyBorder="1" applyAlignment="1" applyProtection="1">
      <alignment horizontal="center" vertical="center"/>
      <protection hidden="1"/>
    </xf>
    <xf numFmtId="169" fontId="10" fillId="0" borderId="9" xfId="0" applyNumberFormat="1" applyFont="1" applyBorder="1" applyAlignment="1" applyProtection="1">
      <alignment horizontal="center" vertical="center"/>
      <protection hidden="1"/>
    </xf>
    <xf numFmtId="169" fontId="10" fillId="0" borderId="2" xfId="0" applyNumberFormat="1" applyFont="1" applyBorder="1" applyAlignment="1" applyProtection="1">
      <alignment horizontal="center" vertical="center"/>
      <protection hidden="1"/>
    </xf>
    <xf numFmtId="169" fontId="10" fillId="0" borderId="6" xfId="0" applyNumberFormat="1" applyFont="1" applyBorder="1" applyAlignment="1" applyProtection="1">
      <alignment horizontal="center" vertical="center"/>
      <protection hidden="1"/>
    </xf>
    <xf numFmtId="49" fontId="54" fillId="0" borderId="0" xfId="0" applyNumberFormat="1" applyFont="1" applyFill="1" applyBorder="1" applyAlignment="1">
      <alignment horizontal="center" vertical="center"/>
    </xf>
    <xf numFmtId="0" fontId="0" fillId="0" borderId="0" xfId="0" applyBorder="1" applyAlignment="1">
      <alignment horizontal="center"/>
    </xf>
    <xf numFmtId="166" fontId="0" fillId="0" borderId="0" xfId="0" applyNumberFormat="1" applyFill="1" applyBorder="1" applyAlignment="1">
      <alignment horizontal="center"/>
    </xf>
    <xf numFmtId="49" fontId="54" fillId="0" borderId="10" xfId="0" applyNumberFormat="1" applyFont="1" applyFill="1" applyBorder="1" applyAlignment="1">
      <alignment horizontal="center" vertical="center"/>
    </xf>
    <xf numFmtId="4" fontId="0" fillId="0" borderId="10" xfId="0" applyNumberFormat="1" applyBorder="1" applyProtection="1">
      <protection hidden="1"/>
    </xf>
    <xf numFmtId="3" fontId="0" fillId="0" borderId="10" xfId="0" applyNumberFormat="1" applyBorder="1" applyProtection="1">
      <protection hidden="1"/>
    </xf>
    <xf numFmtId="169" fontId="0" fillId="0" borderId="10" xfId="0" applyNumberFormat="1" applyBorder="1" applyProtection="1">
      <protection hidden="1"/>
    </xf>
    <xf numFmtId="4" fontId="0" fillId="0" borderId="10" xfId="0" applyNumberFormat="1" applyBorder="1" applyAlignment="1">
      <alignment horizontal="center"/>
    </xf>
    <xf numFmtId="4" fontId="0" fillId="0" borderId="10" xfId="0" applyNumberFormat="1" applyBorder="1" applyAlignment="1">
      <alignment horizontal="center" shrinkToFit="1"/>
    </xf>
    <xf numFmtId="169" fontId="0" fillId="0" borderId="10" xfId="0" applyNumberFormat="1" applyBorder="1" applyAlignment="1">
      <alignment horizontal="center"/>
    </xf>
    <xf numFmtId="3" fontId="0" fillId="0" borderId="10" xfId="0" applyNumberFormat="1" applyBorder="1" applyAlignment="1">
      <alignment horizontal="center"/>
    </xf>
    <xf numFmtId="0" fontId="2" fillId="0" borderId="0" xfId="0" applyFont="1" applyBorder="1" applyAlignment="1">
      <alignment horizontal="right"/>
    </xf>
    <xf numFmtId="173" fontId="3" fillId="0" borderId="0" xfId="0" applyNumberFormat="1" applyFont="1" applyBorder="1" applyProtection="1">
      <protection hidden="1"/>
    </xf>
    <xf numFmtId="0" fontId="0" fillId="0" borderId="21" xfId="0" applyBorder="1" applyAlignment="1">
      <alignment horizontal="center"/>
    </xf>
    <xf numFmtId="0" fontId="10" fillId="0" borderId="0" xfId="0" applyFont="1" applyFill="1" applyBorder="1" applyAlignment="1" applyProtection="1">
      <alignment horizontal="right" vertical="center"/>
      <protection hidden="1"/>
    </xf>
    <xf numFmtId="169" fontId="10" fillId="0" borderId="0" xfId="0" applyNumberFormat="1" applyFont="1" applyFill="1" applyBorder="1" applyAlignment="1" applyProtection="1">
      <alignment horizontal="center" vertical="center"/>
      <protection hidden="1"/>
    </xf>
    <xf numFmtId="0" fontId="10" fillId="0" borderId="7" xfId="0" applyFont="1" applyFill="1" applyBorder="1" applyAlignment="1" applyProtection="1">
      <alignment horizontal="right" vertical="center"/>
      <protection hidden="1"/>
    </xf>
    <xf numFmtId="169" fontId="10" fillId="0" borderId="7" xfId="0" applyNumberFormat="1" applyFont="1" applyFill="1" applyBorder="1" applyAlignment="1" applyProtection="1">
      <alignment horizontal="center" vertical="center"/>
      <protection hidden="1"/>
    </xf>
    <xf numFmtId="169" fontId="10" fillId="0" borderId="5" xfId="0" applyNumberFormat="1" applyFont="1" applyFill="1" applyBorder="1" applyAlignment="1" applyProtection="1">
      <alignment horizontal="center" vertical="center"/>
      <protection hidden="1"/>
    </xf>
    <xf numFmtId="169" fontId="10" fillId="0" borderId="9" xfId="0" applyNumberFormat="1" applyFont="1" applyFill="1" applyBorder="1" applyAlignment="1" applyProtection="1">
      <alignment horizontal="center" vertical="center"/>
      <protection hidden="1"/>
    </xf>
    <xf numFmtId="0" fontId="10" fillId="0" borderId="11" xfId="0" applyFont="1" applyFill="1" applyBorder="1" applyAlignment="1" applyProtection="1">
      <alignment horizontal="right" vertical="center"/>
      <protection hidden="1"/>
    </xf>
    <xf numFmtId="169" fontId="10" fillId="0" borderId="11" xfId="0" applyNumberFormat="1" applyFont="1" applyFill="1" applyBorder="1" applyAlignment="1" applyProtection="1">
      <alignment horizontal="center" vertical="center"/>
      <protection hidden="1"/>
    </xf>
    <xf numFmtId="169" fontId="10" fillId="0" borderId="6" xfId="0" applyNumberFormat="1" applyFont="1" applyFill="1" applyBorder="1" applyAlignment="1" applyProtection="1">
      <alignment horizontal="center" vertical="center"/>
      <protection hidden="1"/>
    </xf>
    <xf numFmtId="0" fontId="17" fillId="0" borderId="10" xfId="0" applyFont="1" applyBorder="1" applyAlignment="1" applyProtection="1">
      <alignment horizontal="center"/>
      <protection hidden="1"/>
    </xf>
    <xf numFmtId="0" fontId="17" fillId="0" borderId="10" xfId="0" applyFont="1" applyBorder="1" applyAlignment="1">
      <alignment horizontal="center" shrinkToFit="1"/>
    </xf>
    <xf numFmtId="0" fontId="40" fillId="0" borderId="0" xfId="0" applyFont="1" applyFill="1" applyBorder="1" applyAlignment="1" applyProtection="1">
      <alignment horizontal="center"/>
      <protection hidden="1"/>
    </xf>
    <xf numFmtId="0" fontId="40" fillId="0" borderId="0" xfId="0" applyFont="1" applyBorder="1" applyAlignment="1" applyProtection="1">
      <alignment horizontal="center"/>
      <protection hidden="1"/>
    </xf>
    <xf numFmtId="0" fontId="74" fillId="0" borderId="0" xfId="0" applyFont="1" applyBorder="1" applyAlignment="1" applyProtection="1">
      <alignment horizontal="center" wrapText="1"/>
      <protection hidden="1"/>
    </xf>
    <xf numFmtId="49" fontId="11" fillId="0" borderId="0" xfId="0" applyNumberFormat="1" applyFont="1" applyBorder="1" applyAlignment="1" applyProtection="1">
      <alignment horizontal="center" vertical="top" wrapText="1"/>
    </xf>
    <xf numFmtId="0" fontId="80" fillId="0" borderId="0" xfId="0" applyFont="1" applyBorder="1" applyAlignment="1" applyProtection="1">
      <alignment horizontal="center"/>
      <protection hidden="1"/>
    </xf>
    <xf numFmtId="167" fontId="2" fillId="0" borderId="0"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right" vertical="center" wrapText="1"/>
      <protection hidden="1"/>
    </xf>
    <xf numFmtId="0" fontId="10" fillId="0" borderId="8" xfId="0" applyFont="1" applyBorder="1" applyAlignment="1" applyProtection="1">
      <alignment horizontal="right" vertical="center" wrapText="1"/>
      <protection hidden="1"/>
    </xf>
    <xf numFmtId="0" fontId="10" fillId="0" borderId="2" xfId="0" applyFont="1" applyBorder="1" applyAlignment="1" applyProtection="1">
      <alignment horizontal="right" vertical="center" wrapText="1"/>
      <protection hidden="1"/>
    </xf>
    <xf numFmtId="0" fontId="5" fillId="0" borderId="8" xfId="0" applyFont="1" applyBorder="1" applyAlignment="1" applyProtection="1">
      <protection hidden="1"/>
    </xf>
    <xf numFmtId="0" fontId="5" fillId="0" borderId="8" xfId="0" applyFont="1" applyFill="1" applyBorder="1" applyAlignment="1" applyProtection="1">
      <protection hidden="1"/>
    </xf>
    <xf numFmtId="0" fontId="5" fillId="0" borderId="9" xfId="0" applyFont="1" applyFill="1" applyBorder="1" applyAlignment="1" applyProtection="1">
      <protection hidden="1"/>
    </xf>
    <xf numFmtId="0" fontId="10" fillId="0" borderId="7"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11" xfId="0" applyFont="1" applyBorder="1" applyAlignment="1" applyProtection="1">
      <alignment vertical="center"/>
      <protection hidden="1"/>
    </xf>
    <xf numFmtId="0" fontId="5" fillId="0" borderId="2" xfId="0" applyFont="1" applyBorder="1" applyAlignment="1" applyProtection="1">
      <protection hidden="1"/>
    </xf>
    <xf numFmtId="0" fontId="5" fillId="0" borderId="11" xfId="0" applyFont="1" applyBorder="1" applyAlignment="1" applyProtection="1">
      <protection hidden="1"/>
    </xf>
    <xf numFmtId="0" fontId="5" fillId="0" borderId="11" xfId="0" applyFont="1" applyBorder="1" applyProtection="1">
      <protection hidden="1"/>
    </xf>
    <xf numFmtId="0" fontId="5" fillId="0" borderId="6" xfId="0" applyFont="1" applyBorder="1" applyProtection="1">
      <protection hidden="1"/>
    </xf>
    <xf numFmtId="0" fontId="5" fillId="0" borderId="4" xfId="0" applyFont="1" applyBorder="1" applyAlignment="1" applyProtection="1">
      <protection hidden="1"/>
    </xf>
    <xf numFmtId="0" fontId="5" fillId="0" borderId="8" xfId="0" applyFont="1" applyBorder="1" applyProtection="1">
      <protection hidden="1"/>
    </xf>
    <xf numFmtId="169" fontId="5" fillId="0" borderId="8" xfId="0" applyNumberFormat="1" applyFont="1" applyBorder="1" applyProtection="1">
      <protection hidden="1"/>
    </xf>
    <xf numFmtId="169" fontId="5" fillId="0" borderId="0" xfId="0" applyNumberFormat="1" applyFont="1" applyBorder="1" applyProtection="1">
      <protection hidden="1"/>
    </xf>
    <xf numFmtId="0" fontId="5" fillId="0" borderId="4" xfId="0" applyFont="1" applyBorder="1" applyProtection="1">
      <protection hidden="1"/>
    </xf>
    <xf numFmtId="0" fontId="10" fillId="0" borderId="4" xfId="0" applyFont="1" applyFill="1" applyBorder="1" applyAlignment="1" applyProtection="1">
      <alignment horizontal="right" vertical="center" wrapText="1"/>
      <protection hidden="1"/>
    </xf>
    <xf numFmtId="0" fontId="10" fillId="0" borderId="7" xfId="0" applyFont="1" applyFill="1" applyBorder="1" applyAlignment="1" applyProtection="1">
      <alignment vertical="center"/>
      <protection hidden="1"/>
    </xf>
    <xf numFmtId="0" fontId="10" fillId="0" borderId="8" xfId="0" applyFont="1" applyFill="1" applyBorder="1" applyAlignment="1" applyProtection="1">
      <alignment horizontal="right" vertical="center" wrapText="1"/>
      <protection hidden="1"/>
    </xf>
    <xf numFmtId="0" fontId="10" fillId="0" borderId="2" xfId="0" applyFont="1" applyFill="1" applyBorder="1" applyAlignment="1" applyProtection="1">
      <alignment horizontal="right" vertical="center" wrapText="1"/>
      <protection hidden="1"/>
    </xf>
    <xf numFmtId="0" fontId="10" fillId="0" borderId="11" xfId="0" applyFont="1" applyFill="1" applyBorder="1" applyAlignment="1" applyProtection="1">
      <alignment vertical="center"/>
      <protection hidden="1"/>
    </xf>
    <xf numFmtId="169" fontId="5" fillId="0" borderId="2" xfId="0" applyNumberFormat="1" applyFont="1" applyBorder="1" applyProtection="1">
      <protection hidden="1"/>
    </xf>
    <xf numFmtId="169" fontId="5" fillId="0" borderId="11" xfId="0" applyNumberFormat="1" applyFont="1" applyBorder="1" applyProtection="1">
      <protection hidden="1"/>
    </xf>
    <xf numFmtId="169" fontId="5" fillId="0" borderId="6" xfId="0" applyNumberFormat="1" applyFont="1" applyBorder="1" applyProtection="1">
      <protection hidden="1"/>
    </xf>
    <xf numFmtId="0" fontId="5" fillId="0" borderId="4" xfId="0" applyFont="1" applyFill="1" applyBorder="1" applyAlignment="1" applyProtection="1">
      <protection hidden="1"/>
    </xf>
    <xf numFmtId="0" fontId="5" fillId="0" borderId="7" xfId="0" applyFont="1" applyFill="1" applyBorder="1" applyAlignment="1" applyProtection="1">
      <protection hidden="1"/>
    </xf>
    <xf numFmtId="0" fontId="5" fillId="0" borderId="7" xfId="0" applyFont="1" applyFill="1" applyBorder="1" applyProtection="1">
      <protection hidden="1"/>
    </xf>
    <xf numFmtId="0" fontId="5" fillId="0" borderId="2" xfId="0" applyFont="1" applyFill="1" applyBorder="1" applyAlignment="1" applyProtection="1">
      <protection hidden="1"/>
    </xf>
    <xf numFmtId="0" fontId="5" fillId="0" borderId="11" xfId="0" applyFont="1" applyFill="1" applyBorder="1" applyAlignment="1" applyProtection="1">
      <protection hidden="1"/>
    </xf>
    <xf numFmtId="0" fontId="5" fillId="0" borderId="11" xfId="0" applyFont="1" applyFill="1" applyBorder="1" applyProtection="1">
      <protection hidden="1"/>
    </xf>
    <xf numFmtId="0" fontId="0" fillId="0" borderId="8" xfId="0" applyBorder="1" applyAlignment="1" applyProtection="1">
      <alignment horizontal="center"/>
      <protection hidden="1"/>
    </xf>
    <xf numFmtId="0" fontId="26" fillId="0" borderId="22" xfId="0" applyFont="1" applyFill="1" applyBorder="1" applyProtection="1">
      <protection hidden="1"/>
    </xf>
    <xf numFmtId="0" fontId="0" fillId="0" borderId="4" xfId="0" applyBorder="1" applyAlignment="1" applyProtection="1">
      <alignment horizontal="center"/>
      <protection hidden="1"/>
    </xf>
    <xf numFmtId="0" fontId="0" fillId="0" borderId="2" xfId="0" applyBorder="1" applyAlignment="1" applyProtection="1">
      <alignment horizontal="center"/>
      <protection hidden="1"/>
    </xf>
    <xf numFmtId="0" fontId="26" fillId="0" borderId="8" xfId="0" applyFont="1" applyFill="1" applyBorder="1" applyAlignment="1" applyProtection="1">
      <protection hidden="1"/>
    </xf>
    <xf numFmtId="0" fontId="59" fillId="0" borderId="0" xfId="0" applyFont="1" applyFill="1" applyBorder="1" applyAlignment="1" applyProtection="1">
      <alignment horizontal="center"/>
      <protection hidden="1"/>
    </xf>
    <xf numFmtId="0" fontId="59" fillId="0" borderId="0" xfId="0" applyFont="1" applyFill="1" applyBorder="1" applyAlignment="1" applyProtection="1">
      <protection hidden="1"/>
    </xf>
    <xf numFmtId="0" fontId="17" fillId="0" borderId="0" xfId="0" applyFont="1" applyBorder="1" applyAlignment="1">
      <alignment horizontal="left"/>
    </xf>
    <xf numFmtId="0" fontId="1" fillId="0" borderId="0" xfId="0" applyFont="1" applyFill="1" applyBorder="1" applyAlignment="1" applyProtection="1">
      <alignment horizontal="center"/>
      <protection hidden="1"/>
    </xf>
    <xf numFmtId="0" fontId="15" fillId="0" borderId="8" xfId="0" applyFont="1" applyFill="1" applyBorder="1" applyAlignment="1" applyProtection="1">
      <alignment horizontal="center" vertical="center"/>
      <protection hidden="1"/>
    </xf>
    <xf numFmtId="0" fontId="26" fillId="0" borderId="0" xfId="0" applyFont="1" applyBorder="1" applyAlignment="1" applyProtection="1">
      <alignment horizontal="center"/>
      <protection hidden="1"/>
    </xf>
    <xf numFmtId="0" fontId="0" fillId="0" borderId="20" xfId="0" applyBorder="1" applyAlignment="1">
      <alignment horizontal="center"/>
    </xf>
    <xf numFmtId="169" fontId="2" fillId="0" borderId="5" xfId="0" applyNumberFormat="1" applyFont="1" applyBorder="1" applyProtection="1">
      <protection hidden="1"/>
    </xf>
    <xf numFmtId="169" fontId="2" fillId="0" borderId="6" xfId="0" applyNumberFormat="1" applyFont="1" applyBorder="1" applyProtection="1">
      <protection hidden="1"/>
    </xf>
    <xf numFmtId="0" fontId="2" fillId="0" borderId="6" xfId="0" applyFont="1" applyBorder="1" applyAlignment="1">
      <alignment horizontal="center"/>
    </xf>
    <xf numFmtId="49" fontId="54" fillId="0" borderId="19" xfId="0" applyNumberFormat="1" applyFont="1" applyBorder="1" applyAlignment="1">
      <alignment horizontal="center" vertical="center"/>
    </xf>
    <xf numFmtId="0" fontId="1" fillId="0" borderId="10" xfId="0" applyFont="1"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2" fontId="1" fillId="0" borderId="10" xfId="0" applyNumberFormat="1" applyFont="1" applyFill="1" applyBorder="1" applyAlignment="1" applyProtection="1">
      <alignment horizontal="center"/>
      <protection hidden="1"/>
    </xf>
    <xf numFmtId="2" fontId="1" fillId="0" borderId="10" xfId="11" applyNumberFormat="1" applyFont="1" applyFill="1" applyBorder="1" applyAlignment="1" applyProtection="1">
      <alignment horizontal="center"/>
      <protection hidden="1"/>
    </xf>
    <xf numFmtId="2" fontId="1" fillId="0" borderId="10" xfId="0" applyNumberFormat="1" applyFont="1" applyBorder="1" applyAlignment="1" applyProtection="1">
      <alignment horizontal="center"/>
      <protection hidden="1"/>
    </xf>
    <xf numFmtId="0" fontId="54" fillId="0" borderId="19" xfId="0" applyNumberFormat="1" applyFont="1" applyBorder="1" applyAlignment="1">
      <alignment horizontal="center" vertical="center"/>
    </xf>
    <xf numFmtId="0" fontId="1" fillId="0" borderId="10" xfId="0" applyNumberFormat="1" applyFont="1" applyBorder="1" applyAlignment="1">
      <alignment horizontal="right"/>
    </xf>
    <xf numFmtId="0" fontId="2" fillId="0" borderId="10" xfId="0" applyNumberFormat="1" applyFont="1" applyBorder="1" applyAlignment="1">
      <alignment horizontal="right"/>
    </xf>
    <xf numFmtId="0" fontId="86" fillId="0" borderId="10" xfId="0" applyNumberFormat="1" applyFont="1" applyBorder="1" applyAlignment="1" applyProtection="1">
      <alignment horizontal="right"/>
      <protection hidden="1"/>
    </xf>
    <xf numFmtId="2" fontId="1" fillId="0" borderId="10" xfId="0" applyNumberFormat="1" applyFont="1" applyBorder="1" applyAlignment="1">
      <alignment horizontal="center"/>
    </xf>
    <xf numFmtId="2" fontId="1" fillId="0" borderId="0" xfId="0" applyNumberFormat="1" applyFont="1" applyBorder="1" applyAlignment="1">
      <alignment horizontal="center"/>
    </xf>
    <xf numFmtId="2" fontId="0" fillId="0" borderId="10" xfId="0" applyNumberFormat="1" applyBorder="1" applyAlignment="1">
      <alignment horizontal="center"/>
    </xf>
    <xf numFmtId="169" fontId="0" fillId="0" borderId="0" xfId="0" applyNumberFormat="1" applyFill="1" applyBorder="1" applyAlignment="1">
      <alignment horizontal="center"/>
    </xf>
    <xf numFmtId="0" fontId="17" fillId="0" borderId="0" xfId="0" applyFont="1" applyAlignment="1">
      <alignment horizontal="center"/>
    </xf>
    <xf numFmtId="0" fontId="17" fillId="0" borderId="0" xfId="0" applyNumberFormat="1" applyFont="1" applyFill="1" applyAlignment="1">
      <alignment horizontal="center"/>
    </xf>
    <xf numFmtId="0" fontId="0" fillId="0" borderId="11" xfId="0" applyBorder="1" applyAlignment="1" applyProtection="1">
      <protection hidden="1"/>
    </xf>
    <xf numFmtId="0" fontId="31" fillId="0" borderId="0" xfId="0" applyFont="1" applyAlignment="1">
      <alignment horizontal="center"/>
    </xf>
    <xf numFmtId="0" fontId="87" fillId="0" borderId="0" xfId="0" applyFont="1" applyAlignment="1">
      <alignment horizontal="center"/>
    </xf>
    <xf numFmtId="49" fontId="90" fillId="0" borderId="0" xfId="0" applyNumberFormat="1" applyFont="1" applyBorder="1" applyAlignment="1" applyProtection="1">
      <alignment horizontal="left" vertical="center"/>
      <protection hidden="1"/>
    </xf>
    <xf numFmtId="49" fontId="15" fillId="0" borderId="0" xfId="0" applyNumberFormat="1" applyFont="1" applyBorder="1" applyAlignment="1" applyProtection="1">
      <alignment horizontal="left" vertical="center"/>
      <protection hidden="1"/>
    </xf>
    <xf numFmtId="49" fontId="15" fillId="0" borderId="0" xfId="0" applyNumberFormat="1" applyFont="1" applyBorder="1" applyAlignment="1" applyProtection="1">
      <alignment horizontal="right" vertical="center"/>
      <protection hidden="1"/>
    </xf>
    <xf numFmtId="2" fontId="1" fillId="0" borderId="0" xfId="0" applyNumberFormat="1" applyFont="1" applyFill="1" applyBorder="1" applyAlignment="1">
      <alignment horizontal="center"/>
    </xf>
    <xf numFmtId="0" fontId="3" fillId="0" borderId="0" xfId="0" applyNumberFormat="1" applyFont="1" applyFill="1" applyBorder="1" applyAlignment="1" applyProtection="1">
      <alignment horizontal="center" vertical="center" wrapText="1"/>
      <protection hidden="1"/>
    </xf>
    <xf numFmtId="4" fontId="54" fillId="0" borderId="19" xfId="0" applyNumberFormat="1" applyFont="1" applyBorder="1" applyAlignment="1">
      <alignment horizontal="center" vertical="center"/>
    </xf>
    <xf numFmtId="2" fontId="1" fillId="0" borderId="19" xfId="0" applyNumberFormat="1" applyFont="1" applyBorder="1" applyAlignment="1">
      <alignment horizontal="center"/>
    </xf>
    <xf numFmtId="174" fontId="54" fillId="0" borderId="19" xfId="0" applyNumberFormat="1" applyFont="1" applyBorder="1" applyAlignment="1">
      <alignment horizontal="center" vertical="center"/>
    </xf>
    <xf numFmtId="0" fontId="5" fillId="0" borderId="10" xfId="0" applyFont="1" applyFill="1" applyBorder="1" applyAlignment="1" applyProtection="1">
      <alignment horizontal="center"/>
      <protection hidden="1"/>
    </xf>
    <xf numFmtId="0" fontId="38" fillId="0" borderId="0" xfId="0" applyFont="1" applyFill="1" applyBorder="1" applyAlignment="1" applyProtection="1">
      <alignment horizontal="justify" vertical="center" wrapText="1"/>
      <protection hidden="1"/>
    </xf>
    <xf numFmtId="0" fontId="0" fillId="10" borderId="0" xfId="0" applyFill="1"/>
    <xf numFmtId="0" fontId="54" fillId="0" borderId="10" xfId="6" applyFont="1" applyFill="1" applyBorder="1" applyAlignment="1">
      <alignment horizontal="center" vertical="center"/>
    </xf>
    <xf numFmtId="0" fontId="0" fillId="0" borderId="19" xfId="0" applyBorder="1" applyAlignment="1" applyProtection="1">
      <protection hidden="1"/>
    </xf>
    <xf numFmtId="0" fontId="0" fillId="0" borderId="20" xfId="0" applyBorder="1" applyAlignment="1" applyProtection="1">
      <protection hidden="1"/>
    </xf>
    <xf numFmtId="0" fontId="0" fillId="0" borderId="18" xfId="0" applyBorder="1" applyAlignment="1" applyProtection="1">
      <protection hidden="1"/>
    </xf>
    <xf numFmtId="0" fontId="53" fillId="0" borderId="10" xfId="0" applyFont="1" applyBorder="1" applyAlignment="1">
      <alignment horizontal="center"/>
    </xf>
    <xf numFmtId="49" fontId="38" fillId="0" borderId="0" xfId="0" applyNumberFormat="1" applyFont="1" applyFill="1" applyBorder="1" applyAlignment="1" applyProtection="1">
      <alignment horizontal="center" vertical="center" wrapText="1"/>
      <protection hidden="1"/>
    </xf>
    <xf numFmtId="0" fontId="0" fillId="0" borderId="0" xfId="0" quotePrefix="1" applyAlignment="1">
      <alignment horizontal="center"/>
    </xf>
    <xf numFmtId="0" fontId="0" fillId="11" borderId="0" xfId="0" applyFill="1" applyAlignment="1">
      <alignment horizontal="center"/>
    </xf>
    <xf numFmtId="0" fontId="0" fillId="12" borderId="0" xfId="0" applyFill="1" applyAlignment="1">
      <alignment horizontal="center"/>
    </xf>
    <xf numFmtId="0" fontId="0" fillId="10" borderId="0" xfId="0" applyFill="1" applyAlignment="1">
      <alignment horizontal="center"/>
    </xf>
    <xf numFmtId="0" fontId="5" fillId="0" borderId="18" xfId="0" applyFont="1" applyFill="1" applyBorder="1" applyAlignment="1" applyProtection="1">
      <alignment vertical="center" shrinkToFit="1"/>
      <protection hidden="1"/>
    </xf>
    <xf numFmtId="0" fontId="17" fillId="0" borderId="0" xfId="0" applyFont="1" applyFill="1" applyAlignment="1">
      <alignment horizontal="center"/>
    </xf>
    <xf numFmtId="0" fontId="10" fillId="0" borderId="20" xfId="0" applyFont="1" applyFill="1" applyBorder="1" applyAlignment="1" applyProtection="1">
      <alignment vertical="center"/>
      <protection hidden="1"/>
    </xf>
    <xf numFmtId="0" fontId="5" fillId="0" borderId="20" xfId="0" applyFont="1" applyFill="1" applyBorder="1" applyAlignment="1" applyProtection="1">
      <alignment horizontal="right" vertical="center"/>
      <protection hidden="1"/>
    </xf>
    <xf numFmtId="0" fontId="5" fillId="0" borderId="19" xfId="0" applyFont="1" applyFill="1" applyBorder="1" applyAlignment="1" applyProtection="1">
      <alignment vertical="center"/>
      <protection hidden="1"/>
    </xf>
    <xf numFmtId="0" fontId="5" fillId="0" borderId="20" xfId="0" applyFont="1" applyFill="1" applyBorder="1" applyAlignment="1" applyProtection="1">
      <alignment vertical="center"/>
      <protection hidden="1"/>
    </xf>
    <xf numFmtId="0" fontId="74" fillId="0" borderId="0" xfId="0" applyFont="1" applyBorder="1" applyAlignment="1" applyProtection="1">
      <alignment vertical="top" wrapText="1"/>
      <protection hidden="1"/>
    </xf>
    <xf numFmtId="0" fontId="2" fillId="0" borderId="10" xfId="0" applyFont="1" applyBorder="1" applyAlignment="1" applyProtection="1">
      <alignment horizontal="center" wrapText="1"/>
      <protection hidden="1"/>
    </xf>
    <xf numFmtId="0" fontId="11" fillId="0" borderId="10" xfId="0" applyFont="1" applyBorder="1" applyAlignment="1" applyProtection="1">
      <alignment wrapText="1"/>
      <protection hidden="1"/>
    </xf>
    <xf numFmtId="0" fontId="11" fillId="0" borderId="10" xfId="0" applyFont="1" applyBorder="1" applyProtection="1">
      <protection hidden="1"/>
    </xf>
    <xf numFmtId="0" fontId="11" fillId="0" borderId="10" xfId="0" applyFont="1" applyBorder="1" applyAlignment="1" applyProtection="1">
      <alignment horizontal="center"/>
      <protection hidden="1"/>
    </xf>
    <xf numFmtId="0" fontId="18" fillId="0" borderId="0" xfId="0" applyNumberFormat="1" applyFont="1"/>
    <xf numFmtId="0" fontId="0" fillId="0" borderId="0" xfId="0" applyNumberFormat="1"/>
    <xf numFmtId="0" fontId="0" fillId="0" borderId="0" xfId="0" applyNumberFormat="1" applyAlignment="1">
      <alignment horizontal="center"/>
    </xf>
    <xf numFmtId="0" fontId="0" fillId="0" borderId="0" xfId="0" applyNumberFormat="1" applyAlignment="1">
      <alignment wrapText="1"/>
    </xf>
    <xf numFmtId="0" fontId="0" fillId="0" borderId="0" xfId="0" applyNumberFormat="1" applyAlignment="1">
      <alignment horizontal="center" wrapText="1"/>
    </xf>
    <xf numFmtId="0" fontId="0" fillId="0" borderId="0" xfId="0" applyNumberFormat="1" applyFill="1" applyAlignment="1">
      <alignment wrapText="1"/>
    </xf>
    <xf numFmtId="0" fontId="3" fillId="0" borderId="0" xfId="0" applyNumberFormat="1" applyFont="1" applyFill="1"/>
    <xf numFmtId="0" fontId="0" fillId="0" borderId="0" xfId="0" applyNumberFormat="1" applyFill="1" applyAlignment="1">
      <alignment horizontal="right"/>
    </xf>
    <xf numFmtId="0" fontId="17" fillId="0" borderId="0" xfId="0" applyNumberFormat="1" applyFont="1"/>
    <xf numFmtId="0" fontId="17" fillId="0" borderId="0" xfId="0" applyNumberFormat="1" applyFont="1" applyAlignment="1">
      <alignment horizontal="center"/>
    </xf>
    <xf numFmtId="0" fontId="0" fillId="0" borderId="23" xfId="0" applyNumberFormat="1" applyFill="1" applyBorder="1"/>
    <xf numFmtId="0" fontId="0" fillId="0" borderId="0" xfId="0" applyNumberFormat="1" applyFill="1" applyBorder="1"/>
    <xf numFmtId="0" fontId="0" fillId="13" borderId="0" xfId="0" applyNumberFormat="1" applyFill="1"/>
    <xf numFmtId="0" fontId="17" fillId="0" borderId="0" xfId="0" applyFont="1" applyFill="1" applyBorder="1" applyAlignment="1" applyProtection="1">
      <protection hidden="1"/>
    </xf>
    <xf numFmtId="0" fontId="0" fillId="4" borderId="0" xfId="0" applyNumberFormat="1" applyFill="1"/>
    <xf numFmtId="0" fontId="0" fillId="12" borderId="0" xfId="0" applyNumberFormat="1" applyFill="1"/>
    <xf numFmtId="0" fontId="0" fillId="0" borderId="0" xfId="0" applyNumberFormat="1" applyAlignment="1">
      <alignment horizontal="right"/>
    </xf>
    <xf numFmtId="0" fontId="0" fillId="0" borderId="23" xfId="0" applyNumberFormat="1" applyBorder="1"/>
    <xf numFmtId="0" fontId="0" fillId="14" borderId="0" xfId="0" applyNumberFormat="1" applyFill="1"/>
    <xf numFmtId="0" fontId="0" fillId="0" borderId="0" xfId="0" applyBorder="1" applyAlignment="1" applyProtection="1">
      <alignment horizontal="right"/>
      <protection hidden="1"/>
    </xf>
    <xf numFmtId="0" fontId="5" fillId="0" borderId="4" xfId="7" applyFont="1" applyFill="1" applyBorder="1" applyAlignment="1">
      <alignment horizontal="left" vertical="center" wrapText="1"/>
    </xf>
    <xf numFmtId="0" fontId="5" fillId="0" borderId="7" xfId="7" applyFont="1" applyFill="1" applyBorder="1" applyAlignment="1">
      <alignment horizontal="left" vertical="center" wrapText="1"/>
    </xf>
    <xf numFmtId="0" fontId="5" fillId="0" borderId="5" xfId="7" applyFont="1" applyFill="1" applyBorder="1" applyAlignment="1">
      <alignment horizontal="left" vertical="center" wrapText="1"/>
    </xf>
    <xf numFmtId="0" fontId="5" fillId="0" borderId="8" xfId="7" applyFont="1" applyFill="1" applyBorder="1" applyAlignment="1">
      <alignment horizontal="left" vertical="center" wrapText="1"/>
    </xf>
    <xf numFmtId="0" fontId="5" fillId="0" borderId="0" xfId="7" applyFont="1" applyFill="1" applyBorder="1" applyAlignment="1">
      <alignment horizontal="left" vertical="center" wrapText="1"/>
    </xf>
    <xf numFmtId="0" fontId="5" fillId="0" borderId="9" xfId="7" applyFont="1" applyFill="1" applyBorder="1" applyAlignment="1">
      <alignment horizontal="left" vertical="center" wrapText="1"/>
    </xf>
    <xf numFmtId="0" fontId="5" fillId="0" borderId="2" xfId="7" applyFont="1" applyFill="1" applyBorder="1" applyAlignment="1">
      <alignment horizontal="left" vertical="center" wrapText="1"/>
    </xf>
    <xf numFmtId="0" fontId="5" fillId="0" borderId="11" xfId="7" applyFont="1" applyFill="1" applyBorder="1" applyAlignment="1">
      <alignment horizontal="left" vertical="center" wrapText="1"/>
    </xf>
    <xf numFmtId="0" fontId="5" fillId="0" borderId="6" xfId="7" applyFont="1" applyFill="1" applyBorder="1" applyAlignment="1">
      <alignment horizontal="left" vertical="center" wrapText="1"/>
    </xf>
    <xf numFmtId="0" fontId="1" fillId="0" borderId="0" xfId="0" applyFont="1" applyBorder="1" applyAlignment="1">
      <alignment horizontal="center"/>
    </xf>
    <xf numFmtId="0" fontId="5" fillId="0" borderId="24" xfId="0" applyFont="1" applyBorder="1" applyAlignment="1">
      <alignment horizontal="center" wrapText="1"/>
    </xf>
    <xf numFmtId="0" fontId="30" fillId="0" borderId="10" xfId="0" applyFont="1" applyBorder="1" applyAlignment="1" applyProtection="1">
      <alignment horizontal="center"/>
      <protection hidden="1"/>
    </xf>
    <xf numFmtId="3" fontId="0" fillId="0" borderId="10" xfId="0" applyNumberFormat="1" applyBorder="1" applyAlignment="1" applyProtection="1">
      <alignment horizontal="center"/>
      <protection hidden="1"/>
    </xf>
    <xf numFmtId="0" fontId="30" fillId="0" borderId="0" xfId="0" applyFont="1" applyAlignment="1">
      <alignment horizontal="center"/>
    </xf>
    <xf numFmtId="0" fontId="91" fillId="0" borderId="0" xfId="0" applyFont="1" applyAlignment="1">
      <alignment horizontal="left"/>
    </xf>
    <xf numFmtId="0" fontId="91" fillId="0" borderId="0" xfId="0" applyFont="1"/>
    <xf numFmtId="0" fontId="0" fillId="16" borderId="10" xfId="0" applyFill="1" applyBorder="1" applyAlignment="1" applyProtection="1">
      <alignment horizontal="center"/>
      <protection hidden="1"/>
    </xf>
    <xf numFmtId="0" fontId="3" fillId="0" borderId="10" xfId="0" applyFont="1" applyBorder="1" applyAlignment="1" applyProtection="1">
      <alignment horizontal="center"/>
      <protection hidden="1"/>
    </xf>
    <xf numFmtId="0" fontId="0" fillId="17" borderId="0" xfId="0" applyFill="1" applyAlignment="1">
      <alignment horizontal="center"/>
    </xf>
    <xf numFmtId="0" fontId="30" fillId="18" borderId="0" xfId="0" applyFont="1" applyFill="1" applyAlignment="1">
      <alignment horizontal="left"/>
    </xf>
    <xf numFmtId="0" fontId="0" fillId="18" borderId="0" xfId="0" applyFill="1" applyAlignment="1">
      <alignment horizontal="center"/>
    </xf>
    <xf numFmtId="0" fontId="0" fillId="19" borderId="0" xfId="0" applyFill="1" applyAlignment="1">
      <alignment horizontal="center"/>
    </xf>
    <xf numFmtId="0" fontId="0" fillId="19" borderId="0" xfId="0" applyFill="1"/>
    <xf numFmtId="0" fontId="0" fillId="20" borderId="0" xfId="0" applyFill="1"/>
    <xf numFmtId="0" fontId="0" fillId="20" borderId="0" xfId="0" applyFill="1" applyAlignment="1">
      <alignment horizontal="left"/>
    </xf>
    <xf numFmtId="0" fontId="92" fillId="0" borderId="0" xfId="0" applyFont="1" applyBorder="1" applyProtection="1">
      <protection hidden="1"/>
    </xf>
    <xf numFmtId="168" fontId="0" fillId="0" borderId="10" xfId="0" applyNumberFormat="1" applyBorder="1" applyAlignment="1">
      <alignment horizontal="center"/>
    </xf>
    <xf numFmtId="0" fontId="5" fillId="0" borderId="0" xfId="0" applyFont="1" applyBorder="1" applyAlignment="1">
      <alignment horizontal="center" wrapText="1"/>
    </xf>
    <xf numFmtId="173" fontId="0" fillId="0" borderId="0" xfId="0" applyNumberFormat="1" applyBorder="1" applyAlignment="1" applyProtection="1">
      <alignment horizontal="center"/>
      <protection hidden="1"/>
    </xf>
    <xf numFmtId="0" fontId="93" fillId="0" borderId="0" xfId="0" applyFont="1" applyBorder="1" applyAlignment="1" applyProtection="1">
      <alignment horizontal="center"/>
      <protection hidden="1"/>
    </xf>
    <xf numFmtId="0" fontId="2" fillId="0" borderId="10" xfId="0" applyFont="1" applyBorder="1" applyAlignment="1">
      <alignment horizontal="center" wrapText="1"/>
    </xf>
    <xf numFmtId="0" fontId="54" fillId="0" borderId="18" xfId="0" applyNumberFormat="1" applyFont="1" applyFill="1" applyBorder="1" applyAlignment="1" applyProtection="1">
      <alignment vertical="top" wrapText="1"/>
      <protection hidden="1"/>
    </xf>
    <xf numFmtId="0" fontId="94" fillId="0" borderId="7" xfId="0" applyFont="1" applyFill="1" applyBorder="1" applyAlignment="1" applyProtection="1">
      <alignment horizontal="center"/>
      <protection hidden="1"/>
    </xf>
    <xf numFmtId="0" fontId="92" fillId="0" borderId="0" xfId="0" applyFont="1" applyFill="1" applyBorder="1" applyProtection="1">
      <protection hidden="1"/>
    </xf>
    <xf numFmtId="0" fontId="95" fillId="0" borderId="0" xfId="0" applyFont="1" applyFill="1" applyBorder="1" applyAlignment="1" applyProtection="1">
      <alignment horizontal="right"/>
      <protection hidden="1"/>
    </xf>
    <xf numFmtId="0" fontId="95" fillId="0" borderId="7" xfId="0" applyFont="1" applyFill="1" applyBorder="1" applyAlignment="1" applyProtection="1">
      <protection hidden="1"/>
    </xf>
    <xf numFmtId="0" fontId="95" fillId="0" borderId="0" xfId="0" applyFont="1" applyFill="1" applyBorder="1" applyProtection="1">
      <protection hidden="1"/>
    </xf>
    <xf numFmtId="0" fontId="0" fillId="0" borderId="0" xfId="0" applyBorder="1" applyProtection="1">
      <protection hidden="1"/>
    </xf>
    <xf numFmtId="0" fontId="5" fillId="0" borderId="4" xfId="7" applyFont="1" applyFill="1" applyBorder="1" applyAlignment="1">
      <alignment horizontal="left" vertical="center" wrapText="1"/>
    </xf>
    <xf numFmtId="0" fontId="5" fillId="0" borderId="7" xfId="7" applyFont="1" applyFill="1" applyBorder="1" applyAlignment="1">
      <alignment horizontal="left" vertical="center" wrapText="1"/>
    </xf>
    <xf numFmtId="0" fontId="5" fillId="0" borderId="5" xfId="7" applyFont="1" applyFill="1" applyBorder="1" applyAlignment="1">
      <alignment horizontal="left" vertical="center" wrapText="1"/>
    </xf>
    <xf numFmtId="0" fontId="5" fillId="0" borderId="8" xfId="7" applyFont="1" applyFill="1" applyBorder="1" applyAlignment="1">
      <alignment horizontal="left" vertical="center" wrapText="1"/>
    </xf>
    <xf numFmtId="0" fontId="5" fillId="0" borderId="9" xfId="7" applyFont="1" applyFill="1" applyBorder="1" applyAlignment="1">
      <alignment horizontal="left" vertical="center" wrapText="1"/>
    </xf>
    <xf numFmtId="0" fontId="5" fillId="0" borderId="2" xfId="7" applyFont="1" applyFill="1" applyBorder="1" applyAlignment="1">
      <alignment horizontal="left" vertical="center" wrapText="1"/>
    </xf>
    <xf numFmtId="0" fontId="5" fillId="0" borderId="11" xfId="7" applyFont="1" applyFill="1" applyBorder="1" applyAlignment="1">
      <alignment horizontal="left" vertical="center" wrapText="1"/>
    </xf>
    <xf numFmtId="0" fontId="5" fillId="0" borderId="6" xfId="7" applyFont="1" applyFill="1" applyBorder="1" applyAlignment="1">
      <alignment horizontal="left" vertical="center" wrapText="1"/>
    </xf>
    <xf numFmtId="0" fontId="0" fillId="0" borderId="0" xfId="0" applyBorder="1" applyAlignment="1" applyProtection="1">
      <alignment horizontal="center"/>
      <protection hidden="1"/>
    </xf>
    <xf numFmtId="0" fontId="0" fillId="0" borderId="0" xfId="0" applyBorder="1" applyAlignment="1"/>
    <xf numFmtId="0" fontId="30" fillId="0" borderId="24" xfId="0" applyFont="1" applyBorder="1" applyAlignment="1" applyProtection="1">
      <alignment horizontal="center"/>
      <protection hidden="1"/>
    </xf>
    <xf numFmtId="0" fontId="2" fillId="0" borderId="24" xfId="0" applyFont="1" applyBorder="1" applyAlignment="1">
      <alignment horizontal="center" wrapText="1"/>
    </xf>
    <xf numFmtId="0" fontId="91" fillId="0" borderId="0" xfId="0" applyFont="1" applyBorder="1" applyProtection="1">
      <protection hidden="1"/>
    </xf>
    <xf numFmtId="0" fontId="91" fillId="0" borderId="0" xfId="0" applyFont="1" applyBorder="1" applyAlignment="1" applyProtection="1">
      <alignment horizontal="center"/>
      <protection hidden="1"/>
    </xf>
    <xf numFmtId="0" fontId="30" fillId="23" borderId="0" xfId="0" applyFont="1" applyFill="1" applyAlignment="1">
      <alignment horizontal="left"/>
    </xf>
    <xf numFmtId="0" fontId="0" fillId="23" borderId="0" xfId="0" applyFill="1" applyAlignment="1">
      <alignment horizontal="center"/>
    </xf>
    <xf numFmtId="0" fontId="0" fillId="23" borderId="0" xfId="0" applyFill="1"/>
    <xf numFmtId="0" fontId="30" fillId="19" borderId="0" xfId="0" applyFont="1" applyFill="1" applyAlignment="1">
      <alignment horizontal="left"/>
    </xf>
    <xf numFmtId="0" fontId="91" fillId="0" borderId="0" xfId="0" applyFont="1" applyAlignment="1">
      <alignment horizontal="center"/>
    </xf>
    <xf numFmtId="4" fontId="11" fillId="0" borderId="10" xfId="0" applyNumberFormat="1" applyFont="1" applyFill="1" applyBorder="1" applyAlignment="1" applyProtection="1">
      <alignment horizontal="center"/>
      <protection hidden="1"/>
    </xf>
    <xf numFmtId="0" fontId="64" fillId="0" borderId="10" xfId="0" applyFont="1" applyFill="1" applyBorder="1" applyAlignment="1" applyProtection="1">
      <alignment horizontal="center"/>
      <protection hidden="1"/>
    </xf>
    <xf numFmtId="0" fontId="12" fillId="0" borderId="0" xfId="8" applyFont="1" applyBorder="1" applyAlignment="1">
      <alignment horizontal="center" vertical="center"/>
    </xf>
    <xf numFmtId="0" fontId="8" fillId="0" borderId="0" xfId="8" applyFont="1" applyBorder="1" applyAlignment="1">
      <alignment horizontal="left" vertical="center" wrapText="1"/>
    </xf>
    <xf numFmtId="0" fontId="16" fillId="0" borderId="0" xfId="8" applyFont="1" applyBorder="1" applyAlignment="1">
      <alignment horizontal="left" vertical="center" wrapText="1"/>
    </xf>
    <xf numFmtId="0" fontId="16" fillId="0" borderId="0" xfId="8" applyFont="1" applyBorder="1" applyAlignment="1">
      <alignment horizontal="left" vertical="center"/>
    </xf>
    <xf numFmtId="0" fontId="14" fillId="0" borderId="0" xfId="8" applyFont="1" applyBorder="1" applyAlignment="1">
      <alignment horizontal="center" vertical="center"/>
    </xf>
    <xf numFmtId="0" fontId="13" fillId="0" borderId="0" xfId="8" applyFont="1" applyBorder="1" applyAlignment="1">
      <alignment horizontal="left" vertical="center" wrapText="1"/>
    </xf>
    <xf numFmtId="0" fontId="13" fillId="0" borderId="0" xfId="8" applyFont="1" applyBorder="1" applyAlignment="1">
      <alignment horizontal="left" vertical="center"/>
    </xf>
    <xf numFmtId="0" fontId="89" fillId="0" borderId="0" xfId="8" applyFont="1" applyBorder="1" applyAlignment="1">
      <alignment horizontal="center" vertical="center"/>
    </xf>
    <xf numFmtId="0" fontId="29" fillId="0" borderId="41" xfId="0" applyFont="1" applyFill="1" applyBorder="1" applyAlignment="1">
      <alignment horizontal="center" vertical="center"/>
    </xf>
    <xf numFmtId="0" fontId="29" fillId="0" borderId="42" xfId="0" applyFont="1" applyFill="1" applyBorder="1" applyAlignment="1">
      <alignment horizontal="center" vertical="center"/>
    </xf>
    <xf numFmtId="0" fontId="29" fillId="0" borderId="46" xfId="0" applyFont="1" applyFill="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30" fillId="0" borderId="30" xfId="0" applyFont="1" applyBorder="1" applyAlignment="1">
      <alignment horizontal="center" vertical="center"/>
    </xf>
    <xf numFmtId="0" fontId="28" fillId="0" borderId="38"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40"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34" xfId="0" applyFont="1" applyFill="1" applyBorder="1" applyAlignment="1">
      <alignment horizontal="center" vertical="center"/>
    </xf>
    <xf numFmtId="0" fontId="29" fillId="0" borderId="28" xfId="0" applyFont="1" applyFill="1" applyBorder="1" applyAlignment="1">
      <alignment horizontal="center" vertical="center"/>
    </xf>
    <xf numFmtId="0" fontId="29" fillId="0" borderId="29" xfId="0" applyFont="1" applyFill="1" applyBorder="1" applyAlignment="1">
      <alignment horizontal="center" vertical="center"/>
    </xf>
    <xf numFmtId="0" fontId="29" fillId="0" borderId="30" xfId="0" applyFont="1" applyFill="1" applyBorder="1" applyAlignment="1">
      <alignment horizontal="center" vertical="center"/>
    </xf>
    <xf numFmtId="0" fontId="28" fillId="0" borderId="31" xfId="0" applyFont="1" applyFill="1" applyBorder="1" applyAlignment="1">
      <alignment horizontal="center" vertical="center"/>
    </xf>
    <xf numFmtId="0" fontId="28" fillId="0" borderId="32" xfId="0" applyFont="1" applyFill="1" applyBorder="1" applyAlignment="1">
      <alignment horizontal="center" vertical="center"/>
    </xf>
    <xf numFmtId="0" fontId="28" fillId="0" borderId="33" xfId="0" applyFont="1" applyFill="1" applyBorder="1" applyAlignment="1">
      <alignment horizontal="center" vertical="center"/>
    </xf>
    <xf numFmtId="0" fontId="29" fillId="0" borderId="22"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xf>
    <xf numFmtId="0" fontId="29" fillId="0" borderId="34" xfId="0" applyNumberFormat="1" applyFont="1" applyFill="1" applyBorder="1" applyAlignment="1">
      <alignment horizontal="center" vertical="center"/>
    </xf>
    <xf numFmtId="0" fontId="29" fillId="0" borderId="28" xfId="0" applyNumberFormat="1" applyFont="1" applyFill="1" applyBorder="1" applyAlignment="1">
      <alignment horizontal="center" vertical="center"/>
    </xf>
    <xf numFmtId="0" fontId="29" fillId="0" borderId="29" xfId="0" applyNumberFormat="1" applyFont="1" applyFill="1" applyBorder="1" applyAlignment="1">
      <alignment horizontal="center" vertical="center"/>
    </xf>
    <xf numFmtId="0" fontId="29" fillId="0" borderId="30" xfId="0" applyNumberFormat="1" applyFont="1" applyFill="1" applyBorder="1" applyAlignment="1">
      <alignment horizontal="center" vertical="center"/>
    </xf>
    <xf numFmtId="0" fontId="28" fillId="0" borderId="35" xfId="0" applyFont="1" applyFill="1" applyBorder="1" applyAlignment="1">
      <alignment horizontal="center" vertical="center"/>
    </xf>
    <xf numFmtId="0" fontId="28" fillId="0" borderId="36" xfId="0" applyFont="1" applyFill="1" applyBorder="1" applyAlignment="1">
      <alignment horizontal="center" vertical="center"/>
    </xf>
    <xf numFmtId="0" fontId="31" fillId="0" borderId="0" xfId="0" applyFont="1" applyAlignment="1">
      <alignment horizontal="center"/>
    </xf>
    <xf numFmtId="0" fontId="87" fillId="0" borderId="0" xfId="0" applyFont="1" applyAlignment="1">
      <alignment horizont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29" fillId="0" borderId="6"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10" xfId="0" applyFont="1" applyFill="1" applyBorder="1" applyAlignment="1">
      <alignment horizontal="center" vertical="center"/>
    </xf>
    <xf numFmtId="0" fontId="29" fillId="0" borderId="19" xfId="0" applyFont="1" applyFill="1" applyBorder="1" applyAlignment="1">
      <alignment horizontal="center" vertical="center"/>
    </xf>
    <xf numFmtId="0" fontId="3" fillId="0" borderId="22" xfId="0" applyFont="1" applyBorder="1" applyAlignment="1">
      <alignment horizontal="center" vertical="center"/>
    </xf>
    <xf numFmtId="0" fontId="3" fillId="0" borderId="0" xfId="0" applyFont="1" applyBorder="1" applyAlignment="1">
      <alignment horizontal="center" vertical="center"/>
    </xf>
    <xf numFmtId="0" fontId="3" fillId="0" borderId="34" xfId="0" applyFont="1" applyBorder="1" applyAlignment="1">
      <alignment horizontal="center" vertical="center"/>
    </xf>
    <xf numFmtId="0" fontId="29" fillId="0" borderId="43"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45" xfId="0" applyFont="1" applyFill="1" applyBorder="1" applyAlignment="1">
      <alignment horizontal="center" vertical="center"/>
    </xf>
    <xf numFmtId="4" fontId="19" fillId="0" borderId="10" xfId="0" applyNumberFormat="1" applyFont="1" applyFill="1" applyBorder="1" applyAlignment="1" applyProtection="1">
      <alignment horizontal="center" vertical="center"/>
      <protection hidden="1"/>
    </xf>
    <xf numFmtId="4" fontId="19" fillId="0" borderId="19" xfId="0" applyNumberFormat="1" applyFont="1" applyFill="1" applyBorder="1" applyAlignment="1" applyProtection="1">
      <alignment horizontal="center" vertical="center"/>
      <protection hidden="1"/>
    </xf>
    <xf numFmtId="4" fontId="19" fillId="0" borderId="20" xfId="0" applyNumberFormat="1" applyFont="1" applyFill="1" applyBorder="1" applyAlignment="1" applyProtection="1">
      <alignment horizontal="center" vertical="center"/>
      <protection hidden="1"/>
    </xf>
    <xf numFmtId="4" fontId="19" fillId="0" borderId="18" xfId="0" applyNumberFormat="1" applyFont="1" applyFill="1" applyBorder="1" applyAlignment="1" applyProtection="1">
      <alignment horizontal="center" vertical="center"/>
      <protection hidden="1"/>
    </xf>
    <xf numFmtId="10" fontId="11" fillId="0" borderId="10" xfId="0" applyNumberFormat="1" applyFont="1" applyFill="1" applyBorder="1" applyAlignment="1" applyProtection="1">
      <alignment horizontal="center"/>
      <protection hidden="1"/>
    </xf>
    <xf numFmtId="0" fontId="94" fillId="0" borderId="0" xfId="0" applyFont="1" applyFill="1" applyBorder="1" applyAlignment="1" applyProtection="1">
      <alignment horizontal="center"/>
      <protection hidden="1"/>
    </xf>
    <xf numFmtId="4" fontId="19" fillId="5" borderId="10" xfId="0" applyNumberFormat="1" applyFont="1" applyFill="1" applyBorder="1" applyAlignment="1" applyProtection="1">
      <alignment horizontal="center" vertical="center"/>
      <protection locked="0" hidden="1"/>
    </xf>
    <xf numFmtId="0" fontId="8" fillId="0" borderId="19" xfId="0" applyFont="1" applyBorder="1" applyAlignment="1" applyProtection="1">
      <alignment horizontal="center" vertical="center" wrapText="1"/>
      <protection hidden="1"/>
    </xf>
    <xf numFmtId="0" fontId="8" fillId="0" borderId="20" xfId="0" applyFont="1" applyBorder="1" applyAlignment="1" applyProtection="1">
      <alignment horizontal="center" vertical="center" wrapText="1"/>
      <protection hidden="1"/>
    </xf>
    <xf numFmtId="0" fontId="8" fillId="0" borderId="18" xfId="0" applyFont="1" applyBorder="1" applyAlignment="1" applyProtection="1">
      <alignment horizontal="center" vertical="center" wrapText="1"/>
      <protection hidden="1"/>
    </xf>
    <xf numFmtId="4" fontId="8" fillId="0" borderId="19" xfId="0" applyNumberFormat="1" applyFont="1" applyFill="1" applyBorder="1" applyAlignment="1" applyProtection="1">
      <alignment horizontal="center" vertical="center"/>
      <protection hidden="1"/>
    </xf>
    <xf numFmtId="4" fontId="8" fillId="0" borderId="20" xfId="0" applyNumberFormat="1" applyFont="1" applyFill="1" applyBorder="1" applyAlignment="1" applyProtection="1">
      <alignment horizontal="center" vertical="center"/>
      <protection hidden="1"/>
    </xf>
    <xf numFmtId="4" fontId="8" fillId="0" borderId="18" xfId="0" applyNumberFormat="1" applyFont="1" applyFill="1" applyBorder="1" applyAlignment="1" applyProtection="1">
      <alignment horizontal="center" vertical="center"/>
      <protection hidden="1"/>
    </xf>
    <xf numFmtId="4" fontId="8" fillId="0" borderId="10" xfId="0" applyNumberFormat="1"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1" fillId="0" borderId="10" xfId="0" applyFont="1" applyFill="1" applyBorder="1" applyAlignment="1" applyProtection="1">
      <alignment horizontal="center"/>
      <protection hidden="1"/>
    </xf>
    <xf numFmtId="4" fontId="19" fillId="0" borderId="10" xfId="0" quotePrefix="1" applyNumberFormat="1" applyFont="1" applyFill="1" applyBorder="1" applyAlignment="1" applyProtection="1">
      <alignment horizontal="center" vertical="center"/>
      <protection hidden="1"/>
    </xf>
    <xf numFmtId="4" fontId="11" fillId="0" borderId="19" xfId="0" applyNumberFormat="1" applyFont="1" applyFill="1" applyBorder="1" applyAlignment="1" applyProtection="1">
      <alignment horizontal="center"/>
      <protection hidden="1"/>
    </xf>
    <xf numFmtId="4" fontId="11" fillId="0" borderId="20" xfId="0" applyNumberFormat="1" applyFont="1" applyFill="1" applyBorder="1" applyAlignment="1" applyProtection="1">
      <alignment horizontal="center"/>
      <protection hidden="1"/>
    </xf>
    <xf numFmtId="4" fontId="11" fillId="0" borderId="18" xfId="0" applyNumberFormat="1" applyFont="1" applyFill="1" applyBorder="1" applyAlignment="1" applyProtection="1">
      <alignment horizontal="center"/>
      <protection hidden="1"/>
    </xf>
    <xf numFmtId="0" fontId="2" fillId="0" borderId="10" xfId="0" applyFont="1" applyBorder="1" applyAlignment="1" applyProtection="1">
      <protection hidden="1"/>
    </xf>
    <xf numFmtId="0" fontId="10" fillId="0" borderId="10" xfId="0" applyFont="1" applyBorder="1" applyAlignment="1" applyProtection="1">
      <alignment horizontal="center" vertical="center" wrapText="1"/>
      <protection hidden="1"/>
    </xf>
    <xf numFmtId="0" fontId="2" fillId="0" borderId="19" xfId="0" applyFont="1" applyBorder="1" applyAlignment="1" applyProtection="1">
      <protection hidden="1"/>
    </xf>
    <xf numFmtId="0" fontId="2" fillId="0" borderId="20" xfId="0" applyFont="1" applyBorder="1" applyAlignment="1" applyProtection="1">
      <protection hidden="1"/>
    </xf>
    <xf numFmtId="0" fontId="59" fillId="0" borderId="20" xfId="0" applyFont="1" applyBorder="1" applyAlignment="1" applyProtection="1">
      <protection hidden="1"/>
    </xf>
    <xf numFmtId="0" fontId="59" fillId="0" borderId="18" xfId="0" applyFont="1" applyBorder="1" applyAlignment="1" applyProtection="1">
      <protection hidden="1"/>
    </xf>
    <xf numFmtId="0" fontId="26" fillId="0" borderId="7" xfId="0" applyFont="1" applyBorder="1" applyAlignment="1" applyProtection="1">
      <alignment horizontal="center"/>
      <protection hidden="1"/>
    </xf>
    <xf numFmtId="0" fontId="10" fillId="0" borderId="10" xfId="0" applyFont="1" applyFill="1" applyBorder="1" applyAlignment="1" applyProtection="1">
      <alignment horizontal="center"/>
      <protection hidden="1"/>
    </xf>
    <xf numFmtId="0" fontId="5" fillId="0" borderId="10" xfId="0" applyFont="1" applyFill="1" applyBorder="1" applyAlignment="1" applyProtection="1">
      <alignment horizontal="center"/>
      <protection hidden="1"/>
    </xf>
    <xf numFmtId="0" fontId="8" fillId="0" borderId="19" xfId="0" applyFont="1" applyFill="1" applyBorder="1" applyAlignment="1" applyProtection="1">
      <alignment horizontal="center"/>
      <protection hidden="1"/>
    </xf>
    <xf numFmtId="0" fontId="8" fillId="0" borderId="20" xfId="0" applyFont="1" applyFill="1" applyBorder="1" applyAlignment="1" applyProtection="1">
      <alignment horizontal="center"/>
      <protection hidden="1"/>
    </xf>
    <xf numFmtId="0" fontId="8" fillId="0" borderId="18" xfId="0" applyFont="1" applyFill="1" applyBorder="1" applyAlignment="1" applyProtection="1">
      <alignment horizontal="center"/>
      <protection hidden="1"/>
    </xf>
    <xf numFmtId="0" fontId="10" fillId="0" borderId="10" xfId="0" applyFont="1" applyBorder="1" applyAlignment="1" applyProtection="1">
      <alignment horizontal="center" vertical="center"/>
      <protection hidden="1"/>
    </xf>
    <xf numFmtId="0" fontId="20" fillId="0" borderId="19" xfId="0" applyFont="1" applyFill="1" applyBorder="1" applyAlignment="1" applyProtection="1">
      <alignment horizontal="center"/>
      <protection hidden="1"/>
    </xf>
    <xf numFmtId="0" fontId="20" fillId="0" borderId="20" xfId="0" applyFont="1" applyFill="1" applyBorder="1" applyAlignment="1" applyProtection="1">
      <alignment horizontal="center"/>
      <protection hidden="1"/>
    </xf>
    <xf numFmtId="0" fontId="20" fillId="0" borderId="18" xfId="0" applyFont="1" applyFill="1" applyBorder="1" applyAlignment="1" applyProtection="1">
      <alignment horizontal="center"/>
      <protection hidden="1"/>
    </xf>
    <xf numFmtId="0" fontId="5" fillId="0" borderId="19" xfId="0" applyFont="1" applyFill="1" applyBorder="1" applyAlignment="1" applyProtection="1">
      <alignment horizontal="left" vertical="center"/>
      <protection hidden="1"/>
    </xf>
    <xf numFmtId="0" fontId="5" fillId="0" borderId="20" xfId="0" applyFont="1" applyFill="1" applyBorder="1" applyAlignment="1" applyProtection="1">
      <alignment horizontal="left" vertical="center"/>
      <protection hidden="1"/>
    </xf>
    <xf numFmtId="0" fontId="5" fillId="0" borderId="18" xfId="0" applyFont="1" applyFill="1" applyBorder="1" applyAlignment="1" applyProtection="1">
      <alignment horizontal="left" vertical="center"/>
      <protection hidden="1"/>
    </xf>
    <xf numFmtId="169" fontId="10" fillId="5" borderId="19" xfId="0" applyNumberFormat="1" applyFont="1" applyFill="1" applyBorder="1" applyAlignment="1" applyProtection="1">
      <alignment horizontal="center" vertical="center"/>
      <protection locked="0" hidden="1"/>
    </xf>
    <xf numFmtId="169" fontId="10" fillId="5" borderId="20" xfId="0" applyNumberFormat="1" applyFont="1" applyFill="1" applyBorder="1" applyAlignment="1" applyProtection="1">
      <alignment horizontal="center" vertical="center"/>
      <protection locked="0" hidden="1"/>
    </xf>
    <xf numFmtId="169" fontId="10" fillId="5" borderId="18" xfId="0" applyNumberFormat="1" applyFont="1" applyFill="1" applyBorder="1" applyAlignment="1" applyProtection="1">
      <alignment horizontal="center" vertical="center"/>
      <protection locked="0" hidden="1"/>
    </xf>
    <xf numFmtId="0" fontId="5" fillId="0" borderId="20" xfId="0" applyFont="1" applyFill="1" applyBorder="1" applyAlignment="1" applyProtection="1">
      <protection hidden="1"/>
    </xf>
    <xf numFmtId="0" fontId="10" fillId="0" borderId="19" xfId="0" applyFont="1" applyFill="1" applyBorder="1" applyAlignment="1" applyProtection="1">
      <alignment horizontal="left" vertical="center"/>
      <protection hidden="1"/>
    </xf>
    <xf numFmtId="0" fontId="10" fillId="0" borderId="20" xfId="0" applyFont="1" applyFill="1" applyBorder="1" applyAlignment="1" applyProtection="1">
      <alignment horizontal="left" vertical="center"/>
      <protection hidden="1"/>
    </xf>
    <xf numFmtId="0" fontId="10" fillId="0" borderId="18" xfId="0" applyFont="1" applyFill="1" applyBorder="1" applyAlignment="1" applyProtection="1">
      <alignment horizontal="left" vertical="center"/>
      <protection hidden="1"/>
    </xf>
    <xf numFmtId="10" fontId="11" fillId="0" borderId="19" xfId="0" applyNumberFormat="1" applyFont="1" applyFill="1" applyBorder="1" applyAlignment="1" applyProtection="1">
      <alignment horizontal="center"/>
      <protection hidden="1"/>
    </xf>
    <xf numFmtId="10" fontId="11" fillId="0" borderId="20" xfId="0" applyNumberFormat="1" applyFont="1" applyFill="1" applyBorder="1" applyAlignment="1" applyProtection="1">
      <alignment horizontal="center"/>
      <protection hidden="1"/>
    </xf>
    <xf numFmtId="10" fontId="11" fillId="0" borderId="18" xfId="0" applyNumberFormat="1" applyFont="1" applyFill="1" applyBorder="1" applyAlignment="1" applyProtection="1">
      <alignment horizontal="center"/>
      <protection hidden="1"/>
    </xf>
    <xf numFmtId="0" fontId="5" fillId="0" borderId="18" xfId="0" applyFont="1" applyFill="1" applyBorder="1" applyAlignment="1" applyProtection="1">
      <protection hidden="1"/>
    </xf>
    <xf numFmtId="0" fontId="59" fillId="0" borderId="19" xfId="0" applyFont="1" applyBorder="1" applyAlignment="1" applyProtection="1">
      <alignment horizontal="center"/>
      <protection hidden="1"/>
    </xf>
    <xf numFmtId="0" fontId="59" fillId="0" borderId="20" xfId="0" applyFont="1" applyBorder="1" applyAlignment="1" applyProtection="1">
      <alignment horizontal="center"/>
      <protection hidden="1"/>
    </xf>
    <xf numFmtId="0" fontId="64" fillId="0" borderId="10" xfId="0" applyFont="1" applyFill="1" applyBorder="1" applyAlignment="1" applyProtection="1">
      <alignment horizontal="center"/>
      <protection hidden="1"/>
    </xf>
    <xf numFmtId="0" fontId="11" fillId="0" borderId="19" xfId="0" applyFont="1" applyBorder="1" applyAlignment="1" applyProtection="1">
      <alignment horizontal="center"/>
      <protection hidden="1"/>
    </xf>
    <xf numFmtId="0" fontId="11" fillId="0" borderId="20" xfId="0" applyFont="1" applyBorder="1" applyAlignment="1" applyProtection="1">
      <alignment horizontal="center"/>
      <protection hidden="1"/>
    </xf>
    <xf numFmtId="0" fontId="11" fillId="0" borderId="18" xfId="0" applyFont="1" applyBorder="1" applyAlignment="1" applyProtection="1">
      <alignment horizontal="center"/>
      <protection hidden="1"/>
    </xf>
    <xf numFmtId="0" fontId="11" fillId="0" borderId="10" xfId="0" applyFont="1" applyFill="1" applyBorder="1" applyAlignment="1" applyProtection="1">
      <alignment horizontal="center" vertical="center" wrapText="1"/>
      <protection hidden="1"/>
    </xf>
    <xf numFmtId="0" fontId="20" fillId="0" borderId="10" xfId="0" applyFont="1" applyFill="1" applyBorder="1" applyAlignment="1" applyProtection="1">
      <alignment horizontal="center"/>
      <protection hidden="1"/>
    </xf>
    <xf numFmtId="0" fontId="11" fillId="0" borderId="19" xfId="0" applyFont="1" applyFill="1" applyBorder="1" applyAlignment="1" applyProtection="1">
      <alignment horizontal="center" vertical="center" wrapText="1"/>
      <protection hidden="1"/>
    </xf>
    <xf numFmtId="0" fontId="11" fillId="0" borderId="20" xfId="0" applyFont="1" applyFill="1" applyBorder="1" applyAlignment="1" applyProtection="1">
      <alignment horizontal="center" vertical="center" wrapText="1"/>
      <protection hidden="1"/>
    </xf>
    <xf numFmtId="0" fontId="11" fillId="0" borderId="18" xfId="0" applyFont="1" applyFill="1" applyBorder="1" applyAlignment="1" applyProtection="1">
      <alignment horizontal="center" vertical="center" wrapText="1"/>
      <protection hidden="1"/>
    </xf>
    <xf numFmtId="0" fontId="10" fillId="0" borderId="4" xfId="0" applyFont="1" applyBorder="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10" fillId="0" borderId="37" xfId="0" applyFont="1" applyFill="1" applyBorder="1" applyAlignment="1" applyProtection="1">
      <alignment horizontal="center"/>
      <protection hidden="1"/>
    </xf>
    <xf numFmtId="0" fontId="10" fillId="0" borderId="2" xfId="0" applyFont="1" applyFill="1" applyBorder="1" applyAlignment="1" applyProtection="1">
      <alignment horizontal="left" vertical="center"/>
      <protection hidden="1"/>
    </xf>
    <xf numFmtId="0" fontId="10" fillId="0" borderId="11" xfId="0" applyFont="1" applyFill="1" applyBorder="1" applyAlignment="1" applyProtection="1">
      <alignment horizontal="left" vertical="center"/>
      <protection hidden="1"/>
    </xf>
    <xf numFmtId="0" fontId="10" fillId="0" borderId="6" xfId="0" applyFont="1" applyFill="1" applyBorder="1" applyAlignment="1" applyProtection="1">
      <alignment horizontal="left" vertical="center"/>
      <protection hidden="1"/>
    </xf>
    <xf numFmtId="0" fontId="94" fillId="0" borderId="7" xfId="0" applyFont="1" applyFill="1" applyBorder="1" applyAlignment="1" applyProtection="1">
      <alignment horizontal="center"/>
      <protection hidden="1"/>
    </xf>
    <xf numFmtId="0" fontId="94" fillId="0" borderId="7" xfId="0" applyFont="1" applyBorder="1" applyAlignment="1" applyProtection="1">
      <alignment horizontal="center"/>
      <protection hidden="1"/>
    </xf>
    <xf numFmtId="0" fontId="61" fillId="0" borderId="19" xfId="0" applyNumberFormat="1" applyFont="1" applyBorder="1" applyAlignment="1" applyProtection="1">
      <alignment vertical="center" wrapText="1"/>
      <protection hidden="1"/>
    </xf>
    <xf numFmtId="0" fontId="61" fillId="0" borderId="20" xfId="0" applyNumberFormat="1" applyFont="1" applyBorder="1" applyAlignment="1" applyProtection="1">
      <alignment vertical="center" wrapText="1"/>
      <protection hidden="1"/>
    </xf>
    <xf numFmtId="0" fontId="61" fillId="0" borderId="18" xfId="0" applyNumberFormat="1" applyFont="1" applyBorder="1" applyAlignment="1" applyProtection="1">
      <alignment vertical="center" wrapText="1"/>
      <protection hidden="1"/>
    </xf>
    <xf numFmtId="4" fontId="34" fillId="0" borderId="19" xfId="0" applyNumberFormat="1" applyFont="1" applyBorder="1" applyAlignment="1" applyProtection="1">
      <alignment horizontal="center" vertical="center" wrapText="1"/>
      <protection hidden="1"/>
    </xf>
    <xf numFmtId="4" fontId="34" fillId="0" borderId="20" xfId="0" applyNumberFormat="1" applyFont="1" applyBorder="1" applyAlignment="1" applyProtection="1">
      <alignment horizontal="center" vertical="center" wrapText="1"/>
      <protection hidden="1"/>
    </xf>
    <xf numFmtId="4" fontId="34" fillId="0" borderId="18" xfId="0" applyNumberFormat="1" applyFont="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20" xfId="0" applyFont="1" applyBorder="1" applyAlignment="1" applyProtection="1">
      <alignment horizontal="center" vertical="center" wrapText="1"/>
      <protection hidden="1"/>
    </xf>
    <xf numFmtId="0" fontId="34" fillId="0" borderId="18" xfId="0" applyFont="1" applyBorder="1" applyAlignment="1" applyProtection="1">
      <alignment horizontal="center" vertical="center" wrapText="1"/>
      <protection hidden="1"/>
    </xf>
    <xf numFmtId="0" fontId="10" fillId="5" borderId="19" xfId="0" applyFont="1" applyFill="1" applyBorder="1" applyAlignment="1" applyProtection="1">
      <alignment horizontal="center" vertical="center"/>
      <protection locked="0" hidden="1"/>
    </xf>
    <xf numFmtId="0" fontId="10" fillId="5" borderId="20" xfId="0" applyFont="1" applyFill="1" applyBorder="1" applyAlignment="1" applyProtection="1">
      <alignment horizontal="center" vertical="center"/>
      <protection locked="0" hidden="1"/>
    </xf>
    <xf numFmtId="0" fontId="10" fillId="5" borderId="18" xfId="0" applyFont="1" applyFill="1" applyBorder="1" applyAlignment="1" applyProtection="1">
      <alignment horizontal="center" vertical="center"/>
      <protection locked="0" hidden="1"/>
    </xf>
    <xf numFmtId="0" fontId="10" fillId="0" borderId="19" xfId="0" applyFont="1" applyBorder="1" applyAlignment="1" applyProtection="1">
      <alignment horizontal="center" vertical="center" wrapText="1"/>
      <protection hidden="1"/>
    </xf>
    <xf numFmtId="0" fontId="10" fillId="0" borderId="20" xfId="0" applyFont="1" applyBorder="1" applyAlignment="1" applyProtection="1">
      <alignment horizontal="center" vertical="center" wrapText="1"/>
      <protection hidden="1"/>
    </xf>
    <xf numFmtId="0" fontId="10" fillId="0" borderId="18" xfId="0" applyFont="1" applyBorder="1" applyAlignment="1" applyProtection="1">
      <alignment horizontal="center" vertical="center" wrapText="1"/>
      <protection hidden="1"/>
    </xf>
    <xf numFmtId="2" fontId="2" fillId="0" borderId="19" xfId="0" applyNumberFormat="1" applyFont="1" applyFill="1" applyBorder="1" applyAlignment="1" applyProtection="1">
      <alignment horizontal="center"/>
      <protection hidden="1"/>
    </xf>
    <xf numFmtId="2" fontId="2" fillId="0" borderId="20" xfId="0" applyNumberFormat="1" applyFont="1" applyFill="1" applyBorder="1" applyAlignment="1" applyProtection="1">
      <alignment horizontal="center"/>
      <protection hidden="1"/>
    </xf>
    <xf numFmtId="2" fontId="2" fillId="0" borderId="18" xfId="0" applyNumberFormat="1" applyFont="1" applyFill="1" applyBorder="1" applyAlignment="1" applyProtection="1">
      <alignment horizontal="center"/>
      <protection hidden="1"/>
    </xf>
    <xf numFmtId="0" fontId="10" fillId="0" borderId="19" xfId="0" applyFont="1" applyBorder="1" applyAlignment="1" applyProtection="1">
      <alignment horizontal="center" vertical="center"/>
      <protection hidden="1"/>
    </xf>
    <xf numFmtId="0" fontId="10" fillId="0" borderId="20" xfId="0" applyFont="1" applyBorder="1" applyAlignment="1" applyProtection="1">
      <alignment horizontal="center" vertical="center"/>
      <protection hidden="1"/>
    </xf>
    <xf numFmtId="0" fontId="10" fillId="0" borderId="18" xfId="0" applyFont="1" applyBorder="1" applyAlignment="1" applyProtection="1">
      <alignment horizontal="center" vertical="center"/>
      <protection hidden="1"/>
    </xf>
    <xf numFmtId="0" fontId="2" fillId="0" borderId="19" xfId="0" applyNumberFormat="1" applyFont="1" applyFill="1" applyBorder="1" applyAlignment="1" applyProtection="1">
      <alignment horizontal="center"/>
      <protection hidden="1"/>
    </xf>
    <xf numFmtId="0" fontId="2" fillId="0" borderId="20" xfId="0" applyNumberFormat="1" applyFont="1" applyFill="1" applyBorder="1" applyAlignment="1" applyProtection="1">
      <alignment horizontal="center"/>
      <protection hidden="1"/>
    </xf>
    <xf numFmtId="0" fontId="2" fillId="0" borderId="18" xfId="0" applyNumberFormat="1" applyFont="1" applyFill="1" applyBorder="1" applyAlignment="1" applyProtection="1">
      <alignment horizontal="center"/>
      <protection hidden="1"/>
    </xf>
    <xf numFmtId="0" fontId="2" fillId="5" borderId="10" xfId="0" applyFont="1" applyFill="1" applyBorder="1" applyAlignment="1" applyProtection="1">
      <alignment horizontal="center"/>
      <protection locked="0" hidden="1"/>
    </xf>
    <xf numFmtId="0" fontId="11" fillId="0" borderId="10" xfId="0" quotePrefix="1" applyFont="1" applyFill="1" applyBorder="1" applyAlignment="1" applyProtection="1">
      <alignment horizontal="center"/>
      <protection hidden="1"/>
    </xf>
    <xf numFmtId="0" fontId="78" fillId="0" borderId="7" xfId="0" applyFont="1" applyFill="1" applyBorder="1" applyAlignment="1" applyProtection="1">
      <alignment horizontal="center"/>
      <protection hidden="1"/>
    </xf>
    <xf numFmtId="0" fontId="28" fillId="0" borderId="4" xfId="0" applyFont="1" applyFill="1" applyBorder="1" applyAlignment="1" applyProtection="1">
      <alignment horizontal="center" vertical="center"/>
      <protection hidden="1"/>
    </xf>
    <xf numFmtId="0" fontId="28" fillId="0" borderId="7" xfId="0" applyFont="1" applyFill="1" applyBorder="1" applyAlignment="1" applyProtection="1">
      <alignment horizontal="center" vertical="center"/>
      <protection hidden="1"/>
    </xf>
    <xf numFmtId="0" fontId="28" fillId="0" borderId="5" xfId="0" applyFont="1" applyFill="1" applyBorder="1" applyAlignment="1" applyProtection="1">
      <alignment horizontal="center" vertical="center"/>
      <protection hidden="1"/>
    </xf>
    <xf numFmtId="0" fontId="28" fillId="0" borderId="2" xfId="0" applyFont="1" applyFill="1" applyBorder="1" applyAlignment="1" applyProtection="1">
      <alignment horizontal="center" vertical="center"/>
      <protection hidden="1"/>
    </xf>
    <xf numFmtId="0" fontId="28" fillId="0" borderId="11" xfId="0" applyFont="1" applyFill="1" applyBorder="1" applyAlignment="1" applyProtection="1">
      <alignment horizontal="center" vertical="center"/>
      <protection hidden="1"/>
    </xf>
    <xf numFmtId="0" fontId="28" fillId="0" borderId="6" xfId="0" applyFont="1" applyFill="1" applyBorder="1" applyAlignment="1" applyProtection="1">
      <alignment horizontal="center" vertical="center"/>
      <protection hidden="1"/>
    </xf>
    <xf numFmtId="4" fontId="11" fillId="0" borderId="10" xfId="0" applyNumberFormat="1" applyFont="1" applyFill="1" applyBorder="1" applyAlignment="1" applyProtection="1">
      <alignment horizontal="center"/>
      <protection hidden="1"/>
    </xf>
    <xf numFmtId="166" fontId="11" fillId="0" borderId="10" xfId="0" applyNumberFormat="1" applyFont="1" applyFill="1" applyBorder="1" applyAlignment="1" applyProtection="1">
      <alignment horizontal="center"/>
      <protection hidden="1"/>
    </xf>
    <xf numFmtId="0" fontId="1" fillId="0" borderId="8"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1" fillId="0" borderId="0" xfId="0" applyFont="1" applyBorder="1" applyAlignment="1" applyProtection="1">
      <alignment horizontal="left" vertical="center" wrapText="1"/>
      <protection hidden="1"/>
    </xf>
    <xf numFmtId="0" fontId="1" fillId="0" borderId="9" xfId="0" applyFont="1" applyBorder="1" applyAlignment="1" applyProtection="1">
      <alignment horizontal="left" vertical="center" wrapText="1"/>
      <protection hidden="1"/>
    </xf>
    <xf numFmtId="0" fontId="3" fillId="5" borderId="11" xfId="0" applyFont="1" applyFill="1" applyBorder="1" applyAlignment="1" applyProtection="1">
      <alignment horizontal="center" vertical="center" wrapText="1"/>
      <protection locked="0" hidden="1"/>
    </xf>
    <xf numFmtId="0" fontId="11" fillId="0" borderId="0" xfId="0" applyFont="1" applyBorder="1" applyAlignment="1" applyProtection="1">
      <alignment vertical="center" wrapText="1"/>
      <protection hidden="1"/>
    </xf>
    <xf numFmtId="0" fontId="11" fillId="0" borderId="0" xfId="0" applyFont="1" applyFill="1" applyBorder="1" applyAlignment="1" applyProtection="1">
      <alignment horizontal="left" vertical="center" wrapText="1"/>
      <protection hidden="1"/>
    </xf>
    <xf numFmtId="0" fontId="11" fillId="0" borderId="0" xfId="0" applyFont="1" applyFill="1" applyBorder="1" applyAlignment="1" applyProtection="1">
      <alignment vertical="center" wrapText="1"/>
      <protection hidden="1"/>
    </xf>
    <xf numFmtId="49" fontId="2" fillId="5" borderId="11" xfId="0" applyNumberFormat="1" applyFont="1" applyFill="1" applyBorder="1" applyAlignment="1" applyProtection="1">
      <alignment horizontal="center" vertical="center"/>
      <protection locked="0" hidden="1"/>
    </xf>
    <xf numFmtId="49" fontId="2" fillId="5" borderId="11" xfId="0" applyNumberFormat="1" applyFont="1" applyFill="1" applyBorder="1" applyAlignment="1" applyProtection="1">
      <alignment horizontal="center" vertical="center" wrapText="1"/>
      <protection locked="0" hidden="1"/>
    </xf>
    <xf numFmtId="0" fontId="5" fillId="0" borderId="4" xfId="0" applyFont="1" applyFill="1" applyBorder="1" applyAlignment="1" applyProtection="1">
      <alignment horizontal="center" vertical="center" wrapText="1"/>
      <protection hidden="1"/>
    </xf>
    <xf numFmtId="0" fontId="5" fillId="0" borderId="7"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6" xfId="0" applyFont="1" applyFill="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9"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0" xfId="0" applyFont="1" applyBorder="1" applyAlignment="1" applyProtection="1">
      <alignment horizontal="justify" vertical="center" wrapText="1"/>
      <protection hidden="1"/>
    </xf>
    <xf numFmtId="0" fontId="1" fillId="0" borderId="11" xfId="0" applyFont="1" applyBorder="1" applyAlignment="1" applyProtection="1">
      <alignment horizontal="justify" vertical="center" wrapText="1"/>
      <protection hidden="1"/>
    </xf>
    <xf numFmtId="0" fontId="1" fillId="5" borderId="4" xfId="0" applyFont="1" applyFill="1" applyBorder="1" applyAlignment="1" applyProtection="1">
      <alignment horizontal="left" vertical="top" wrapText="1"/>
      <protection locked="0" hidden="1"/>
    </xf>
    <xf numFmtId="0" fontId="1" fillId="5" borderId="7" xfId="0" applyFont="1" applyFill="1" applyBorder="1" applyAlignment="1" applyProtection="1">
      <alignment horizontal="left" vertical="top" wrapText="1"/>
      <protection locked="0" hidden="1"/>
    </xf>
    <xf numFmtId="0" fontId="1" fillId="5" borderId="5" xfId="0" applyFont="1" applyFill="1" applyBorder="1" applyAlignment="1" applyProtection="1">
      <alignment horizontal="left" vertical="top" wrapText="1"/>
      <protection locked="0" hidden="1"/>
    </xf>
    <xf numFmtId="0" fontId="1" fillId="5" borderId="8" xfId="0" applyFont="1" applyFill="1" applyBorder="1" applyAlignment="1" applyProtection="1">
      <alignment horizontal="left" vertical="top" wrapText="1"/>
      <protection locked="0" hidden="1"/>
    </xf>
    <xf numFmtId="0" fontId="1" fillId="5" borderId="0" xfId="0" applyFont="1" applyFill="1" applyBorder="1" applyAlignment="1" applyProtection="1">
      <alignment horizontal="left" vertical="top" wrapText="1"/>
      <protection locked="0" hidden="1"/>
    </xf>
    <xf numFmtId="0" fontId="1" fillId="5" borderId="9" xfId="0" applyFont="1" applyFill="1" applyBorder="1" applyAlignment="1" applyProtection="1">
      <alignment horizontal="left" vertical="top" wrapText="1"/>
      <protection locked="0" hidden="1"/>
    </xf>
    <xf numFmtId="0" fontId="1" fillId="5" borderId="2" xfId="0" applyFont="1" applyFill="1" applyBorder="1" applyAlignment="1" applyProtection="1">
      <alignment horizontal="left" vertical="top" wrapText="1"/>
      <protection locked="0" hidden="1"/>
    </xf>
    <xf numFmtId="0" fontId="1" fillId="5" borderId="11" xfId="0" applyFont="1" applyFill="1" applyBorder="1" applyAlignment="1" applyProtection="1">
      <alignment horizontal="left" vertical="top" wrapText="1"/>
      <protection locked="0" hidden="1"/>
    </xf>
    <xf numFmtId="0" fontId="1" fillId="5" borderId="6" xfId="0" applyFont="1" applyFill="1" applyBorder="1" applyAlignment="1" applyProtection="1">
      <alignment horizontal="left" vertical="top" wrapText="1"/>
      <protection locked="0" hidden="1"/>
    </xf>
    <xf numFmtId="0" fontId="11" fillId="0" borderId="19" xfId="0" applyFont="1" applyFill="1" applyBorder="1" applyAlignment="1" applyProtection="1">
      <alignment horizontal="left" vertical="center" wrapText="1"/>
      <protection hidden="1"/>
    </xf>
    <xf numFmtId="0" fontId="11" fillId="0" borderId="20" xfId="0" applyFont="1" applyFill="1" applyBorder="1" applyAlignment="1" applyProtection="1">
      <alignment horizontal="left" vertical="center" wrapText="1"/>
      <protection hidden="1"/>
    </xf>
    <xf numFmtId="0" fontId="11" fillId="0" borderId="18" xfId="0" applyFont="1" applyFill="1" applyBorder="1" applyAlignment="1" applyProtection="1">
      <alignment horizontal="left" vertical="center" wrapText="1"/>
      <protection hidden="1"/>
    </xf>
    <xf numFmtId="0" fontId="3" fillId="7" borderId="10" xfId="0" applyFont="1" applyFill="1" applyBorder="1" applyAlignment="1" applyProtection="1">
      <alignment horizontal="center" vertical="center" wrapText="1"/>
      <protection locked="0" hidden="1"/>
    </xf>
    <xf numFmtId="0" fontId="11" fillId="0" borderId="0" xfId="0" applyFont="1" applyFill="1" applyBorder="1" applyAlignment="1" applyProtection="1">
      <alignment vertical="center"/>
      <protection hidden="1"/>
    </xf>
    <xf numFmtId="0" fontId="11" fillId="0" borderId="19" xfId="0" applyNumberFormat="1" applyFont="1" applyFill="1" applyBorder="1" applyAlignment="1" applyProtection="1">
      <alignment horizontal="left" vertical="center" wrapText="1"/>
      <protection hidden="1"/>
    </xf>
    <xf numFmtId="0" fontId="11" fillId="0" borderId="20" xfId="0" applyNumberFormat="1" applyFont="1" applyFill="1" applyBorder="1" applyAlignment="1" applyProtection="1">
      <alignment horizontal="left" vertical="center" wrapText="1"/>
      <protection hidden="1"/>
    </xf>
    <xf numFmtId="0" fontId="11" fillId="0" borderId="18" xfId="0" applyNumberFormat="1" applyFont="1" applyFill="1" applyBorder="1" applyAlignment="1" applyProtection="1">
      <alignment horizontal="left" vertical="center" wrapText="1"/>
      <protection hidden="1"/>
    </xf>
    <xf numFmtId="0" fontId="30" fillId="0" borderId="4" xfId="0" applyFont="1" applyFill="1" applyBorder="1" applyAlignment="1" applyProtection="1">
      <alignment horizontal="center" vertical="center" wrapText="1"/>
      <protection hidden="1"/>
    </xf>
    <xf numFmtId="0" fontId="30" fillId="0" borderId="7" xfId="0" applyFont="1" applyFill="1" applyBorder="1" applyAlignment="1" applyProtection="1">
      <alignment horizontal="center" vertical="center" wrapText="1"/>
      <protection hidden="1"/>
    </xf>
    <xf numFmtId="0" fontId="30" fillId="0" borderId="5" xfId="0" applyFont="1" applyFill="1" applyBorder="1" applyAlignment="1" applyProtection="1">
      <alignment horizontal="center" vertical="center" wrapText="1"/>
      <protection hidden="1"/>
    </xf>
    <xf numFmtId="0" fontId="30" fillId="0" borderId="2" xfId="0" applyFont="1" applyFill="1" applyBorder="1" applyAlignment="1" applyProtection="1">
      <alignment horizontal="center" vertical="center" wrapText="1"/>
      <protection hidden="1"/>
    </xf>
    <xf numFmtId="0" fontId="30" fillId="0" borderId="11" xfId="0"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center" vertical="center" wrapText="1"/>
      <protection hidden="1"/>
    </xf>
    <xf numFmtId="0" fontId="28" fillId="0" borderId="2" xfId="0" applyFont="1" applyFill="1" applyBorder="1" applyAlignment="1" applyProtection="1">
      <alignment horizontal="center" vertical="center" wrapText="1"/>
      <protection hidden="1"/>
    </xf>
    <xf numFmtId="0" fontId="28" fillId="0" borderId="11"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19" fillId="0" borderId="4" xfId="0" applyFont="1" applyFill="1" applyBorder="1" applyAlignment="1" applyProtection="1">
      <alignment horizontal="center" vertical="center" wrapText="1"/>
      <protection hidden="1"/>
    </xf>
    <xf numFmtId="0" fontId="19" fillId="0" borderId="7" xfId="0" applyFont="1" applyFill="1" applyBorder="1" applyAlignment="1" applyProtection="1">
      <alignment horizontal="center" vertical="center" wrapText="1"/>
      <protection hidden="1"/>
    </xf>
    <xf numFmtId="0" fontId="19" fillId="0" borderId="5" xfId="0" applyFont="1" applyFill="1" applyBorder="1" applyAlignment="1" applyProtection="1">
      <alignment horizontal="center" vertical="center" wrapText="1"/>
      <protection hidden="1"/>
    </xf>
    <xf numFmtId="0" fontId="19" fillId="0" borderId="2" xfId="0" applyFont="1" applyFill="1" applyBorder="1" applyAlignment="1" applyProtection="1">
      <alignment horizontal="center" vertical="center" wrapText="1"/>
      <protection hidden="1"/>
    </xf>
    <xf numFmtId="0" fontId="19" fillId="0" borderId="11" xfId="0" applyFont="1" applyFill="1" applyBorder="1" applyAlignment="1" applyProtection="1">
      <alignment horizontal="center" vertical="center" wrapText="1"/>
      <protection hidden="1"/>
    </xf>
    <xf numFmtId="0" fontId="19" fillId="0" borderId="6" xfId="0" applyFont="1" applyFill="1" applyBorder="1" applyAlignment="1" applyProtection="1">
      <alignment horizontal="center" vertical="center" wrapText="1"/>
      <protection hidden="1"/>
    </xf>
    <xf numFmtId="0" fontId="19" fillId="0" borderId="11" xfId="0" applyFont="1" applyFill="1" applyBorder="1" applyAlignment="1" applyProtection="1">
      <alignment horizontal="center" vertical="top" wrapText="1"/>
      <protection hidden="1"/>
    </xf>
    <xf numFmtId="49" fontId="2" fillId="7" borderId="11" xfId="0" applyNumberFormat="1" applyFont="1" applyFill="1" applyBorder="1" applyAlignment="1" applyProtection="1">
      <alignment horizontal="center" vertical="center"/>
      <protection locked="0" hidden="1"/>
    </xf>
    <xf numFmtId="0" fontId="18" fillId="0" borderId="0" xfId="0" applyFont="1" applyBorder="1" applyAlignment="1" applyProtection="1">
      <alignment horizontal="center" vertical="center" wrapText="1" shrinkToFit="1"/>
      <protection hidden="1"/>
    </xf>
    <xf numFmtId="0" fontId="1" fillId="5" borderId="11" xfId="0" applyFont="1" applyFill="1" applyBorder="1" applyAlignment="1" applyProtection="1">
      <alignment horizontal="center"/>
      <protection locked="0" hidden="1"/>
    </xf>
    <xf numFmtId="0" fontId="1" fillId="0" borderId="7" xfId="0" applyFont="1" applyBorder="1" applyAlignment="1" applyProtection="1">
      <alignment horizontal="left" vertical="center" wrapText="1"/>
      <protection hidden="1"/>
    </xf>
    <xf numFmtId="0" fontId="1" fillId="0" borderId="11" xfId="0" applyFont="1" applyBorder="1" applyAlignment="1" applyProtection="1">
      <alignment horizontal="left" vertical="center" wrapText="1"/>
      <protection hidden="1"/>
    </xf>
    <xf numFmtId="0" fontId="3" fillId="7" borderId="11" xfId="0" applyFont="1" applyFill="1" applyBorder="1" applyAlignment="1" applyProtection="1">
      <alignment horizontal="center" vertical="center"/>
      <protection locked="0" hidden="1"/>
    </xf>
    <xf numFmtId="0" fontId="3" fillId="5" borderId="11" xfId="0" applyFont="1" applyFill="1" applyBorder="1" applyAlignment="1" applyProtection="1">
      <alignment horizontal="center"/>
      <protection locked="0" hidden="1"/>
    </xf>
    <xf numFmtId="0" fontId="3" fillId="5" borderId="11" xfId="0" applyFont="1" applyFill="1" applyBorder="1" applyAlignment="1" applyProtection="1">
      <alignment horizontal="center" vertical="center"/>
      <protection locked="0" hidden="1"/>
    </xf>
    <xf numFmtId="0" fontId="1" fillId="7" borderId="11" xfId="0" applyFont="1" applyFill="1" applyBorder="1" applyAlignment="1" applyProtection="1">
      <alignment horizontal="center"/>
      <protection locked="0" hidden="1"/>
    </xf>
    <xf numFmtId="10" fontId="1" fillId="5" borderId="11" xfId="10" applyNumberFormat="1" applyFont="1" applyFill="1" applyBorder="1" applyAlignment="1" applyProtection="1">
      <alignment horizontal="center"/>
      <protection locked="0" hidden="1"/>
    </xf>
    <xf numFmtId="0" fontId="5" fillId="0" borderId="19" xfId="0" applyFont="1" applyFill="1" applyBorder="1" applyAlignment="1" applyProtection="1">
      <alignment horizontal="center"/>
      <protection hidden="1"/>
    </xf>
    <xf numFmtId="0" fontId="5" fillId="0" borderId="18" xfId="0" applyFont="1" applyFill="1" applyBorder="1" applyAlignment="1" applyProtection="1">
      <alignment horizontal="center"/>
      <protection hidden="1"/>
    </xf>
    <xf numFmtId="0" fontId="2" fillId="0" borderId="11" xfId="0"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center"/>
      <protection locked="0" hidden="1"/>
    </xf>
    <xf numFmtId="0" fontId="30" fillId="7" borderId="11" xfId="0" applyFont="1" applyFill="1" applyBorder="1" applyAlignment="1" applyProtection="1">
      <alignment horizontal="center"/>
      <protection locked="0" hidden="1"/>
    </xf>
    <xf numFmtId="0" fontId="1" fillId="0" borderId="4"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4" fontId="5" fillId="0" borderId="19" xfId="0" applyNumberFormat="1" applyFont="1" applyBorder="1" applyAlignment="1" applyProtection="1">
      <alignment horizontal="center"/>
      <protection hidden="1"/>
    </xf>
    <xf numFmtId="0" fontId="5" fillId="0" borderId="20" xfId="0" applyFont="1" applyBorder="1" applyAlignment="1" applyProtection="1">
      <alignment horizontal="center"/>
      <protection hidden="1"/>
    </xf>
    <xf numFmtId="0" fontId="5" fillId="0" borderId="18" xfId="0" applyFont="1" applyBorder="1" applyAlignment="1" applyProtection="1">
      <alignment horizontal="center"/>
      <protection hidden="1"/>
    </xf>
    <xf numFmtId="0" fontId="3" fillId="7" borderId="11" xfId="0" applyFont="1" applyFill="1" applyBorder="1" applyAlignment="1" applyProtection="1">
      <alignment horizontal="center" shrinkToFit="1"/>
      <protection locked="0" hidden="1"/>
    </xf>
    <xf numFmtId="0" fontId="10" fillId="0" borderId="0" xfId="0" applyFont="1" applyBorder="1" applyAlignment="1" applyProtection="1">
      <alignment horizontal="center"/>
      <protection hidden="1"/>
    </xf>
    <xf numFmtId="0" fontId="30" fillId="0" borderId="7" xfId="0" applyFont="1" applyBorder="1" applyAlignment="1" applyProtection="1">
      <alignment horizontal="left" vertical="center" wrapText="1"/>
      <protection hidden="1"/>
    </xf>
    <xf numFmtId="0" fontId="5" fillId="0" borderId="8"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wrapText="1"/>
      <protection hidden="1"/>
    </xf>
    <xf numFmtId="0" fontId="1" fillId="0" borderId="5" xfId="0" applyFont="1" applyBorder="1" applyAlignment="1" applyProtection="1">
      <alignment horizontal="left" vertical="center" wrapText="1"/>
      <protection hidden="1"/>
    </xf>
    <xf numFmtId="0" fontId="1" fillId="0" borderId="6" xfId="0" applyFont="1" applyBorder="1" applyAlignment="1" applyProtection="1">
      <alignment horizontal="left" vertical="center" wrapText="1"/>
      <protection hidden="1"/>
    </xf>
    <xf numFmtId="0" fontId="22" fillId="0" borderId="4"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3" fillId="0" borderId="11" xfId="0" applyFont="1" applyFill="1" applyBorder="1" applyAlignment="1" applyProtection="1">
      <alignment horizontal="center" vertical="center" wrapText="1"/>
      <protection hidden="1"/>
    </xf>
    <xf numFmtId="0" fontId="3" fillId="0" borderId="8"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 fillId="0" borderId="9" xfId="0" applyFont="1" applyBorder="1" applyAlignment="1" applyProtection="1">
      <alignment horizontal="center"/>
      <protection hidden="1"/>
    </xf>
    <xf numFmtId="0" fontId="5" fillId="0" borderId="19" xfId="0" applyFont="1" applyBorder="1" applyAlignment="1" applyProtection="1">
      <alignment horizontal="center"/>
      <protection hidden="1"/>
    </xf>
    <xf numFmtId="0" fontId="2" fillId="0" borderId="11" xfId="0" applyNumberFormat="1" applyFont="1" applyFill="1" applyBorder="1" applyAlignment="1" applyProtection="1">
      <alignment horizontal="center" vertical="center"/>
      <protection hidden="1"/>
    </xf>
    <xf numFmtId="0" fontId="3" fillId="0" borderId="11" xfId="0" applyFont="1" applyFill="1" applyBorder="1" applyAlignment="1" applyProtection="1">
      <alignment horizontal="center"/>
      <protection hidden="1"/>
    </xf>
    <xf numFmtId="0" fontId="3" fillId="0" borderId="4"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1" fillId="0" borderId="0" xfId="0" applyFont="1" applyFill="1" applyBorder="1" applyAlignment="1" applyProtection="1">
      <alignment horizontal="left" vertical="center" wrapText="1"/>
      <protection hidden="1"/>
    </xf>
    <xf numFmtId="0" fontId="3" fillId="0" borderId="11"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protection hidden="1"/>
    </xf>
    <xf numFmtId="0" fontId="32" fillId="0" borderId="11" xfId="0" applyFont="1" applyBorder="1" applyAlignment="1" applyProtection="1">
      <alignment horizontal="center"/>
      <protection hidden="1"/>
    </xf>
    <xf numFmtId="0" fontId="28" fillId="0" borderId="0" xfId="0" applyFont="1" applyBorder="1" applyAlignment="1" applyProtection="1">
      <alignment horizontal="center"/>
      <protection hidden="1"/>
    </xf>
    <xf numFmtId="0" fontId="30" fillId="0" borderId="11" xfId="0" applyFont="1" applyFill="1" applyBorder="1" applyAlignment="1" applyProtection="1">
      <alignment horizontal="center"/>
      <protection hidden="1"/>
    </xf>
    <xf numFmtId="0" fontId="43" fillId="0" borderId="19" xfId="0" applyFont="1" applyFill="1" applyBorder="1" applyProtection="1">
      <protection hidden="1"/>
    </xf>
    <xf numFmtId="0" fontId="43" fillId="0" borderId="20" xfId="0" applyFont="1" applyFill="1" applyBorder="1" applyProtection="1">
      <protection hidden="1"/>
    </xf>
    <xf numFmtId="0" fontId="43" fillId="0" borderId="18" xfId="0" applyFont="1" applyFill="1" applyBorder="1" applyProtection="1">
      <protection hidden="1"/>
    </xf>
    <xf numFmtId="0" fontId="18" fillId="0" borderId="11" xfId="0" applyFont="1" applyBorder="1" applyAlignment="1" applyProtection="1">
      <alignment horizontal="center"/>
      <protection hidden="1"/>
    </xf>
    <xf numFmtId="0" fontId="1" fillId="0" borderId="7" xfId="0" applyFont="1" applyBorder="1" applyAlignment="1" applyProtection="1">
      <alignment horizontal="justify" vertical="center" wrapText="1"/>
      <protection hidden="1"/>
    </xf>
    <xf numFmtId="0" fontId="44" fillId="0" borderId="10" xfId="0" applyFont="1" applyFill="1" applyBorder="1" applyAlignment="1" applyProtection="1">
      <alignment horizontal="center"/>
      <protection hidden="1"/>
    </xf>
    <xf numFmtId="166" fontId="11" fillId="0" borderId="10" xfId="0" quotePrefix="1" applyNumberFormat="1" applyFont="1" applyFill="1" applyBorder="1" applyAlignment="1" applyProtection="1">
      <alignment horizontal="center"/>
      <protection hidden="1"/>
    </xf>
    <xf numFmtId="0" fontId="59" fillId="0" borderId="7" xfId="0" applyFont="1" applyFill="1" applyBorder="1" applyAlignment="1" applyProtection="1">
      <alignment horizontal="center"/>
      <protection hidden="1"/>
    </xf>
    <xf numFmtId="0" fontId="7" fillId="0" borderId="7" xfId="0" applyFont="1" applyFill="1" applyBorder="1" applyAlignment="1" applyProtection="1">
      <alignment horizontal="center" vertical="center"/>
      <protection hidden="1"/>
    </xf>
    <xf numFmtId="0" fontId="7" fillId="0" borderId="5"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4" fontId="8" fillId="0" borderId="19" xfId="0" applyNumberFormat="1" applyFont="1" applyFill="1" applyBorder="1" applyAlignment="1" applyProtection="1">
      <alignment horizontal="center"/>
      <protection hidden="1"/>
    </xf>
    <xf numFmtId="0" fontId="29" fillId="0" borderId="7" xfId="0" applyFont="1" applyFill="1" applyBorder="1" applyAlignment="1" applyProtection="1">
      <alignment horizontal="center" vertical="center" wrapText="1"/>
      <protection hidden="1"/>
    </xf>
    <xf numFmtId="0" fontId="29" fillId="0" borderId="5" xfId="0" applyFont="1" applyFill="1" applyBorder="1" applyAlignment="1" applyProtection="1">
      <alignment horizontal="center" vertical="center" wrapText="1"/>
      <protection hidden="1"/>
    </xf>
    <xf numFmtId="0" fontId="29" fillId="0" borderId="2" xfId="0" applyFont="1" applyFill="1" applyBorder="1" applyAlignment="1" applyProtection="1">
      <alignment horizontal="center" vertical="center" wrapText="1"/>
      <protection hidden="1"/>
    </xf>
    <xf numFmtId="0" fontId="29" fillId="0" borderId="11" xfId="0" applyFont="1" applyFill="1" applyBorder="1" applyAlignment="1" applyProtection="1">
      <alignment horizontal="center" vertical="center" wrapText="1"/>
      <protection hidden="1"/>
    </xf>
    <xf numFmtId="0" fontId="29" fillId="0" borderId="6" xfId="0" applyFont="1" applyFill="1" applyBorder="1" applyAlignment="1" applyProtection="1">
      <alignment horizontal="center" vertical="center" wrapText="1"/>
      <protection hidden="1"/>
    </xf>
    <xf numFmtId="0" fontId="3" fillId="0" borderId="10" xfId="0" applyFont="1" applyBorder="1" applyAlignment="1" applyProtection="1">
      <alignment horizontal="center" vertical="center"/>
      <protection hidden="1"/>
    </xf>
    <xf numFmtId="1" fontId="5" fillId="0" borderId="19" xfId="0" applyNumberFormat="1" applyFont="1" applyBorder="1" applyAlignment="1" applyProtection="1">
      <alignment horizontal="center"/>
      <protection hidden="1"/>
    </xf>
    <xf numFmtId="1" fontId="5" fillId="0" borderId="20" xfId="0" applyNumberFormat="1" applyFont="1" applyBorder="1" applyAlignment="1" applyProtection="1">
      <alignment horizontal="center"/>
      <protection hidden="1"/>
    </xf>
    <xf numFmtId="1" fontId="5" fillId="0" borderId="18" xfId="0" applyNumberFormat="1" applyFont="1" applyBorder="1" applyAlignment="1" applyProtection="1">
      <alignment horizontal="center"/>
      <protection hidden="1"/>
    </xf>
    <xf numFmtId="10" fontId="5" fillId="0" borderId="8" xfId="0" applyNumberFormat="1" applyFont="1" applyBorder="1" applyAlignment="1" applyProtection="1">
      <alignment horizontal="center"/>
      <protection hidden="1"/>
    </xf>
    <xf numFmtId="10" fontId="5" fillId="0" borderId="0" xfId="0" applyNumberFormat="1" applyFont="1" applyBorder="1" applyAlignment="1" applyProtection="1">
      <alignment horizontal="center"/>
      <protection hidden="1"/>
    </xf>
    <xf numFmtId="10" fontId="5" fillId="0" borderId="9" xfId="0" applyNumberFormat="1" applyFont="1" applyBorder="1" applyAlignment="1" applyProtection="1">
      <alignment horizontal="center"/>
      <protection hidden="1"/>
    </xf>
    <xf numFmtId="169" fontId="2" fillId="0" borderId="8" xfId="0" applyNumberFormat="1" applyFont="1" applyBorder="1" applyAlignment="1" applyProtection="1">
      <alignment horizontal="center"/>
      <protection hidden="1"/>
    </xf>
    <xf numFmtId="169" fontId="2" fillId="0" borderId="0" xfId="0" applyNumberFormat="1" applyFont="1" applyBorder="1" applyAlignment="1" applyProtection="1">
      <alignment horizontal="center"/>
      <protection hidden="1"/>
    </xf>
    <xf numFmtId="0" fontId="8" fillId="0" borderId="4"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4" fontId="2" fillId="5" borderId="11" xfId="0" applyNumberFormat="1" applyFont="1" applyFill="1" applyBorder="1" applyAlignment="1" applyProtection="1">
      <alignment horizontal="center"/>
      <protection locked="0" hidden="1"/>
    </xf>
    <xf numFmtId="169" fontId="10" fillId="0" borderId="37" xfId="0" applyNumberFormat="1" applyFont="1" applyBorder="1" applyAlignment="1" applyProtection="1">
      <alignment horizontal="center" vertical="center"/>
      <protection hidden="1"/>
    </xf>
    <xf numFmtId="49" fontId="38" fillId="0" borderId="4" xfId="0" applyNumberFormat="1" applyFont="1" applyFill="1" applyBorder="1" applyAlignment="1" applyProtection="1">
      <alignment horizontal="center" vertical="center" wrapText="1"/>
      <protection hidden="1"/>
    </xf>
    <xf numFmtId="49" fontId="38" fillId="0" borderId="5" xfId="0" applyNumberFormat="1" applyFont="1" applyFill="1" applyBorder="1" applyAlignment="1" applyProtection="1">
      <alignment horizontal="center" vertical="center" wrapText="1"/>
      <protection hidden="1"/>
    </xf>
    <xf numFmtId="49" fontId="38" fillId="0" borderId="8" xfId="0" applyNumberFormat="1" applyFont="1" applyFill="1" applyBorder="1" applyAlignment="1" applyProtection="1">
      <alignment horizontal="center" vertical="center" wrapText="1"/>
      <protection hidden="1"/>
    </xf>
    <xf numFmtId="49" fontId="38" fillId="0" borderId="9" xfId="0" applyNumberFormat="1" applyFont="1" applyFill="1" applyBorder="1" applyAlignment="1" applyProtection="1">
      <alignment horizontal="center" vertical="center" wrapText="1"/>
      <protection hidden="1"/>
    </xf>
    <xf numFmtId="49" fontId="38" fillId="0" borderId="2" xfId="0" applyNumberFormat="1" applyFont="1" applyFill="1" applyBorder="1" applyAlignment="1" applyProtection="1">
      <alignment horizontal="center" vertical="center" wrapText="1"/>
      <protection hidden="1"/>
    </xf>
    <xf numFmtId="49" fontId="38" fillId="0" borderId="6" xfId="0" applyNumberFormat="1" applyFont="1" applyFill="1" applyBorder="1" applyAlignment="1" applyProtection="1">
      <alignment horizontal="center" vertical="center" wrapText="1"/>
      <protection hidden="1"/>
    </xf>
    <xf numFmtId="4" fontId="2" fillId="5" borderId="2" xfId="0" applyNumberFormat="1" applyFont="1" applyFill="1" applyBorder="1" applyAlignment="1" applyProtection="1">
      <alignment horizontal="center"/>
      <protection locked="0" hidden="1"/>
    </xf>
    <xf numFmtId="0" fontId="56" fillId="0" borderId="0" xfId="0" quotePrefix="1" applyFont="1" applyBorder="1" applyAlignment="1" applyProtection="1">
      <alignment horizontal="center"/>
      <protection hidden="1"/>
    </xf>
    <xf numFmtId="0" fontId="56" fillId="0" borderId="0" xfId="0" applyFont="1" applyBorder="1" applyAlignment="1" applyProtection="1">
      <alignment horizontal="center"/>
      <protection hidden="1"/>
    </xf>
    <xf numFmtId="0" fontId="38" fillId="0" borderId="7" xfId="0" applyFont="1" applyFill="1" applyBorder="1" applyAlignment="1" applyProtection="1">
      <alignment horizontal="justify" vertical="center" wrapText="1"/>
      <protection hidden="1"/>
    </xf>
    <xf numFmtId="0" fontId="38" fillId="0" borderId="5" xfId="0" applyFont="1" applyFill="1" applyBorder="1" applyAlignment="1" applyProtection="1">
      <alignment horizontal="justify" vertical="center" wrapText="1"/>
      <protection hidden="1"/>
    </xf>
    <xf numFmtId="0" fontId="38" fillId="0" borderId="0" xfId="0" applyFont="1" applyFill="1" applyBorder="1" applyAlignment="1" applyProtection="1">
      <alignment horizontal="justify" vertical="center" wrapText="1"/>
      <protection hidden="1"/>
    </xf>
    <xf numFmtId="0" fontId="38" fillId="0" borderId="9" xfId="0" applyFont="1" applyFill="1" applyBorder="1" applyAlignment="1" applyProtection="1">
      <alignment horizontal="justify" vertical="center" wrapText="1"/>
      <protection hidden="1"/>
    </xf>
    <xf numFmtId="0" fontId="38" fillId="0" borderId="11" xfId="0" applyFont="1" applyFill="1" applyBorder="1" applyAlignment="1" applyProtection="1">
      <alignment horizontal="justify" vertical="center" wrapText="1"/>
      <protection hidden="1"/>
    </xf>
    <xf numFmtId="0" fontId="38" fillId="0" borderId="6" xfId="0" applyFont="1" applyFill="1" applyBorder="1" applyAlignment="1" applyProtection="1">
      <alignment horizontal="justify" vertical="center" wrapText="1"/>
      <protection hidden="1"/>
    </xf>
    <xf numFmtId="0" fontId="0" fillId="0" borderId="19"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5" fillId="21" borderId="11" xfId="7" applyFont="1" applyFill="1" applyBorder="1" applyAlignment="1" applyProtection="1">
      <alignment horizontal="center" vertical="center" wrapText="1"/>
      <protection locked="0"/>
    </xf>
    <xf numFmtId="4" fontId="5" fillId="5" borderId="2" xfId="0" applyNumberFormat="1" applyFont="1" applyFill="1" applyBorder="1" applyAlignment="1" applyProtection="1">
      <alignment horizontal="center"/>
      <protection locked="0" hidden="1"/>
    </xf>
    <xf numFmtId="4" fontId="5" fillId="5" borderId="11" xfId="0" applyNumberFormat="1" applyFont="1" applyFill="1" applyBorder="1" applyAlignment="1" applyProtection="1">
      <alignment horizontal="center"/>
      <protection locked="0" hidden="1"/>
    </xf>
    <xf numFmtId="0" fontId="10" fillId="0" borderId="0" xfId="0" quotePrefix="1" applyFont="1" applyBorder="1" applyAlignment="1" applyProtection="1">
      <alignment horizontal="center"/>
      <protection hidden="1"/>
    </xf>
    <xf numFmtId="4" fontId="5" fillId="5" borderId="6" xfId="0" applyNumberFormat="1" applyFont="1" applyFill="1" applyBorder="1" applyAlignment="1" applyProtection="1">
      <alignment horizontal="center"/>
      <protection locked="0" hidden="1"/>
    </xf>
    <xf numFmtId="169" fontId="5" fillId="0" borderId="8" xfId="0" applyNumberFormat="1" applyFont="1" applyBorder="1" applyAlignment="1" applyProtection="1">
      <alignment horizontal="center"/>
      <protection hidden="1"/>
    </xf>
    <xf numFmtId="169" fontId="5" fillId="0" borderId="0" xfId="0" applyNumberFormat="1" applyFont="1" applyBorder="1" applyAlignment="1" applyProtection="1">
      <alignment horizontal="center"/>
      <protection hidden="1"/>
    </xf>
    <xf numFmtId="0" fontId="2" fillId="0" borderId="0" xfId="0" applyFont="1" applyBorder="1" applyAlignment="1" applyProtection="1">
      <alignment horizontal="center"/>
      <protection hidden="1"/>
    </xf>
    <xf numFmtId="0" fontId="2" fillId="0" borderId="9" xfId="0" applyFont="1" applyBorder="1" applyAlignment="1" applyProtection="1">
      <alignment horizontal="center"/>
      <protection hidden="1"/>
    </xf>
    <xf numFmtId="0" fontId="3" fillId="0" borderId="19" xfId="0" applyNumberFormat="1" applyFont="1" applyFill="1" applyBorder="1" applyAlignment="1" applyProtection="1">
      <alignment horizontal="center" vertical="center" wrapText="1"/>
      <protection hidden="1"/>
    </xf>
    <xf numFmtId="0" fontId="3" fillId="0" borderId="20" xfId="0" applyNumberFormat="1" applyFont="1" applyFill="1" applyBorder="1" applyAlignment="1" applyProtection="1">
      <alignment horizontal="center" vertical="center" wrapText="1"/>
      <protection hidden="1"/>
    </xf>
    <xf numFmtId="0" fontId="3" fillId="0" borderId="18" xfId="0" applyNumberFormat="1" applyFont="1" applyFill="1" applyBorder="1" applyAlignment="1" applyProtection="1">
      <alignment horizontal="center" vertical="center" wrapText="1"/>
      <protection hidden="1"/>
    </xf>
    <xf numFmtId="3" fontId="2" fillId="5" borderId="11" xfId="0" applyNumberFormat="1" applyFont="1" applyFill="1" applyBorder="1" applyAlignment="1" applyProtection="1">
      <alignment horizontal="center"/>
      <protection locked="0" hidden="1"/>
    </xf>
    <xf numFmtId="0" fontId="10" fillId="0" borderId="10" xfId="7" applyFont="1" applyFill="1" applyBorder="1" applyAlignment="1">
      <alignment horizontal="left" vertical="center" wrapText="1"/>
    </xf>
    <xf numFmtId="0" fontId="10" fillId="0" borderId="19" xfId="7" applyFont="1" applyFill="1" applyBorder="1" applyAlignment="1">
      <alignment horizontal="left" vertical="center" wrapText="1"/>
    </xf>
    <xf numFmtId="0" fontId="0" fillId="0" borderId="0" xfId="0" applyBorder="1" applyAlignment="1" applyProtection="1">
      <alignment horizontal="center"/>
      <protection hidden="1"/>
    </xf>
    <xf numFmtId="4" fontId="2" fillId="5" borderId="6" xfId="0" applyNumberFormat="1" applyFont="1" applyFill="1" applyBorder="1" applyAlignment="1" applyProtection="1">
      <alignment horizontal="center"/>
      <protection locked="0" hidden="1"/>
    </xf>
    <xf numFmtId="49" fontId="30" fillId="0" borderId="10" xfId="0" applyNumberFormat="1" applyFont="1" applyBorder="1" applyAlignment="1" applyProtection="1">
      <alignment horizontal="justify" vertical="center" wrapText="1"/>
      <protection hidden="1"/>
    </xf>
    <xf numFmtId="10" fontId="5" fillId="0" borderId="8" xfId="0" applyNumberFormat="1" applyFont="1" applyFill="1" applyBorder="1" applyAlignment="1" applyProtection="1">
      <alignment horizontal="center"/>
      <protection hidden="1"/>
    </xf>
    <xf numFmtId="10" fontId="5" fillId="0" borderId="0" xfId="0" applyNumberFormat="1" applyFont="1" applyFill="1" applyBorder="1" applyAlignment="1" applyProtection="1">
      <alignment horizontal="center"/>
      <protection hidden="1"/>
    </xf>
    <xf numFmtId="10" fontId="5" fillId="0" borderId="9" xfId="0" applyNumberFormat="1" applyFont="1" applyFill="1" applyBorder="1" applyAlignment="1" applyProtection="1">
      <alignment horizontal="center"/>
      <protection hidden="1"/>
    </xf>
    <xf numFmtId="0" fontId="8" fillId="0" borderId="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7" fillId="0" borderId="11" xfId="0" applyFont="1" applyBorder="1" applyProtection="1">
      <protection hidden="1"/>
    </xf>
    <xf numFmtId="4" fontId="7" fillId="0" borderId="10" xfId="0" applyNumberFormat="1" applyFont="1" applyFill="1" applyBorder="1" applyAlignment="1" applyProtection="1">
      <alignment horizontal="center" vertical="center"/>
      <protection hidden="1"/>
    </xf>
    <xf numFmtId="0" fontId="0" fillId="5" borderId="10" xfId="0" applyFill="1" applyBorder="1" applyAlignment="1" applyProtection="1">
      <alignment horizontal="center" vertical="center"/>
      <protection locked="0" hidden="1"/>
    </xf>
    <xf numFmtId="4" fontId="7" fillId="5" borderId="10" xfId="0" applyNumberFormat="1" applyFont="1" applyFill="1" applyBorder="1" applyAlignment="1" applyProtection="1">
      <alignment horizontal="center" vertical="center"/>
      <protection locked="0" hidden="1"/>
    </xf>
    <xf numFmtId="0" fontId="5" fillId="0" borderId="10" xfId="7" applyFont="1" applyFill="1" applyBorder="1" applyAlignment="1">
      <alignment horizontal="center" vertical="center"/>
    </xf>
    <xf numFmtId="169" fontId="5" fillId="0" borderId="9" xfId="0" applyNumberFormat="1" applyFont="1" applyBorder="1" applyAlignment="1" applyProtection="1">
      <alignment horizontal="center"/>
      <protection hidden="1"/>
    </xf>
    <xf numFmtId="4" fontId="10" fillId="7" borderId="11" xfId="0" applyNumberFormat="1" applyFont="1" applyFill="1" applyBorder="1" applyAlignment="1" applyProtection="1">
      <alignment horizontal="center" vertical="center"/>
      <protection locked="0" hidden="1"/>
    </xf>
    <xf numFmtId="3" fontId="10" fillId="5" borderId="11" xfId="0" applyNumberFormat="1" applyFont="1" applyFill="1" applyBorder="1" applyAlignment="1" applyProtection="1">
      <alignment horizontal="center" vertical="center"/>
      <protection locked="0" hidden="1"/>
    </xf>
    <xf numFmtId="0" fontId="10" fillId="0" borderId="0" xfId="0" quotePrefix="1" applyFont="1" applyFill="1" applyBorder="1" applyAlignment="1" applyProtection="1">
      <alignment horizontal="center"/>
      <protection hidden="1"/>
    </xf>
    <xf numFmtId="0" fontId="10" fillId="0" borderId="0" xfId="0" applyFont="1" applyFill="1" applyBorder="1" applyAlignment="1" applyProtection="1">
      <alignment horizontal="center"/>
      <protection hidden="1"/>
    </xf>
    <xf numFmtId="0" fontId="30" fillId="0" borderId="10" xfId="0" applyNumberFormat="1" applyFont="1" applyBorder="1" applyAlignment="1" applyProtection="1">
      <alignment horizontal="justify" vertical="center" wrapText="1"/>
      <protection hidden="1"/>
    </xf>
    <xf numFmtId="0" fontId="62" fillId="0" borderId="10" xfId="0" applyFont="1" applyFill="1" applyBorder="1" applyAlignment="1" applyProtection="1">
      <alignment horizontal="center" vertical="center" wrapText="1"/>
      <protection hidden="1"/>
    </xf>
    <xf numFmtId="0" fontId="30" fillId="7" borderId="11" xfId="0" applyNumberFormat="1" applyFont="1" applyFill="1" applyBorder="1" applyAlignment="1" applyProtection="1">
      <alignment horizontal="center" vertical="center"/>
      <protection locked="0" hidden="1"/>
    </xf>
    <xf numFmtId="0" fontId="62" fillId="0" borderId="19" xfId="0" applyFont="1" applyFill="1" applyBorder="1" applyAlignment="1" applyProtection="1">
      <alignment horizontal="center" vertical="center" wrapText="1"/>
      <protection hidden="1"/>
    </xf>
    <xf numFmtId="0" fontId="62" fillId="0" borderId="20" xfId="0" applyFont="1" applyFill="1" applyBorder="1" applyAlignment="1" applyProtection="1">
      <alignment horizontal="center" vertical="center" wrapText="1"/>
      <protection hidden="1"/>
    </xf>
    <xf numFmtId="0" fontId="62" fillId="0" borderId="18" xfId="0" applyFont="1" applyFill="1" applyBorder="1" applyAlignment="1" applyProtection="1">
      <alignment horizontal="center" vertical="center" wrapText="1"/>
      <protection hidden="1"/>
    </xf>
    <xf numFmtId="166" fontId="7" fillId="5" borderId="10" xfId="0" applyNumberFormat="1" applyFont="1" applyFill="1" applyBorder="1" applyAlignment="1" applyProtection="1">
      <alignment horizontal="center" vertical="center"/>
      <protection locked="0" hidden="1"/>
    </xf>
    <xf numFmtId="0" fontId="7" fillId="0" borderId="7" xfId="0" applyFont="1" applyFill="1" applyBorder="1" applyAlignment="1" applyProtection="1">
      <alignment horizontal="center" vertical="center" wrapText="1"/>
      <protection hidden="1"/>
    </xf>
    <xf numFmtId="0" fontId="7" fillId="0" borderId="5" xfId="0" applyFont="1" applyFill="1" applyBorder="1" applyAlignment="1" applyProtection="1">
      <alignment horizontal="center" vertical="center" wrapText="1"/>
      <protection hidden="1"/>
    </xf>
    <xf numFmtId="0" fontId="7" fillId="0" borderId="11"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NumberFormat="1" applyFont="1" applyBorder="1" applyAlignment="1" applyProtection="1">
      <alignment horizontal="center" vertical="center"/>
      <protection hidden="1"/>
    </xf>
    <xf numFmtId="0" fontId="7" fillId="0" borderId="0" xfId="0" applyNumberFormat="1" applyFont="1" applyBorder="1" applyAlignment="1" applyProtection="1">
      <alignment horizontal="center" vertical="center"/>
      <protection hidden="1"/>
    </xf>
    <xf numFmtId="0" fontId="7" fillId="0" borderId="9" xfId="0" applyNumberFormat="1" applyFont="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2" fillId="0" borderId="18" xfId="0" applyFont="1" applyBorder="1" applyAlignment="1" applyProtection="1">
      <protection hidden="1"/>
    </xf>
    <xf numFmtId="0" fontId="2" fillId="5" borderId="10" xfId="0" applyNumberFormat="1" applyFont="1" applyFill="1" applyBorder="1" applyAlignment="1" applyProtection="1">
      <alignment horizontal="center"/>
      <protection locked="0" hidden="1"/>
    </xf>
    <xf numFmtId="49" fontId="28" fillId="0" borderId="4" xfId="0" applyNumberFormat="1" applyFont="1" applyFill="1" applyBorder="1" applyAlignment="1" applyProtection="1">
      <alignment horizontal="center" vertical="center" wrapText="1"/>
      <protection hidden="1"/>
    </xf>
    <xf numFmtId="49" fontId="28" fillId="0" borderId="7" xfId="0" applyNumberFormat="1" applyFont="1" applyFill="1" applyBorder="1" applyAlignment="1" applyProtection="1">
      <alignment horizontal="center" vertical="center"/>
      <protection hidden="1"/>
    </xf>
    <xf numFmtId="49" fontId="28" fillId="0" borderId="8"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2" xfId="0" applyNumberFormat="1" applyFont="1" applyFill="1" applyBorder="1" applyAlignment="1" applyProtection="1">
      <alignment horizontal="center" vertical="center"/>
      <protection hidden="1"/>
    </xf>
    <xf numFmtId="49" fontId="28" fillId="0" borderId="11" xfId="0" applyNumberFormat="1" applyFont="1" applyFill="1" applyBorder="1" applyAlignment="1" applyProtection="1">
      <alignment horizontal="center" vertical="center"/>
      <protection hidden="1"/>
    </xf>
    <xf numFmtId="0" fontId="5" fillId="0" borderId="4" xfId="0" applyFont="1" applyFill="1" applyBorder="1" applyAlignment="1" applyProtection="1">
      <alignment horizontal="right" vertical="center" wrapText="1"/>
      <protection hidden="1"/>
    </xf>
    <xf numFmtId="0" fontId="5" fillId="0" borderId="7" xfId="0" applyFont="1" applyFill="1" applyBorder="1" applyAlignment="1" applyProtection="1">
      <alignment horizontal="right" vertical="center" wrapText="1"/>
      <protection hidden="1"/>
    </xf>
    <xf numFmtId="0" fontId="7" fillId="0" borderId="7"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11" xfId="0" applyFont="1" applyBorder="1" applyAlignment="1" applyProtection="1">
      <alignment vertical="center" wrapText="1"/>
      <protection hidden="1"/>
    </xf>
    <xf numFmtId="49" fontId="28" fillId="0" borderId="4" xfId="0" applyNumberFormat="1" applyFont="1" applyFill="1" applyBorder="1" applyAlignment="1" applyProtection="1">
      <alignment horizontal="center" vertical="center"/>
      <protection hidden="1"/>
    </xf>
    <xf numFmtId="49" fontId="28" fillId="0" borderId="5" xfId="0" applyNumberFormat="1" applyFont="1" applyFill="1" applyBorder="1" applyAlignment="1" applyProtection="1">
      <alignment horizontal="center" vertical="center"/>
      <protection hidden="1"/>
    </xf>
    <xf numFmtId="49" fontId="28" fillId="0" borderId="9" xfId="0" applyNumberFormat="1" applyFont="1" applyFill="1" applyBorder="1" applyAlignment="1" applyProtection="1">
      <alignment horizontal="center" vertical="center"/>
      <protection hidden="1"/>
    </xf>
    <xf numFmtId="0" fontId="3" fillId="7" borderId="19" xfId="0" applyFont="1" applyFill="1" applyBorder="1" applyAlignment="1" applyProtection="1">
      <alignment horizontal="center" vertical="center"/>
      <protection locked="0" hidden="1"/>
    </xf>
    <xf numFmtId="0" fontId="3" fillId="7" borderId="20" xfId="0" applyFont="1" applyFill="1" applyBorder="1" applyAlignment="1" applyProtection="1">
      <alignment horizontal="center" vertical="center"/>
      <protection locked="0" hidden="1"/>
    </xf>
    <xf numFmtId="0" fontId="3" fillId="7" borderId="18" xfId="0" applyFont="1" applyFill="1" applyBorder="1" applyAlignment="1" applyProtection="1">
      <alignment horizontal="center" vertical="center"/>
      <protection locked="0" hidden="1"/>
    </xf>
    <xf numFmtId="0" fontId="7" fillId="0" borderId="0" xfId="0" applyFont="1" applyBorder="1" applyProtection="1">
      <protection hidden="1"/>
    </xf>
    <xf numFmtId="0" fontId="11" fillId="0" borderId="8" xfId="0" applyFont="1" applyBorder="1" applyAlignment="1" applyProtection="1">
      <alignment horizontal="center"/>
      <protection hidden="1"/>
    </xf>
    <xf numFmtId="0" fontId="11" fillId="0" borderId="0" xfId="0" applyFont="1" applyBorder="1" applyAlignment="1" applyProtection="1">
      <alignment horizontal="center"/>
      <protection hidden="1"/>
    </xf>
    <xf numFmtId="0" fontId="7" fillId="7" borderId="11" xfId="0" applyFont="1" applyFill="1" applyBorder="1" applyAlignment="1" applyProtection="1">
      <alignment horizontal="center"/>
      <protection locked="0" hidden="1"/>
    </xf>
    <xf numFmtId="0" fontId="2" fillId="0" borderId="0" xfId="0" applyFont="1" applyFill="1" applyBorder="1" applyAlignment="1" applyProtection="1">
      <protection hidden="1"/>
    </xf>
    <xf numFmtId="49" fontId="2" fillId="0" borderId="8" xfId="0" applyNumberFormat="1" applyFont="1" applyBorder="1" applyAlignment="1" applyProtection="1">
      <alignment horizontal="justify" vertical="center" wrapText="1"/>
      <protection hidden="1"/>
    </xf>
    <xf numFmtId="49" fontId="2" fillId="0" borderId="0" xfId="0" applyNumberFormat="1" applyFont="1" applyBorder="1" applyAlignment="1" applyProtection="1">
      <alignment horizontal="justify" vertical="center" wrapText="1"/>
      <protection hidden="1"/>
    </xf>
    <xf numFmtId="0" fontId="7" fillId="0" borderId="10" xfId="0" applyFont="1" applyBorder="1" applyAlignment="1" applyProtection="1">
      <alignment vertical="center"/>
      <protection hidden="1"/>
    </xf>
    <xf numFmtId="0" fontId="7" fillId="7" borderId="19" xfId="0" applyFont="1" applyFill="1" applyBorder="1" applyAlignment="1" applyProtection="1">
      <alignment horizontal="center" vertical="center"/>
      <protection locked="0" hidden="1"/>
    </xf>
    <xf numFmtId="0" fontId="7" fillId="7" borderId="20" xfId="0" applyFont="1" applyFill="1" applyBorder="1" applyAlignment="1" applyProtection="1">
      <alignment horizontal="center" vertical="center"/>
      <protection locked="0" hidden="1"/>
    </xf>
    <xf numFmtId="0" fontId="7" fillId="7" borderId="18" xfId="0" applyFont="1" applyFill="1" applyBorder="1" applyAlignment="1" applyProtection="1">
      <alignment horizontal="center" vertical="center"/>
      <protection locked="0" hidden="1"/>
    </xf>
    <xf numFmtId="0" fontId="7" fillId="7" borderId="10" xfId="0" applyFont="1" applyFill="1" applyBorder="1" applyAlignment="1" applyProtection="1">
      <alignment horizontal="center" vertical="center"/>
      <protection locked="0" hidden="1"/>
    </xf>
    <xf numFmtId="0" fontId="19" fillId="0" borderId="2" xfId="0" applyFont="1" applyFill="1" applyBorder="1" applyAlignment="1" applyProtection="1">
      <alignment horizontal="right" vertical="center" wrapText="1"/>
      <protection hidden="1"/>
    </xf>
    <xf numFmtId="0" fontId="19" fillId="0" borderId="11" xfId="0" applyFont="1" applyFill="1" applyBorder="1" applyAlignment="1" applyProtection="1">
      <alignment horizontal="right" vertical="center" wrapText="1"/>
      <protection hidden="1"/>
    </xf>
    <xf numFmtId="0" fontId="7" fillId="0" borderId="19" xfId="0" applyFont="1" applyBorder="1" applyAlignment="1" applyProtection="1">
      <alignment vertical="center"/>
      <protection hidden="1"/>
    </xf>
    <xf numFmtId="0" fontId="7" fillId="0" borderId="20" xfId="0" applyFont="1" applyBorder="1" applyAlignment="1" applyProtection="1">
      <alignment vertical="center"/>
      <protection hidden="1"/>
    </xf>
    <xf numFmtId="0" fontId="7" fillId="0" borderId="18" xfId="0" applyFont="1" applyBorder="1" applyAlignment="1" applyProtection="1">
      <alignment vertical="center"/>
      <protection hidden="1"/>
    </xf>
    <xf numFmtId="0" fontId="11" fillId="7" borderId="10" xfId="0" applyFont="1" applyFill="1" applyBorder="1" applyAlignment="1" applyProtection="1">
      <alignment horizontal="center" vertical="center" wrapText="1"/>
      <protection locked="0" hidden="1"/>
    </xf>
    <xf numFmtId="0" fontId="74" fillId="0" borderId="0" xfId="0" applyFont="1" applyBorder="1" applyAlignment="1" applyProtection="1">
      <alignment horizontal="justify" vertical="center"/>
      <protection hidden="1"/>
    </xf>
    <xf numFmtId="2" fontId="5" fillId="0" borderId="10" xfId="0" applyNumberFormat="1"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49" fontId="2" fillId="0" borderId="37" xfId="0" applyNumberFormat="1" applyFont="1" applyBorder="1" applyAlignment="1" applyProtection="1">
      <alignment horizontal="justify" vertical="center" wrapText="1"/>
      <protection hidden="1"/>
    </xf>
    <xf numFmtId="49" fontId="2" fillId="0" borderId="2" xfId="0" applyNumberFormat="1" applyFont="1" applyBorder="1" applyAlignment="1" applyProtection="1">
      <alignment horizontal="justify" vertical="center" wrapText="1"/>
      <protection hidden="1"/>
    </xf>
    <xf numFmtId="49" fontId="2" fillId="0" borderId="10" xfId="0" applyNumberFormat="1" applyFont="1" applyBorder="1" applyAlignment="1" applyProtection="1">
      <alignment horizontal="justify" vertical="center" wrapText="1"/>
      <protection hidden="1"/>
    </xf>
    <xf numFmtId="49" fontId="2" fillId="0" borderId="19" xfId="0" applyNumberFormat="1" applyFont="1" applyBorder="1" applyAlignment="1" applyProtection="1">
      <alignment horizontal="justify" vertical="center" wrapText="1"/>
      <protection hidden="1"/>
    </xf>
    <xf numFmtId="49" fontId="2" fillId="0" borderId="24" xfId="0" applyNumberFormat="1" applyFont="1" applyBorder="1" applyAlignment="1" applyProtection="1">
      <alignment horizontal="justify" vertical="center" wrapText="1"/>
      <protection hidden="1"/>
    </xf>
    <xf numFmtId="49" fontId="2" fillId="0" borderId="4" xfId="0" applyNumberFormat="1" applyFont="1" applyBorder="1" applyAlignment="1" applyProtection="1">
      <alignment horizontal="justify" vertical="center" wrapText="1"/>
      <protection hidden="1"/>
    </xf>
    <xf numFmtId="0" fontId="7" fillId="0" borderId="10" xfId="0" applyFont="1" applyBorder="1" applyAlignment="1" applyProtection="1">
      <alignment horizontal="center" vertical="center" wrapText="1"/>
      <protection hidden="1"/>
    </xf>
    <xf numFmtId="0" fontId="7" fillId="0" borderId="10" xfId="0" applyNumberFormat="1" applyFont="1" applyBorder="1" applyAlignment="1" applyProtection="1">
      <alignment horizontal="center" vertical="center"/>
      <protection hidden="1"/>
    </xf>
    <xf numFmtId="0" fontId="7" fillId="0" borderId="37" xfId="0" applyNumberFormat="1" applyFont="1" applyBorder="1" applyAlignment="1" applyProtection="1">
      <alignment horizontal="center" vertical="center"/>
      <protection hidden="1"/>
    </xf>
    <xf numFmtId="49" fontId="28" fillId="0" borderId="7" xfId="0" applyNumberFormat="1" applyFont="1" applyFill="1" applyBorder="1" applyAlignment="1" applyProtection="1">
      <alignment horizontal="center" vertical="center" wrapText="1"/>
      <protection hidden="1"/>
    </xf>
    <xf numFmtId="49" fontId="28" fillId="0" borderId="8" xfId="0" applyNumberFormat="1" applyFont="1" applyFill="1" applyBorder="1" applyAlignment="1" applyProtection="1">
      <alignment horizontal="center" vertical="center" wrapText="1"/>
      <protection hidden="1"/>
    </xf>
    <xf numFmtId="49" fontId="28" fillId="0" borderId="0" xfId="0" applyNumberFormat="1" applyFont="1" applyFill="1" applyBorder="1" applyAlignment="1" applyProtection="1">
      <alignment horizontal="center" vertical="center" wrapText="1"/>
      <protection hidden="1"/>
    </xf>
    <xf numFmtId="49" fontId="28" fillId="0" borderId="2" xfId="0" applyNumberFormat="1" applyFont="1" applyFill="1" applyBorder="1" applyAlignment="1" applyProtection="1">
      <alignment horizontal="center" vertical="center" wrapText="1"/>
      <protection hidden="1"/>
    </xf>
    <xf numFmtId="49" fontId="28" fillId="0" borderId="11" xfId="0" applyNumberFormat="1" applyFont="1" applyFill="1" applyBorder="1" applyAlignment="1" applyProtection="1">
      <alignment horizontal="center" vertical="center" wrapText="1"/>
      <protection hidden="1"/>
    </xf>
    <xf numFmtId="0" fontId="5" fillId="0" borderId="10" xfId="0" applyNumberFormat="1" applyFont="1" applyFill="1" applyBorder="1" applyAlignment="1" applyProtection="1">
      <alignment horizontal="justify" vertical="center" wrapText="1"/>
      <protection hidden="1"/>
    </xf>
    <xf numFmtId="0" fontId="5" fillId="0" borderId="19" xfId="0" applyNumberFormat="1" applyFont="1" applyFill="1" applyBorder="1" applyAlignment="1" applyProtection="1">
      <alignment horizontal="justify" vertical="center" wrapText="1"/>
      <protection hidden="1"/>
    </xf>
    <xf numFmtId="0" fontId="2" fillId="7" borderId="10" xfId="0" applyFont="1" applyFill="1" applyBorder="1" applyAlignment="1" applyProtection="1">
      <alignment horizontal="center" vertical="center"/>
      <protection locked="0" hidden="1"/>
    </xf>
    <xf numFmtId="166" fontId="5" fillId="0" borderId="10" xfId="0" applyNumberFormat="1" applyFont="1" applyBorder="1" applyAlignment="1" applyProtection="1">
      <alignment horizontal="center" vertical="center" wrapText="1"/>
      <protection hidden="1"/>
    </xf>
    <xf numFmtId="0" fontId="0" fillId="0" borderId="7" xfId="0"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49" fontId="7" fillId="0" borderId="2" xfId="0" applyNumberFormat="1" applyFont="1" applyBorder="1" applyAlignment="1" applyProtection="1">
      <alignment horizontal="center" vertical="center"/>
      <protection hidden="1"/>
    </xf>
    <xf numFmtId="49" fontId="7" fillId="0" borderId="11" xfId="0" applyNumberFormat="1" applyFont="1" applyBorder="1" applyAlignment="1" applyProtection="1">
      <alignment horizontal="center" vertical="center"/>
      <protection hidden="1"/>
    </xf>
    <xf numFmtId="49" fontId="7" fillId="0" borderId="6" xfId="0" applyNumberFormat="1" applyFont="1" applyBorder="1" applyAlignment="1" applyProtection="1">
      <alignment horizontal="center" vertical="center"/>
      <protection hidden="1"/>
    </xf>
    <xf numFmtId="0" fontId="7" fillId="0" borderId="24" xfId="0" applyNumberFormat="1" applyFont="1" applyBorder="1" applyAlignment="1" applyProtection="1">
      <alignment horizontal="center" vertical="center"/>
      <protection hidden="1"/>
    </xf>
    <xf numFmtId="49" fontId="7" fillId="0" borderId="4" xfId="0" applyNumberFormat="1" applyFont="1" applyBorder="1" applyAlignment="1" applyProtection="1">
      <alignment horizontal="center" vertical="center"/>
      <protection hidden="1"/>
    </xf>
    <xf numFmtId="49" fontId="7" fillId="0" borderId="7" xfId="0" applyNumberFormat="1" applyFont="1" applyBorder="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49" fontId="2" fillId="0" borderId="7" xfId="0" applyNumberFormat="1" applyFont="1" applyBorder="1" applyAlignment="1" applyProtection="1">
      <alignment horizontal="justify" vertical="center" wrapText="1"/>
      <protection hidden="1"/>
    </xf>
    <xf numFmtId="49" fontId="2" fillId="0" borderId="11" xfId="0" applyNumberFormat="1" applyFont="1" applyBorder="1" applyAlignment="1" applyProtection="1">
      <alignment horizontal="justify" vertical="center" wrapText="1"/>
      <protection hidden="1"/>
    </xf>
    <xf numFmtId="0" fontId="0" fillId="0" borderId="10" xfId="0"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62" fillId="0" borderId="10" xfId="0" applyFont="1" applyBorder="1" applyAlignment="1" applyProtection="1">
      <alignment horizontal="center" vertical="center"/>
      <protection hidden="1"/>
    </xf>
    <xf numFmtId="0" fontId="62" fillId="0" borderId="0" xfId="0" quotePrefix="1" applyFont="1" applyBorder="1" applyAlignment="1" applyProtection="1">
      <alignment vertical="center"/>
      <protection hidden="1"/>
    </xf>
    <xf numFmtId="0" fontId="62" fillId="0" borderId="0" xfId="0" applyFont="1" applyBorder="1" applyAlignment="1" applyProtection="1">
      <alignment vertical="center"/>
      <protection hidden="1"/>
    </xf>
    <xf numFmtId="0" fontId="62" fillId="0" borderId="9" xfId="0" applyFont="1" applyBorder="1" applyAlignment="1" applyProtection="1">
      <alignment vertical="center"/>
      <protection hidden="1"/>
    </xf>
    <xf numFmtId="0" fontId="62" fillId="0" borderId="19" xfId="0" applyFont="1" applyBorder="1" applyAlignment="1" applyProtection="1">
      <alignment horizontal="right" vertical="center"/>
      <protection hidden="1"/>
    </xf>
    <xf numFmtId="0" fontId="62" fillId="0" borderId="20" xfId="0" applyFont="1" applyBorder="1" applyAlignment="1" applyProtection="1">
      <alignment horizontal="right" vertical="center"/>
      <protection hidden="1"/>
    </xf>
    <xf numFmtId="0" fontId="34" fillId="0" borderId="19" xfId="0" applyFont="1" applyBorder="1" applyAlignment="1" applyProtection="1">
      <alignment horizontal="left" vertical="center" indent="1"/>
      <protection hidden="1"/>
    </xf>
    <xf numFmtId="0" fontId="34" fillId="0" borderId="20" xfId="0" applyFont="1" applyBorder="1" applyAlignment="1" applyProtection="1">
      <alignment horizontal="left" vertical="center" indent="1"/>
      <protection hidden="1"/>
    </xf>
    <xf numFmtId="0" fontId="34" fillId="0" borderId="18" xfId="0" applyFont="1" applyBorder="1" applyAlignment="1" applyProtection="1">
      <alignment horizontal="left" vertical="center" indent="1"/>
      <protection hidden="1"/>
    </xf>
    <xf numFmtId="0" fontId="34" fillId="0" borderId="10" xfId="0" applyFont="1" applyBorder="1" applyAlignment="1" applyProtection="1">
      <alignment horizontal="left" vertical="center" indent="1"/>
      <protection hidden="1"/>
    </xf>
    <xf numFmtId="0" fontId="34" fillId="0" borderId="10" xfId="0" applyFont="1" applyBorder="1" applyAlignment="1" applyProtection="1">
      <alignment horizontal="left" vertical="center" wrapText="1" indent="1"/>
      <protection hidden="1"/>
    </xf>
    <xf numFmtId="2" fontId="2" fillId="5" borderId="19" xfId="0" applyNumberFormat="1" applyFont="1" applyFill="1" applyBorder="1" applyAlignment="1" applyProtection="1">
      <alignment horizontal="center"/>
      <protection locked="0" hidden="1"/>
    </xf>
    <xf numFmtId="2" fontId="2" fillId="5" borderId="20" xfId="0" applyNumberFormat="1" applyFont="1" applyFill="1" applyBorder="1" applyAlignment="1" applyProtection="1">
      <alignment horizontal="center"/>
      <protection locked="0" hidden="1"/>
    </xf>
    <xf numFmtId="2" fontId="2" fillId="5" borderId="18" xfId="0" applyNumberFormat="1" applyFont="1" applyFill="1" applyBorder="1" applyAlignment="1" applyProtection="1">
      <alignment horizontal="center"/>
      <protection locked="0" hidden="1"/>
    </xf>
    <xf numFmtId="4" fontId="7" fillId="5" borderId="11" xfId="0" applyNumberFormat="1" applyFont="1" applyFill="1" applyBorder="1" applyAlignment="1" applyProtection="1">
      <alignment horizontal="center"/>
      <protection locked="0" hidden="1"/>
    </xf>
    <xf numFmtId="0" fontId="10" fillId="0" borderId="19" xfId="0" applyFont="1" applyFill="1" applyBorder="1" applyAlignment="1" applyProtection="1">
      <alignment horizontal="center" vertical="center"/>
      <protection hidden="1"/>
    </xf>
    <xf numFmtId="0" fontId="10" fillId="0" borderId="20"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10" xfId="7" applyFont="1" applyFill="1" applyBorder="1" applyAlignment="1">
      <alignment horizontal="center" vertical="center"/>
    </xf>
    <xf numFmtId="0" fontId="3" fillId="7" borderId="11" xfId="0" applyNumberFormat="1" applyFont="1" applyFill="1" applyBorder="1" applyAlignment="1" applyProtection="1">
      <alignment horizontal="center" vertical="center"/>
      <protection locked="0" hidden="1"/>
    </xf>
    <xf numFmtId="0" fontId="30" fillId="0" borderId="10" xfId="0" applyNumberFormat="1"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0" fontId="3" fillId="0" borderId="18" xfId="0" applyFont="1" applyBorder="1" applyAlignment="1" applyProtection="1">
      <alignment horizontal="center" vertical="center" wrapText="1"/>
      <protection hidden="1"/>
    </xf>
    <xf numFmtId="4" fontId="3"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62" fillId="0" borderId="19" xfId="0" applyFont="1" applyBorder="1" applyAlignment="1" applyProtection="1">
      <alignment horizontal="center" vertical="center"/>
      <protection hidden="1"/>
    </xf>
    <xf numFmtId="0" fontId="62" fillId="0" borderId="20" xfId="0" applyFont="1" applyBorder="1" applyAlignment="1" applyProtection="1">
      <alignment horizontal="center" vertical="center"/>
      <protection hidden="1"/>
    </xf>
    <xf numFmtId="0" fontId="62" fillId="0" borderId="18"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8" xfId="0" applyFont="1" applyBorder="1" applyAlignment="1" applyProtection="1">
      <alignment horizontal="center" vertical="center"/>
      <protection hidden="1"/>
    </xf>
    <xf numFmtId="0" fontId="30" fillId="0" borderId="10" xfId="0" applyNumberFormat="1" applyFont="1" applyFill="1" applyBorder="1" applyAlignment="1" applyProtection="1">
      <alignment horizontal="justify" vertical="center" wrapText="1"/>
      <protection hidden="1"/>
    </xf>
    <xf numFmtId="0" fontId="30" fillId="0" borderId="4" xfId="0" applyNumberFormat="1" applyFont="1" applyFill="1" applyBorder="1" applyAlignment="1" applyProtection="1">
      <alignment horizontal="center" vertical="center" wrapText="1"/>
      <protection hidden="1"/>
    </xf>
    <xf numFmtId="0" fontId="30" fillId="0" borderId="7" xfId="0" applyNumberFormat="1" applyFont="1" applyFill="1" applyBorder="1" applyAlignment="1" applyProtection="1">
      <alignment horizontal="center" vertical="center" wrapText="1"/>
      <protection hidden="1"/>
    </xf>
    <xf numFmtId="0" fontId="30" fillId="0" borderId="5" xfId="0" applyNumberFormat="1" applyFont="1" applyFill="1" applyBorder="1" applyAlignment="1" applyProtection="1">
      <alignment horizontal="center" vertical="center" wrapText="1"/>
      <protection hidden="1"/>
    </xf>
    <xf numFmtId="0" fontId="30" fillId="0" borderId="8" xfId="0" applyNumberFormat="1" applyFont="1" applyFill="1" applyBorder="1" applyAlignment="1" applyProtection="1">
      <alignment horizontal="center" vertical="center" wrapText="1"/>
      <protection hidden="1"/>
    </xf>
    <xf numFmtId="0" fontId="30" fillId="0" borderId="0" xfId="0" applyNumberFormat="1" applyFont="1" applyFill="1" applyBorder="1" applyAlignment="1" applyProtection="1">
      <alignment horizontal="center" vertical="center" wrapText="1"/>
      <protection hidden="1"/>
    </xf>
    <xf numFmtId="0" fontId="30" fillId="0" borderId="9" xfId="0" applyNumberFormat="1" applyFont="1" applyFill="1" applyBorder="1" applyAlignment="1" applyProtection="1">
      <alignment horizontal="center" vertical="center" wrapText="1"/>
      <protection hidden="1"/>
    </xf>
    <xf numFmtId="0" fontId="30" fillId="0" borderId="2" xfId="0" applyNumberFormat="1" applyFont="1" applyFill="1" applyBorder="1" applyAlignment="1" applyProtection="1">
      <alignment horizontal="center" vertical="center" wrapText="1"/>
      <protection hidden="1"/>
    </xf>
    <xf numFmtId="0" fontId="30" fillId="0" borderId="11" xfId="0" applyNumberFormat="1" applyFont="1" applyFill="1" applyBorder="1" applyAlignment="1" applyProtection="1">
      <alignment horizontal="center" vertical="center" wrapText="1"/>
      <protection hidden="1"/>
    </xf>
    <xf numFmtId="0" fontId="30" fillId="0" borderId="6" xfId="0" applyNumberFormat="1" applyFont="1" applyFill="1" applyBorder="1" applyAlignment="1" applyProtection="1">
      <alignment horizontal="center" vertical="center" wrapText="1"/>
      <protection hidden="1"/>
    </xf>
    <xf numFmtId="0" fontId="3" fillId="0" borderId="19"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30" fillId="0" borderId="4" xfId="0" applyNumberFormat="1" applyFont="1" applyFill="1" applyBorder="1" applyAlignment="1" applyProtection="1">
      <alignment horizontal="center" vertical="center"/>
      <protection hidden="1"/>
    </xf>
    <xf numFmtId="0" fontId="30" fillId="0" borderId="7" xfId="0" applyNumberFormat="1" applyFont="1" applyFill="1" applyBorder="1" applyAlignment="1" applyProtection="1">
      <alignment horizontal="center" vertical="center"/>
      <protection hidden="1"/>
    </xf>
    <xf numFmtId="0" fontId="30" fillId="0" borderId="5" xfId="0" applyNumberFormat="1" applyFont="1" applyFill="1" applyBorder="1" applyAlignment="1" applyProtection="1">
      <alignment horizontal="center" vertical="center"/>
      <protection hidden="1"/>
    </xf>
    <xf numFmtId="0" fontId="30" fillId="0" borderId="8" xfId="0"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horizontal="center" vertical="center"/>
      <protection hidden="1"/>
    </xf>
    <xf numFmtId="0" fontId="30" fillId="0" borderId="9" xfId="0" applyNumberFormat="1" applyFont="1" applyFill="1" applyBorder="1" applyAlignment="1" applyProtection="1">
      <alignment horizontal="center" vertical="center"/>
      <protection hidden="1"/>
    </xf>
    <xf numFmtId="0" fontId="30" fillId="0" borderId="2" xfId="0" applyNumberFormat="1" applyFont="1" applyFill="1" applyBorder="1" applyAlignment="1" applyProtection="1">
      <alignment horizontal="center" vertical="center"/>
      <protection hidden="1"/>
    </xf>
    <xf numFmtId="0" fontId="30" fillId="0" borderId="11" xfId="0" applyNumberFormat="1" applyFont="1" applyFill="1" applyBorder="1" applyAlignment="1" applyProtection="1">
      <alignment horizontal="center" vertical="center"/>
      <protection hidden="1"/>
    </xf>
    <xf numFmtId="0" fontId="30" fillId="0" borderId="6" xfId="0" applyNumberFormat="1" applyFont="1" applyFill="1" applyBorder="1" applyAlignment="1" applyProtection="1">
      <alignment horizontal="center" vertical="center"/>
      <protection hidden="1"/>
    </xf>
    <xf numFmtId="0" fontId="5" fillId="0" borderId="4" xfId="0" applyNumberFormat="1" applyFont="1" applyFill="1" applyBorder="1" applyAlignment="1" applyProtection="1">
      <alignment horizontal="center" vertical="center" wrapText="1"/>
      <protection hidden="1"/>
    </xf>
    <xf numFmtId="0" fontId="5" fillId="0" borderId="7" xfId="0" applyNumberFormat="1" applyFont="1" applyFill="1" applyBorder="1" applyAlignment="1" applyProtection="1">
      <alignment horizontal="center" vertical="center" wrapText="1"/>
      <protection hidden="1"/>
    </xf>
    <xf numFmtId="0" fontId="5" fillId="0" borderId="5" xfId="0" applyNumberFormat="1" applyFont="1" applyFill="1" applyBorder="1" applyAlignment="1" applyProtection="1">
      <alignment horizontal="center" vertical="center" wrapText="1"/>
      <protection hidden="1"/>
    </xf>
    <xf numFmtId="0" fontId="5" fillId="0" borderId="8" xfId="0" applyNumberFormat="1" applyFont="1" applyFill="1" applyBorder="1" applyAlignment="1" applyProtection="1">
      <alignment horizontal="center" vertical="center" wrapText="1"/>
      <protection hidden="1"/>
    </xf>
    <xf numFmtId="0" fontId="5" fillId="0" borderId="0" xfId="0" applyNumberFormat="1" applyFont="1" applyFill="1" applyBorder="1" applyAlignment="1" applyProtection="1">
      <alignment horizontal="center" vertical="center" wrapText="1"/>
      <protection hidden="1"/>
    </xf>
    <xf numFmtId="0" fontId="5" fillId="0" borderId="9" xfId="0" applyNumberFormat="1" applyFont="1" applyFill="1" applyBorder="1" applyAlignment="1" applyProtection="1">
      <alignment horizontal="center" vertical="center" wrapText="1"/>
      <protection hidden="1"/>
    </xf>
    <xf numFmtId="0" fontId="5" fillId="0" borderId="2" xfId="0" applyNumberFormat="1" applyFont="1" applyFill="1" applyBorder="1" applyAlignment="1" applyProtection="1">
      <alignment horizontal="center" vertical="center" wrapText="1"/>
      <protection hidden="1"/>
    </xf>
    <xf numFmtId="0" fontId="5" fillId="0" borderId="11" xfId="0" applyNumberFormat="1" applyFont="1" applyFill="1" applyBorder="1" applyAlignment="1" applyProtection="1">
      <alignment horizontal="center" vertical="center" wrapText="1"/>
      <protection hidden="1"/>
    </xf>
    <xf numFmtId="0" fontId="5" fillId="0" borderId="6"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vertical="center" wrapText="1"/>
      <protection hidden="1"/>
    </xf>
    <xf numFmtId="49" fontId="3" fillId="0" borderId="7" xfId="0" applyNumberFormat="1" applyFont="1" applyFill="1" applyBorder="1" applyAlignment="1" applyProtection="1">
      <alignment horizontal="left" vertical="center" wrapText="1"/>
      <protection hidden="1"/>
    </xf>
    <xf numFmtId="49" fontId="3" fillId="0" borderId="8" xfId="0" applyNumberFormat="1" applyFont="1" applyFill="1" applyBorder="1" applyAlignment="1" applyProtection="1">
      <alignment horizontal="left" vertical="center" wrapText="1"/>
      <protection hidden="1"/>
    </xf>
    <xf numFmtId="49" fontId="3" fillId="0" borderId="0" xfId="0" applyNumberFormat="1" applyFont="1" applyFill="1" applyBorder="1" applyAlignment="1" applyProtection="1">
      <alignment horizontal="left" vertical="center" wrapText="1"/>
      <protection hidden="1"/>
    </xf>
    <xf numFmtId="49" fontId="3" fillId="0" borderId="2" xfId="0" applyNumberFormat="1" applyFont="1" applyFill="1" applyBorder="1" applyAlignment="1" applyProtection="1">
      <alignment horizontal="left" vertical="center" wrapText="1"/>
      <protection hidden="1"/>
    </xf>
    <xf numFmtId="49" fontId="3" fillId="0" borderId="11" xfId="0" applyNumberFormat="1" applyFont="1" applyFill="1" applyBorder="1" applyAlignment="1" applyProtection="1">
      <alignment horizontal="left" vertical="center" wrapText="1"/>
      <protection hidden="1"/>
    </xf>
    <xf numFmtId="49" fontId="7" fillId="0" borderId="8" xfId="0" applyNumberFormat="1" applyFont="1" applyBorder="1" applyAlignment="1" applyProtection="1">
      <alignment horizontal="center" vertical="center"/>
      <protection hidden="1"/>
    </xf>
    <xf numFmtId="49" fontId="7" fillId="0" borderId="0"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166" fontId="5" fillId="5" borderId="10" xfId="0" applyNumberFormat="1" applyFont="1" applyFill="1" applyBorder="1" applyAlignment="1" applyProtection="1">
      <alignment horizontal="center" vertical="center" wrapText="1"/>
      <protection locked="0" hidden="1"/>
    </xf>
    <xf numFmtId="10" fontId="5" fillId="7" borderId="10" xfId="0" applyNumberFormat="1" applyFont="1" applyFill="1" applyBorder="1" applyAlignment="1" applyProtection="1">
      <alignment horizontal="center" vertical="center" wrapText="1"/>
      <protection locked="0" hidden="1"/>
    </xf>
    <xf numFmtId="10" fontId="5" fillId="5" borderId="10" xfId="10" applyNumberFormat="1" applyFont="1" applyFill="1" applyBorder="1" applyAlignment="1" applyProtection="1">
      <alignment horizontal="center" vertical="center" wrapText="1"/>
      <protection locked="0" hidden="1"/>
    </xf>
    <xf numFmtId="170" fontId="5" fillId="5" borderId="10" xfId="0" applyNumberFormat="1" applyFont="1" applyFill="1" applyBorder="1" applyAlignment="1" applyProtection="1">
      <alignment horizontal="center" vertical="center" wrapText="1"/>
      <protection locked="0" hidden="1"/>
    </xf>
    <xf numFmtId="0" fontId="74" fillId="0" borderId="0" xfId="0" applyFont="1" applyBorder="1" applyAlignment="1" applyProtection="1">
      <alignment horizontal="justify" wrapText="1"/>
      <protection hidden="1"/>
    </xf>
    <xf numFmtId="2" fontId="5" fillId="0" borderId="10" xfId="0" applyNumberFormat="1" applyFont="1" applyFill="1" applyBorder="1" applyAlignment="1" applyProtection="1">
      <alignment horizontal="center" vertical="center" wrapText="1"/>
      <protection hidden="1"/>
    </xf>
    <xf numFmtId="0" fontId="2" fillId="0" borderId="4" xfId="0" applyNumberFormat="1" applyFont="1" applyBorder="1" applyAlignment="1" applyProtection="1">
      <alignment horizontal="justify" vertical="center" wrapText="1"/>
      <protection hidden="1"/>
    </xf>
    <xf numFmtId="0" fontId="2" fillId="0" borderId="7" xfId="0" applyNumberFormat="1" applyFont="1" applyBorder="1" applyAlignment="1" applyProtection="1">
      <alignment horizontal="justify" vertical="center" wrapText="1"/>
      <protection hidden="1"/>
    </xf>
    <xf numFmtId="0" fontId="2" fillId="0" borderId="8" xfId="0" applyNumberFormat="1" applyFont="1" applyBorder="1" applyAlignment="1" applyProtection="1">
      <alignment horizontal="justify" vertical="center" wrapText="1"/>
      <protection hidden="1"/>
    </xf>
    <xf numFmtId="0" fontId="2" fillId="0" borderId="0" xfId="0" applyNumberFormat="1" applyFont="1" applyBorder="1" applyAlignment="1" applyProtection="1">
      <alignment horizontal="justify" vertical="center" wrapText="1"/>
      <protection hidden="1"/>
    </xf>
    <xf numFmtId="0" fontId="2" fillId="0" borderId="2" xfId="0" applyNumberFormat="1" applyFont="1" applyBorder="1" applyAlignment="1" applyProtection="1">
      <alignment horizontal="justify" vertical="center" wrapText="1"/>
      <protection hidden="1"/>
    </xf>
    <xf numFmtId="0" fontId="2" fillId="0" borderId="11" xfId="0" applyNumberFormat="1" applyFont="1" applyBorder="1" applyAlignment="1" applyProtection="1">
      <alignment horizontal="justify" vertical="center" wrapText="1"/>
      <protection hidden="1"/>
    </xf>
    <xf numFmtId="0" fontId="2" fillId="0" borderId="37" xfId="0" applyNumberFormat="1" applyFont="1" applyBorder="1" applyAlignment="1" applyProtection="1">
      <alignment horizontal="justify" vertical="center" wrapText="1"/>
      <protection hidden="1"/>
    </xf>
    <xf numFmtId="0" fontId="2" fillId="0" borderId="10" xfId="0" applyNumberFormat="1" applyFont="1" applyBorder="1" applyAlignment="1" applyProtection="1">
      <alignment horizontal="justify" vertical="center" wrapText="1"/>
      <protection hidden="1"/>
    </xf>
    <xf numFmtId="0" fontId="2" fillId="0" borderId="19" xfId="0" applyNumberFormat="1" applyFont="1" applyBorder="1" applyAlignment="1" applyProtection="1">
      <alignment horizontal="justify" vertical="center" wrapText="1"/>
      <protection hidden="1"/>
    </xf>
    <xf numFmtId="0" fontId="2" fillId="0" borderId="24" xfId="0" applyNumberFormat="1" applyFont="1" applyBorder="1" applyAlignment="1" applyProtection="1">
      <alignment horizontal="justify" vertical="center" wrapText="1"/>
      <protection hidden="1"/>
    </xf>
    <xf numFmtId="0" fontId="74" fillId="0" borderId="0" xfId="0" applyFont="1" applyBorder="1" applyAlignment="1" applyProtection="1">
      <alignment horizontal="justify" vertical="top" wrapText="1"/>
      <protection hidden="1"/>
    </xf>
    <xf numFmtId="0" fontId="74" fillId="0" borderId="0" xfId="0" applyFont="1" applyBorder="1" applyAlignment="1" applyProtection="1">
      <alignment horizontal="justify"/>
      <protection hidden="1"/>
    </xf>
    <xf numFmtId="0" fontId="28" fillId="0" borderId="10" xfId="0" applyFont="1" applyBorder="1" applyAlignment="1" applyProtection="1">
      <alignment horizontal="center" vertical="center"/>
      <protection hidden="1"/>
    </xf>
    <xf numFmtId="0" fontId="7" fillId="0" borderId="4" xfId="0" applyFont="1" applyBorder="1" applyAlignment="1" applyProtection="1">
      <alignment horizontal="left" vertical="center" wrapText="1"/>
      <protection hidden="1"/>
    </xf>
    <xf numFmtId="0" fontId="7" fillId="0" borderId="7" xfId="0" applyFont="1" applyBorder="1" applyAlignment="1" applyProtection="1">
      <alignment horizontal="left" vertical="center" wrapText="1"/>
      <protection hidden="1"/>
    </xf>
    <xf numFmtId="0" fontId="7" fillId="0" borderId="5" xfId="0" applyFont="1" applyBorder="1" applyAlignment="1" applyProtection="1">
      <alignment horizontal="left" vertical="center" wrapText="1"/>
      <protection hidden="1"/>
    </xf>
    <xf numFmtId="0" fontId="7" fillId="0" borderId="8" xfId="0" applyFont="1" applyBorder="1" applyAlignment="1" applyProtection="1">
      <alignment horizontal="left" vertical="center" wrapText="1"/>
      <protection hidden="1"/>
    </xf>
    <xf numFmtId="0" fontId="7" fillId="0" borderId="0" xfId="0" applyFont="1" applyBorder="1" applyAlignment="1" applyProtection="1">
      <alignment horizontal="left" vertical="center" wrapText="1"/>
      <protection hidden="1"/>
    </xf>
    <xf numFmtId="0" fontId="7" fillId="0" borderId="9" xfId="0" applyFont="1" applyBorder="1" applyAlignment="1" applyProtection="1">
      <alignment horizontal="left" vertical="center" wrapText="1"/>
      <protection hidden="1"/>
    </xf>
    <xf numFmtId="0" fontId="7" fillId="0" borderId="2" xfId="0" applyFont="1" applyBorder="1" applyAlignment="1" applyProtection="1">
      <alignment horizontal="left" vertical="center" wrapText="1"/>
      <protection hidden="1"/>
    </xf>
    <xf numFmtId="0" fontId="7" fillId="0" borderId="11" xfId="0" applyFont="1" applyBorder="1" applyAlignment="1" applyProtection="1">
      <alignment horizontal="left" vertical="center" wrapText="1"/>
      <protection hidden="1"/>
    </xf>
    <xf numFmtId="0" fontId="7" fillId="0" borderId="6" xfId="0" applyFont="1" applyBorder="1" applyAlignment="1" applyProtection="1">
      <alignment horizontal="left" vertical="center" wrapText="1"/>
      <protection hidden="1"/>
    </xf>
    <xf numFmtId="166" fontId="2" fillId="0" borderId="11" xfId="0" applyNumberFormat="1" applyFont="1" applyFill="1" applyBorder="1" applyAlignment="1" applyProtection="1">
      <alignment horizontal="center"/>
      <protection hidden="1"/>
    </xf>
    <xf numFmtId="0" fontId="7" fillId="0" borderId="4" xfId="0" applyNumberFormat="1" applyFont="1" applyBorder="1" applyAlignment="1" applyProtection="1">
      <alignment horizontal="center" vertical="center"/>
      <protection hidden="1"/>
    </xf>
    <xf numFmtId="0" fontId="7" fillId="0" borderId="5" xfId="0" applyNumberFormat="1" applyFont="1" applyBorder="1" applyAlignment="1" applyProtection="1">
      <alignment horizontal="center" vertical="center"/>
      <protection hidden="1"/>
    </xf>
    <xf numFmtId="0" fontId="7" fillId="0" borderId="2" xfId="0" applyNumberFormat="1" applyFont="1" applyBorder="1" applyAlignment="1" applyProtection="1">
      <alignment horizontal="center" vertical="center"/>
      <protection hidden="1"/>
    </xf>
    <xf numFmtId="0" fontId="7" fillId="0" borderId="6" xfId="0" applyNumberFormat="1" applyFont="1" applyBorder="1" applyAlignment="1" applyProtection="1">
      <alignment horizontal="center" vertical="center"/>
      <protection hidden="1"/>
    </xf>
    <xf numFmtId="0" fontId="19" fillId="0" borderId="4" xfId="0" applyFont="1" applyBorder="1" applyAlignment="1" applyProtection="1">
      <alignment horizontal="center" wrapText="1"/>
      <protection hidden="1"/>
    </xf>
    <xf numFmtId="0" fontId="19" fillId="0" borderId="7" xfId="0" applyFont="1" applyBorder="1" applyAlignment="1" applyProtection="1">
      <alignment horizontal="center" wrapText="1"/>
      <protection hidden="1"/>
    </xf>
    <xf numFmtId="0" fontId="19" fillId="0" borderId="5" xfId="0" applyFont="1" applyBorder="1" applyAlignment="1" applyProtection="1">
      <alignment horizontal="center" wrapText="1"/>
      <protection hidden="1"/>
    </xf>
    <xf numFmtId="0" fontId="19" fillId="0" borderId="2" xfId="0" applyFont="1" applyBorder="1" applyAlignment="1" applyProtection="1">
      <alignment horizontal="center" wrapText="1"/>
      <protection hidden="1"/>
    </xf>
    <xf numFmtId="0" fontId="19" fillId="0" borderId="11" xfId="0" applyFont="1" applyBorder="1" applyAlignment="1" applyProtection="1">
      <alignment horizontal="center" wrapText="1"/>
      <protection hidden="1"/>
    </xf>
    <xf numFmtId="0" fontId="19" fillId="0" borderId="6" xfId="0" applyFont="1" applyBorder="1" applyAlignment="1" applyProtection="1">
      <alignment horizontal="center" wrapText="1"/>
      <protection hidden="1"/>
    </xf>
    <xf numFmtId="0" fontId="59" fillId="0" borderId="7" xfId="0" applyFont="1" applyBorder="1" applyAlignment="1" applyProtection="1">
      <alignment horizontal="center"/>
      <protection hidden="1"/>
    </xf>
    <xf numFmtId="0" fontId="73" fillId="7" borderId="11" xfId="0" applyFont="1" applyFill="1" applyBorder="1" applyAlignment="1" applyProtection="1">
      <alignment horizontal="center" vertical="center" wrapText="1"/>
      <protection locked="0" hidden="1"/>
    </xf>
    <xf numFmtId="0" fontId="7" fillId="0" borderId="8" xfId="0" applyFont="1" applyBorder="1" applyAlignment="1" applyProtection="1">
      <alignment horizontal="center"/>
      <protection hidden="1"/>
    </xf>
    <xf numFmtId="0" fontId="7" fillId="0" borderId="0" xfId="0" applyFont="1" applyBorder="1" applyAlignment="1" applyProtection="1">
      <alignment horizontal="center"/>
      <protection hidden="1"/>
    </xf>
    <xf numFmtId="0" fontId="4" fillId="0" borderId="19"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0" fontId="4" fillId="0" borderId="18" xfId="0" applyFont="1" applyBorder="1" applyAlignment="1" applyProtection="1">
      <alignment horizontal="center" vertical="center"/>
      <protection hidden="1"/>
    </xf>
    <xf numFmtId="10" fontId="11" fillId="5" borderId="19" xfId="0" applyNumberFormat="1" applyFont="1" applyFill="1" applyBorder="1" applyAlignment="1" applyProtection="1">
      <alignment horizontal="center" vertical="center"/>
      <protection locked="0" hidden="1"/>
    </xf>
    <xf numFmtId="10" fontId="11" fillId="5" borderId="20" xfId="0" applyNumberFormat="1" applyFont="1" applyFill="1" applyBorder="1" applyAlignment="1" applyProtection="1">
      <alignment horizontal="center" vertical="center"/>
      <protection locked="0" hidden="1"/>
    </xf>
    <xf numFmtId="10" fontId="11" fillId="5" borderId="18" xfId="0" applyNumberFormat="1" applyFont="1" applyFill="1" applyBorder="1" applyAlignment="1" applyProtection="1">
      <alignment horizontal="center" vertical="center"/>
      <protection locked="0" hidden="1"/>
    </xf>
    <xf numFmtId="0" fontId="11" fillId="0" borderId="10" xfId="0" applyNumberFormat="1" applyFont="1" applyBorder="1" applyAlignment="1" applyProtection="1">
      <alignment horizontal="center" vertical="center" wrapText="1"/>
      <protection hidden="1"/>
    </xf>
    <xf numFmtId="0" fontId="73" fillId="0" borderId="11"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166" fontId="11" fillId="5" borderId="10" xfId="0" applyNumberFormat="1" applyFont="1" applyFill="1" applyBorder="1" applyAlignment="1" applyProtection="1">
      <alignment horizontal="center" vertical="center" wrapText="1"/>
      <protection locked="0" hidden="1"/>
    </xf>
    <xf numFmtId="0" fontId="70" fillId="0" borderId="11" xfId="0" applyFont="1" applyFill="1" applyBorder="1" applyAlignment="1" applyProtection="1">
      <alignment horizontal="center"/>
      <protection hidden="1"/>
    </xf>
    <xf numFmtId="0" fontId="28" fillId="0" borderId="10" xfId="0" applyFont="1" applyBorder="1" applyAlignment="1" applyProtection="1">
      <alignment horizontal="center" vertical="center" wrapText="1"/>
      <protection hidden="1"/>
    </xf>
    <xf numFmtId="0" fontId="28" fillId="0" borderId="19" xfId="0" applyFont="1" applyBorder="1" applyAlignment="1" applyProtection="1">
      <alignment horizontal="center" vertical="center" wrapText="1"/>
      <protection hidden="1"/>
    </xf>
    <xf numFmtId="0" fontId="58" fillId="0" borderId="7" xfId="0" applyFont="1" applyBorder="1" applyAlignment="1" applyProtection="1">
      <alignment horizontal="center"/>
      <protection hidden="1"/>
    </xf>
    <xf numFmtId="0" fontId="38" fillId="0" borderId="0" xfId="0" applyFont="1" applyBorder="1" applyAlignment="1" applyProtection="1">
      <alignment horizontal="left" indent="1"/>
      <protection hidden="1"/>
    </xf>
    <xf numFmtId="49" fontId="28" fillId="0" borderId="18" xfId="0" applyNumberFormat="1" applyFont="1" applyBorder="1" applyAlignment="1" applyProtection="1">
      <alignment horizontal="center" vertical="center"/>
      <protection hidden="1"/>
    </xf>
    <xf numFmtId="49" fontId="28" fillId="0" borderId="10" xfId="0" applyNumberFormat="1" applyFont="1" applyBorder="1" applyAlignment="1" applyProtection="1">
      <alignment horizontal="center" vertical="center"/>
      <protection hidden="1"/>
    </xf>
    <xf numFmtId="0" fontId="2" fillId="0" borderId="19" xfId="0" applyFont="1" applyFill="1" applyBorder="1" applyAlignment="1" applyProtection="1">
      <alignment horizontal="center" vertical="center"/>
      <protection hidden="1"/>
    </xf>
    <xf numFmtId="0" fontId="2" fillId="0" borderId="20" xfId="0" applyFont="1" applyFill="1" applyBorder="1" applyAlignment="1" applyProtection="1">
      <alignment horizontal="center" vertical="center"/>
      <protection hidden="1"/>
    </xf>
    <xf numFmtId="0" fontId="2" fillId="0" borderId="18" xfId="0" applyFont="1" applyFill="1" applyBorder="1" applyAlignment="1" applyProtection="1">
      <alignment horizontal="center" vertical="center"/>
      <protection hidden="1"/>
    </xf>
    <xf numFmtId="0" fontId="2" fillId="0" borderId="19" xfId="0" applyFont="1" applyFill="1" applyBorder="1" applyAlignment="1" applyProtection="1">
      <alignment horizontal="center"/>
      <protection hidden="1"/>
    </xf>
    <xf numFmtId="0" fontId="2" fillId="0" borderId="20" xfId="0" applyFont="1" applyFill="1" applyBorder="1" applyAlignment="1" applyProtection="1">
      <alignment horizontal="center"/>
      <protection hidden="1"/>
    </xf>
    <xf numFmtId="0" fontId="2" fillId="0" borderId="18" xfId="0" applyFont="1" applyFill="1" applyBorder="1" applyAlignment="1" applyProtection="1">
      <alignment horizontal="center"/>
      <protection hidden="1"/>
    </xf>
    <xf numFmtId="0" fontId="59" fillId="0" borderId="0" xfId="0" applyFont="1" applyBorder="1" applyAlignment="1" applyProtection="1">
      <alignment horizontal="center"/>
      <protection hidden="1"/>
    </xf>
    <xf numFmtId="0" fontId="7" fillId="0" borderId="19"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7" fillId="0" borderId="18" xfId="0" applyFont="1" applyBorder="1" applyAlignment="1" applyProtection="1">
      <alignment horizontal="center" vertical="center" wrapText="1"/>
      <protection hidden="1"/>
    </xf>
    <xf numFmtId="4" fontId="11" fillId="0" borderId="19" xfId="0" applyNumberFormat="1" applyFont="1" applyFill="1" applyBorder="1" applyAlignment="1" applyProtection="1">
      <alignment horizontal="center" vertical="center" wrapText="1"/>
      <protection hidden="1"/>
    </xf>
    <xf numFmtId="4" fontId="11" fillId="0" borderId="20" xfId="0" applyNumberFormat="1" applyFont="1" applyFill="1" applyBorder="1" applyAlignment="1" applyProtection="1">
      <alignment horizontal="center" vertical="center" wrapText="1"/>
      <protection hidden="1"/>
    </xf>
    <xf numFmtId="4" fontId="11" fillId="0" borderId="18" xfId="0" applyNumberFormat="1" applyFont="1" applyFill="1" applyBorder="1" applyAlignment="1" applyProtection="1">
      <alignment horizontal="center" vertical="center" wrapText="1"/>
      <protection hidden="1"/>
    </xf>
    <xf numFmtId="0" fontId="2" fillId="0" borderId="19" xfId="0" applyFont="1" applyBorder="1" applyAlignment="1" applyProtection="1">
      <alignment horizontal="center" vertical="center"/>
      <protection hidden="1"/>
    </xf>
    <xf numFmtId="0" fontId="2" fillId="0" borderId="2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4" fontId="11" fillId="5" borderId="19" xfId="0" applyNumberFormat="1" applyFont="1" applyFill="1" applyBorder="1" applyAlignment="1" applyProtection="1">
      <alignment horizontal="center" vertical="center" wrapText="1"/>
      <protection locked="0" hidden="1"/>
    </xf>
    <xf numFmtId="4" fontId="11" fillId="5" borderId="20" xfId="0" applyNumberFormat="1" applyFont="1" applyFill="1" applyBorder="1" applyAlignment="1" applyProtection="1">
      <alignment horizontal="center" vertical="center" wrapText="1"/>
      <protection locked="0" hidden="1"/>
    </xf>
    <xf numFmtId="4" fontId="11" fillId="5" borderId="18" xfId="0" applyNumberFormat="1" applyFont="1" applyFill="1" applyBorder="1" applyAlignment="1" applyProtection="1">
      <alignment horizontal="center" vertical="center" wrapText="1"/>
      <protection locked="0" hidden="1"/>
    </xf>
    <xf numFmtId="0" fontId="8" fillId="0" borderId="10" xfId="0" applyFont="1" applyBorder="1" applyAlignment="1" applyProtection="1">
      <alignment horizontal="center" vertical="center" wrapText="1"/>
      <protection hidden="1"/>
    </xf>
    <xf numFmtId="4" fontId="11" fillId="0" borderId="19" xfId="0" applyNumberFormat="1" applyFont="1" applyBorder="1" applyAlignment="1" applyProtection="1">
      <alignment horizontal="center" vertical="center" wrapText="1"/>
      <protection hidden="1"/>
    </xf>
    <xf numFmtId="4" fontId="11" fillId="0" borderId="20" xfId="0" applyNumberFormat="1" applyFont="1" applyBorder="1" applyAlignment="1" applyProtection="1">
      <alignment horizontal="center" vertical="center" wrapText="1"/>
      <protection hidden="1"/>
    </xf>
    <xf numFmtId="4" fontId="11" fillId="0" borderId="18" xfId="0" applyNumberFormat="1" applyFont="1" applyBorder="1" applyAlignment="1" applyProtection="1">
      <alignment horizontal="center" vertical="center" wrapText="1"/>
      <protection hidden="1"/>
    </xf>
    <xf numFmtId="0" fontId="20" fillId="0" borderId="42" xfId="0" applyNumberFormat="1" applyFont="1" applyBorder="1" applyAlignment="1" applyProtection="1">
      <alignment horizontal="center" vertical="center" wrapText="1"/>
      <protection hidden="1"/>
    </xf>
    <xf numFmtId="0" fontId="65" fillId="0" borderId="31" xfId="0" applyFont="1" applyBorder="1" applyAlignment="1" applyProtection="1">
      <alignment horizontal="center" vertical="center"/>
      <protection hidden="1"/>
    </xf>
    <xf numFmtId="0" fontId="65" fillId="0" borderId="32" xfId="0" applyFont="1" applyBorder="1" applyAlignment="1" applyProtection="1">
      <alignment horizontal="center" vertical="center"/>
      <protection hidden="1"/>
    </xf>
    <xf numFmtId="0" fontId="11" fillId="0" borderId="10" xfId="0" applyFont="1" applyBorder="1" applyAlignment="1" applyProtection="1">
      <alignment horizontal="center" vertical="center"/>
      <protection hidden="1"/>
    </xf>
    <xf numFmtId="4" fontId="19" fillId="0" borderId="10" xfId="0" applyNumberFormat="1" applyFont="1" applyBorder="1" applyAlignment="1" applyProtection="1">
      <alignment horizontal="center"/>
      <protection hidden="1"/>
    </xf>
    <xf numFmtId="4" fontId="8" fillId="0" borderId="32" xfId="0" applyNumberFormat="1" applyFont="1" applyBorder="1" applyAlignment="1" applyProtection="1">
      <alignment horizontal="center"/>
      <protection hidden="1"/>
    </xf>
    <xf numFmtId="0" fontId="18" fillId="0" borderId="7" xfId="0" applyFont="1" applyFill="1" applyBorder="1" applyAlignment="1" applyProtection="1">
      <alignment horizontal="center" vertical="center"/>
      <protection hidden="1"/>
    </xf>
    <xf numFmtId="0" fontId="18" fillId="0" borderId="5" xfId="0" applyFont="1" applyFill="1" applyBorder="1" applyAlignment="1" applyProtection="1">
      <alignment horizontal="center" vertical="center"/>
      <protection hidden="1"/>
    </xf>
    <xf numFmtId="0" fontId="19" fillId="0" borderId="47" xfId="0" applyFont="1" applyBorder="1" applyAlignment="1" applyProtection="1">
      <alignment horizontal="center" vertical="center" wrapText="1"/>
      <protection hidden="1"/>
    </xf>
    <xf numFmtId="0" fontId="19" fillId="0" borderId="48" xfId="0" applyFont="1" applyBorder="1" applyAlignment="1" applyProtection="1">
      <alignment horizontal="center" vertical="center" wrapText="1"/>
      <protection hidden="1"/>
    </xf>
    <xf numFmtId="0" fontId="19" fillId="0" borderId="49" xfId="0" applyFont="1" applyBorder="1" applyAlignment="1" applyProtection="1">
      <alignment horizontal="center" vertical="center" wrapText="1"/>
      <protection hidden="1"/>
    </xf>
    <xf numFmtId="4" fontId="8" fillId="0" borderId="32" xfId="0" applyNumberFormat="1" applyFont="1" applyFill="1" applyBorder="1" applyAlignment="1" applyProtection="1">
      <alignment horizontal="center" vertical="center" wrapText="1"/>
      <protection hidden="1"/>
    </xf>
    <xf numFmtId="4" fontId="11" fillId="5" borderId="43" xfId="0" applyNumberFormat="1" applyFont="1" applyFill="1" applyBorder="1" applyAlignment="1" applyProtection="1">
      <alignment horizontal="center" vertical="center" wrapText="1"/>
      <protection locked="0" hidden="1"/>
    </xf>
    <xf numFmtId="4" fontId="11" fillId="5" borderId="54" xfId="0" applyNumberFormat="1" applyFont="1" applyFill="1" applyBorder="1" applyAlignment="1" applyProtection="1">
      <alignment horizontal="center" vertical="center" wrapText="1"/>
      <protection locked="0" hidden="1"/>
    </xf>
    <xf numFmtId="4" fontId="11" fillId="5" borderId="41" xfId="0" applyNumberFormat="1" applyFont="1" applyFill="1" applyBorder="1" applyAlignment="1" applyProtection="1">
      <alignment horizontal="center" vertical="center" wrapText="1"/>
      <protection locked="0" hidden="1"/>
    </xf>
    <xf numFmtId="4" fontId="11" fillId="0" borderId="19" xfId="0" applyNumberFormat="1" applyFont="1" applyBorder="1" applyAlignment="1" applyProtection="1">
      <alignment horizontal="center"/>
      <protection hidden="1"/>
    </xf>
    <xf numFmtId="4" fontId="11" fillId="0" borderId="20" xfId="0" applyNumberFormat="1" applyFont="1" applyBorder="1" applyAlignment="1" applyProtection="1">
      <alignment horizontal="center"/>
      <protection hidden="1"/>
    </xf>
    <xf numFmtId="4" fontId="11" fillId="0" borderId="18" xfId="0" applyNumberFormat="1" applyFont="1" applyBorder="1" applyAlignment="1" applyProtection="1">
      <alignment horizontal="center"/>
      <protection hidden="1"/>
    </xf>
    <xf numFmtId="4" fontId="11" fillId="0" borderId="2" xfId="0" applyNumberFormat="1" applyFont="1" applyFill="1" applyBorder="1" applyAlignment="1" applyProtection="1">
      <alignment horizontal="center" vertical="center" wrapText="1"/>
      <protection hidden="1"/>
    </xf>
    <xf numFmtId="4" fontId="11" fillId="0" borderId="11" xfId="0" applyNumberFormat="1" applyFont="1" applyFill="1" applyBorder="1" applyAlignment="1" applyProtection="1">
      <alignment horizontal="center" vertical="center" wrapText="1"/>
      <protection hidden="1"/>
    </xf>
    <xf numFmtId="4" fontId="11" fillId="0" borderId="6" xfId="0" applyNumberFormat="1" applyFont="1" applyFill="1" applyBorder="1" applyAlignment="1" applyProtection="1">
      <alignment horizontal="center" vertical="center" wrapText="1"/>
      <protection hidden="1"/>
    </xf>
    <xf numFmtId="0" fontId="11" fillId="0" borderId="50" xfId="0" applyNumberFormat="1" applyFont="1" applyBorder="1" applyAlignment="1" applyProtection="1">
      <alignment horizontal="center" vertical="center" wrapText="1"/>
      <protection hidden="1"/>
    </xf>
    <xf numFmtId="4" fontId="11" fillId="5" borderId="47" xfId="0" applyNumberFormat="1" applyFont="1" applyFill="1" applyBorder="1" applyAlignment="1" applyProtection="1">
      <alignment horizontal="center" vertical="center" wrapText="1"/>
      <protection locked="0" hidden="1"/>
    </xf>
    <xf numFmtId="4" fontId="11" fillId="5" borderId="48" xfId="0" applyNumberFormat="1" applyFont="1" applyFill="1" applyBorder="1" applyAlignment="1" applyProtection="1">
      <alignment horizontal="center" vertical="center" wrapText="1"/>
      <protection locked="0" hidden="1"/>
    </xf>
    <xf numFmtId="4" fontId="11" fillId="5" borderId="49" xfId="0" applyNumberFormat="1" applyFont="1" applyFill="1" applyBorder="1" applyAlignment="1" applyProtection="1">
      <alignment horizontal="center" vertical="center" wrapText="1"/>
      <protection locked="0" hidden="1"/>
    </xf>
    <xf numFmtId="4" fontId="54" fillId="0" borderId="10" xfId="0" applyNumberFormat="1" applyFont="1" applyBorder="1" applyAlignment="1" applyProtection="1">
      <alignment horizontal="center" vertical="center"/>
      <protection hidden="1"/>
    </xf>
    <xf numFmtId="0" fontId="38" fillId="0" borderId="0" xfId="0" applyFont="1" applyBorder="1" applyProtection="1">
      <protection hidden="1"/>
    </xf>
    <xf numFmtId="0" fontId="2" fillId="0" borderId="2"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64" xfId="0" applyFont="1" applyBorder="1" applyAlignment="1" applyProtection="1">
      <alignment horizontal="center" vertical="center"/>
      <protection hidden="1"/>
    </xf>
    <xf numFmtId="0" fontId="2" fillId="0" borderId="50" xfId="0" applyFont="1" applyBorder="1" applyAlignment="1" applyProtection="1">
      <alignment horizontal="center" vertical="center"/>
      <protection hidden="1"/>
    </xf>
    <xf numFmtId="0" fontId="20" fillId="0" borderId="58" xfId="0" applyFont="1" applyBorder="1" applyAlignment="1" applyProtection="1">
      <alignment horizontal="center" vertical="center"/>
      <protection hidden="1"/>
    </xf>
    <xf numFmtId="0" fontId="20" fillId="0" borderId="42" xfId="0" applyFont="1" applyBorder="1" applyAlignment="1" applyProtection="1">
      <alignment horizontal="center" vertical="center"/>
      <protection hidden="1"/>
    </xf>
    <xf numFmtId="4" fontId="11" fillId="0" borderId="4" xfId="0" applyNumberFormat="1" applyFont="1" applyFill="1" applyBorder="1" applyAlignment="1" applyProtection="1">
      <alignment horizontal="center" vertical="center" wrapText="1"/>
      <protection hidden="1"/>
    </xf>
    <xf numFmtId="4" fontId="11" fillId="0" borderId="7" xfId="0" applyNumberFormat="1" applyFont="1" applyFill="1" applyBorder="1" applyAlignment="1" applyProtection="1">
      <alignment horizontal="center" vertical="center" wrapText="1"/>
      <protection hidden="1"/>
    </xf>
    <xf numFmtId="4" fontId="11" fillId="0" borderId="5" xfId="0" applyNumberFormat="1" applyFont="1" applyFill="1" applyBorder="1" applyAlignment="1" applyProtection="1">
      <alignment horizontal="center" vertical="center" wrapText="1"/>
      <protection hidden="1"/>
    </xf>
    <xf numFmtId="4" fontId="11" fillId="0" borderId="4" xfId="0" applyNumberFormat="1" applyFont="1" applyBorder="1" applyAlignment="1" applyProtection="1">
      <alignment horizontal="center" vertical="center" wrapText="1"/>
      <protection hidden="1"/>
    </xf>
    <xf numFmtId="4" fontId="11" fillId="0" borderId="7" xfId="0" applyNumberFormat="1" applyFont="1" applyBorder="1" applyAlignment="1" applyProtection="1">
      <alignment horizontal="center" vertical="center" wrapText="1"/>
      <protection hidden="1"/>
    </xf>
    <xf numFmtId="4" fontId="11" fillId="0" borderId="5" xfId="0" applyNumberFormat="1" applyFont="1" applyBorder="1" applyAlignment="1" applyProtection="1">
      <alignment horizontal="center" vertical="center" wrapText="1"/>
      <protection hidden="1"/>
    </xf>
    <xf numFmtId="4" fontId="11" fillId="0" borderId="4" xfId="0" applyNumberFormat="1" applyFont="1" applyBorder="1" applyAlignment="1" applyProtection="1">
      <alignment horizontal="center"/>
      <protection hidden="1"/>
    </xf>
    <xf numFmtId="4" fontId="11" fillId="0" borderId="7" xfId="0" applyNumberFormat="1" applyFont="1" applyBorder="1" applyAlignment="1" applyProtection="1">
      <alignment horizontal="center"/>
      <protection hidden="1"/>
    </xf>
    <xf numFmtId="4" fontId="11" fillId="0" borderId="5" xfId="0" applyNumberFormat="1" applyFont="1" applyBorder="1" applyAlignment="1" applyProtection="1">
      <alignment horizontal="center"/>
      <protection hidden="1"/>
    </xf>
    <xf numFmtId="4" fontId="11" fillId="0" borderId="2" xfId="0" applyNumberFormat="1" applyFont="1" applyBorder="1" applyAlignment="1" applyProtection="1">
      <alignment horizontal="center" vertical="center" wrapText="1"/>
      <protection hidden="1"/>
    </xf>
    <xf numFmtId="4" fontId="11" fillId="0" borderId="11" xfId="0" applyNumberFormat="1" applyFont="1" applyBorder="1" applyAlignment="1" applyProtection="1">
      <alignment horizontal="center" vertical="center" wrapText="1"/>
      <protection hidden="1"/>
    </xf>
    <xf numFmtId="4" fontId="11" fillId="0" borderId="6" xfId="0" applyNumberFormat="1" applyFont="1" applyBorder="1" applyAlignment="1" applyProtection="1">
      <alignment horizontal="center" vertical="center" wrapText="1"/>
      <protection hidden="1"/>
    </xf>
    <xf numFmtId="4" fontId="8" fillId="0" borderId="33" xfId="0" applyNumberFormat="1" applyFont="1" applyFill="1" applyBorder="1" applyAlignment="1" applyProtection="1">
      <alignment horizontal="center" vertical="center" wrapText="1"/>
      <protection hidden="1"/>
    </xf>
    <xf numFmtId="0" fontId="7" fillId="0" borderId="4" xfId="0" applyFont="1" applyFill="1" applyBorder="1" applyAlignment="1" applyProtection="1">
      <alignment horizontal="center" vertical="center" wrapText="1"/>
      <protection hidden="1"/>
    </xf>
    <xf numFmtId="0" fontId="7" fillId="0" borderId="2" xfId="0" applyFont="1" applyFill="1" applyBorder="1" applyAlignment="1" applyProtection="1">
      <alignment horizontal="center" vertical="center" wrapText="1"/>
      <protection hidden="1"/>
    </xf>
    <xf numFmtId="4" fontId="54" fillId="0" borderId="19" xfId="0" applyNumberFormat="1" applyFont="1" applyFill="1" applyBorder="1" applyAlignment="1" applyProtection="1">
      <alignment horizontal="center" vertical="center"/>
      <protection hidden="1"/>
    </xf>
    <xf numFmtId="4" fontId="54" fillId="0" borderId="20" xfId="0" applyNumberFormat="1" applyFont="1" applyFill="1" applyBorder="1" applyAlignment="1" applyProtection="1">
      <alignment horizontal="center" vertical="center"/>
      <protection hidden="1"/>
    </xf>
    <xf numFmtId="4" fontId="54" fillId="0" borderId="18" xfId="0" applyNumberFormat="1" applyFont="1" applyFill="1" applyBorder="1" applyAlignment="1" applyProtection="1">
      <alignment horizontal="center" vertical="center"/>
      <protection hidden="1"/>
    </xf>
    <xf numFmtId="0" fontId="38" fillId="0" borderId="10" xfId="0" applyFont="1" applyBorder="1" applyAlignment="1" applyProtection="1">
      <alignment vertical="center"/>
      <protection hidden="1"/>
    </xf>
    <xf numFmtId="4" fontId="54" fillId="0" borderId="10" xfId="0" applyNumberFormat="1" applyFont="1" applyFill="1" applyBorder="1" applyAlignment="1" applyProtection="1">
      <alignment horizontal="center" vertical="center"/>
      <protection hidden="1"/>
    </xf>
    <xf numFmtId="0" fontId="11" fillId="5" borderId="10" xfId="0" applyFont="1" applyFill="1" applyBorder="1" applyAlignment="1" applyProtection="1">
      <alignment horizontal="center" vertical="center" wrapText="1"/>
      <protection locked="0" hidden="1"/>
    </xf>
    <xf numFmtId="4" fontId="5" fillId="5" borderId="19" xfId="0" applyNumberFormat="1" applyFont="1" applyFill="1" applyBorder="1" applyAlignment="1" applyProtection="1">
      <alignment horizontal="center" vertical="center"/>
      <protection locked="0" hidden="1"/>
    </xf>
    <xf numFmtId="4" fontId="5" fillId="5" borderId="20" xfId="0" applyNumberFormat="1" applyFont="1" applyFill="1" applyBorder="1" applyAlignment="1" applyProtection="1">
      <alignment horizontal="center" vertical="center"/>
      <protection locked="0" hidden="1"/>
    </xf>
    <xf numFmtId="4" fontId="5" fillId="5" borderId="18" xfId="0" applyNumberFormat="1" applyFont="1" applyFill="1" applyBorder="1" applyAlignment="1" applyProtection="1">
      <alignment horizontal="center" vertical="center"/>
      <protection locked="0" hidden="1"/>
    </xf>
    <xf numFmtId="4" fontId="5" fillId="0" borderId="19" xfId="0" applyNumberFormat="1" applyFont="1" applyFill="1" applyBorder="1" applyAlignment="1" applyProtection="1">
      <alignment horizontal="center" vertical="center"/>
      <protection hidden="1"/>
    </xf>
    <xf numFmtId="4" fontId="5" fillId="0" borderId="20" xfId="0" applyNumberFormat="1" applyFont="1" applyFill="1" applyBorder="1" applyAlignment="1" applyProtection="1">
      <alignment horizontal="center" vertical="center"/>
      <protection hidden="1"/>
    </xf>
    <xf numFmtId="4" fontId="5" fillId="0" borderId="18" xfId="0" applyNumberFormat="1" applyFont="1" applyFill="1" applyBorder="1" applyAlignment="1" applyProtection="1">
      <alignment horizontal="center" vertical="center"/>
      <protection hidden="1"/>
    </xf>
    <xf numFmtId="4" fontId="10" fillId="0" borderId="10" xfId="0" applyNumberFormat="1" applyFont="1" applyBorder="1" applyAlignment="1" applyProtection="1">
      <alignment horizontal="center" vertical="center"/>
      <protection hidden="1"/>
    </xf>
    <xf numFmtId="4" fontId="5" fillId="0" borderId="19" xfId="0" applyNumberFormat="1" applyFont="1" applyBorder="1" applyAlignment="1" applyProtection="1">
      <alignment horizontal="center" vertical="center"/>
      <protection hidden="1"/>
    </xf>
    <xf numFmtId="4" fontId="5" fillId="0" borderId="20" xfId="0" applyNumberFormat="1" applyFont="1" applyBorder="1" applyAlignment="1" applyProtection="1">
      <alignment horizontal="center" vertical="center"/>
      <protection hidden="1"/>
    </xf>
    <xf numFmtId="4" fontId="5" fillId="0" borderId="18" xfId="0" applyNumberFormat="1" applyFont="1" applyBorder="1" applyAlignment="1" applyProtection="1">
      <alignment horizontal="center" vertical="center"/>
      <protection hidden="1"/>
    </xf>
    <xf numFmtId="4" fontId="5" fillId="0" borderId="10" xfId="0" applyNumberFormat="1" applyFont="1" applyFill="1" applyBorder="1" applyAlignment="1" applyProtection="1">
      <alignment horizontal="center" vertical="center"/>
      <protection hidden="1"/>
    </xf>
    <xf numFmtId="0" fontId="26" fillId="0" borderId="0" xfId="0" applyFont="1" applyBorder="1" applyAlignment="1" applyProtection="1">
      <alignment horizontal="center"/>
      <protection hidden="1"/>
    </xf>
    <xf numFmtId="0" fontId="11" fillId="0" borderId="62" xfId="0" applyNumberFormat="1" applyFont="1" applyBorder="1" applyAlignment="1" applyProtection="1">
      <alignment horizontal="center" vertical="center" wrapText="1"/>
      <protection hidden="1"/>
    </xf>
    <xf numFmtId="0" fontId="38" fillId="0" borderId="19" xfId="0" applyFont="1" applyFill="1" applyBorder="1" applyAlignment="1" applyProtection="1">
      <alignment vertical="center"/>
      <protection hidden="1"/>
    </xf>
    <xf numFmtId="0" fontId="38" fillId="0" borderId="20" xfId="0" applyFont="1" applyFill="1" applyBorder="1" applyAlignment="1" applyProtection="1">
      <alignment vertical="center"/>
      <protection hidden="1"/>
    </xf>
    <xf numFmtId="0" fontId="38" fillId="0" borderId="18" xfId="0" applyFont="1" applyFill="1" applyBorder="1" applyAlignment="1" applyProtection="1">
      <alignment vertical="center"/>
      <protection hidden="1"/>
    </xf>
    <xf numFmtId="0" fontId="11" fillId="7" borderId="19" xfId="0" applyFont="1" applyFill="1" applyBorder="1" applyAlignment="1" applyProtection="1">
      <alignment horizontal="center" vertical="center" wrapText="1"/>
      <protection locked="0" hidden="1"/>
    </xf>
    <xf numFmtId="0" fontId="11" fillId="7" borderId="20" xfId="0" applyFont="1" applyFill="1" applyBorder="1" applyAlignment="1" applyProtection="1">
      <alignment horizontal="center" vertical="center" wrapText="1"/>
      <protection locked="0" hidden="1"/>
    </xf>
    <xf numFmtId="0" fontId="11" fillId="7" borderId="18" xfId="0" applyFont="1" applyFill="1" applyBorder="1" applyAlignment="1" applyProtection="1">
      <alignment horizontal="center" vertical="center" wrapText="1"/>
      <protection locked="0" hidden="1"/>
    </xf>
    <xf numFmtId="0" fontId="20" fillId="0" borderId="46" xfId="0" applyNumberFormat="1" applyFont="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4" fontId="5" fillId="5" borderId="10" xfId="0" applyNumberFormat="1" applyFont="1" applyFill="1" applyBorder="1" applyAlignment="1" applyProtection="1">
      <alignment horizontal="center" vertical="center" wrapText="1"/>
      <protection locked="0" hidden="1"/>
    </xf>
    <xf numFmtId="0" fontId="5" fillId="5" borderId="10" xfId="0" applyFont="1" applyFill="1" applyBorder="1" applyAlignment="1" applyProtection="1">
      <alignment horizontal="center" vertical="center" wrapText="1"/>
      <protection locked="0" hidden="1"/>
    </xf>
    <xf numFmtId="0" fontId="49" fillId="0" borderId="10" xfId="0" applyFont="1" applyFill="1" applyBorder="1" applyAlignment="1" applyProtection="1">
      <alignment horizontal="center" vertical="center" wrapText="1"/>
      <protection hidden="1"/>
    </xf>
    <xf numFmtId="10" fontId="10" fillId="0" borderId="8" xfId="0" applyNumberFormat="1" applyFont="1" applyBorder="1" applyAlignment="1" applyProtection="1">
      <alignment horizontal="center"/>
      <protection hidden="1"/>
    </xf>
    <xf numFmtId="10" fontId="10" fillId="0" borderId="0" xfId="0" applyNumberFormat="1" applyFont="1" applyBorder="1" applyAlignment="1" applyProtection="1">
      <alignment horizontal="center"/>
      <protection hidden="1"/>
    </xf>
    <xf numFmtId="10" fontId="10" fillId="0" borderId="9" xfId="0" applyNumberFormat="1" applyFont="1" applyBorder="1" applyAlignment="1" applyProtection="1">
      <alignment horizontal="center"/>
      <protection hidden="1"/>
    </xf>
    <xf numFmtId="0" fontId="5" fillId="0" borderId="4" xfId="7" applyFont="1" applyFill="1" applyBorder="1" applyAlignment="1">
      <alignment horizontal="left" vertical="center" wrapText="1"/>
    </xf>
    <xf numFmtId="0" fontId="5" fillId="0" borderId="7" xfId="7" applyFont="1" applyFill="1" applyBorder="1" applyAlignment="1">
      <alignment horizontal="left" vertical="center" wrapText="1"/>
    </xf>
    <xf numFmtId="0" fontId="5" fillId="0" borderId="5" xfId="7" applyFont="1" applyFill="1" applyBorder="1" applyAlignment="1">
      <alignment horizontal="left" vertical="center" wrapText="1"/>
    </xf>
    <xf numFmtId="0" fontId="5" fillId="0" borderId="8" xfId="7" applyFont="1" applyFill="1" applyBorder="1" applyAlignment="1">
      <alignment horizontal="left" vertical="center" wrapText="1"/>
    </xf>
    <xf numFmtId="0" fontId="5" fillId="0" borderId="0" xfId="7" applyFont="1" applyFill="1" applyBorder="1" applyAlignment="1">
      <alignment horizontal="left" vertical="center" wrapText="1"/>
    </xf>
    <xf numFmtId="0" fontId="5" fillId="0" borderId="9" xfId="7" applyFont="1" applyFill="1" applyBorder="1" applyAlignment="1">
      <alignment horizontal="left" vertical="center" wrapText="1"/>
    </xf>
    <xf numFmtId="0" fontId="5" fillId="0" borderId="2" xfId="7" applyFont="1" applyFill="1" applyBorder="1" applyAlignment="1">
      <alignment horizontal="left" vertical="center" wrapText="1"/>
    </xf>
    <xf numFmtId="0" fontId="5" fillId="0" borderId="11" xfId="7" applyFont="1" applyFill="1" applyBorder="1" applyAlignment="1">
      <alignment horizontal="left" vertical="center" wrapText="1"/>
    </xf>
    <xf numFmtId="0" fontId="5" fillId="0" borderId="6" xfId="7" applyFont="1" applyFill="1" applyBorder="1" applyAlignment="1">
      <alignment horizontal="left" vertical="center" wrapText="1"/>
    </xf>
    <xf numFmtId="0" fontId="10" fillId="0" borderId="4" xfId="7" applyFont="1" applyFill="1" applyBorder="1" applyAlignment="1">
      <alignment horizontal="left" vertical="center" wrapText="1"/>
    </xf>
    <xf numFmtId="0" fontId="10" fillId="0" borderId="7" xfId="7" applyFont="1" applyFill="1" applyBorder="1" applyAlignment="1">
      <alignment horizontal="left" vertical="center" wrapText="1"/>
    </xf>
    <xf numFmtId="0" fontId="10" fillId="0" borderId="8" xfId="7" applyFont="1" applyFill="1" applyBorder="1" applyAlignment="1">
      <alignment horizontal="left" vertical="center" wrapText="1"/>
    </xf>
    <xf numFmtId="0" fontId="10" fillId="0" borderId="0" xfId="7" applyFont="1" applyFill="1" applyBorder="1" applyAlignment="1">
      <alignment horizontal="left" vertical="center" wrapText="1"/>
    </xf>
    <xf numFmtId="0" fontId="10" fillId="0" borderId="2" xfId="7" applyFont="1" applyFill="1" applyBorder="1" applyAlignment="1">
      <alignment horizontal="left" vertical="center" wrapText="1"/>
    </xf>
    <xf numFmtId="0" fontId="10" fillId="0" borderId="11" xfId="7" applyFont="1" applyFill="1" applyBorder="1" applyAlignment="1">
      <alignment horizontal="left" vertical="center" wrapText="1"/>
    </xf>
    <xf numFmtId="0" fontId="10" fillId="0" borderId="4" xfId="7" applyFont="1" applyFill="1" applyBorder="1" applyAlignment="1">
      <alignment horizontal="center" vertical="center" wrapText="1"/>
    </xf>
    <xf numFmtId="0" fontId="10" fillId="0" borderId="7" xfId="7" applyFont="1" applyFill="1" applyBorder="1" applyAlignment="1">
      <alignment horizontal="center" vertical="center" wrapText="1"/>
    </xf>
    <xf numFmtId="0" fontId="10" fillId="0" borderId="5" xfId="7" applyFont="1" applyFill="1" applyBorder="1" applyAlignment="1">
      <alignment horizontal="center" vertical="center" wrapText="1"/>
    </xf>
    <xf numFmtId="0" fontId="10" fillId="0" borderId="8" xfId="7" applyFont="1" applyFill="1" applyBorder="1" applyAlignment="1">
      <alignment horizontal="center" vertical="center" wrapText="1"/>
    </xf>
    <xf numFmtId="0" fontId="10" fillId="0" borderId="0" xfId="7" applyFont="1" applyFill="1" applyBorder="1" applyAlignment="1">
      <alignment horizontal="center" vertical="center" wrapText="1"/>
    </xf>
    <xf numFmtId="0" fontId="10" fillId="0" borderId="9" xfId="7" applyFont="1" applyFill="1" applyBorder="1" applyAlignment="1">
      <alignment horizontal="center" vertical="center" wrapText="1"/>
    </xf>
    <xf numFmtId="0" fontId="10" fillId="0" borderId="2" xfId="7" applyFont="1" applyFill="1" applyBorder="1" applyAlignment="1">
      <alignment horizontal="center" vertical="center" wrapText="1"/>
    </xf>
    <xf numFmtId="0" fontId="10" fillId="0" borderId="11" xfId="7" applyFont="1" applyFill="1" applyBorder="1" applyAlignment="1">
      <alignment horizontal="center" vertical="center" wrapText="1"/>
    </xf>
    <xf numFmtId="0" fontId="10" fillId="0" borderId="6" xfId="7" applyFont="1" applyFill="1" applyBorder="1" applyAlignment="1">
      <alignment horizontal="center" vertical="center" wrapText="1"/>
    </xf>
    <xf numFmtId="0" fontId="74" fillId="0" borderId="0" xfId="0" quotePrefix="1" applyFont="1" applyBorder="1" applyAlignment="1" applyProtection="1">
      <alignment horizontal="justify" vertical="justify" wrapText="1"/>
      <protection hidden="1"/>
    </xf>
    <xf numFmtId="4" fontId="11" fillId="5" borderId="10" xfId="0" applyNumberFormat="1" applyFont="1" applyFill="1" applyBorder="1" applyAlignment="1" applyProtection="1">
      <alignment horizontal="center" vertical="center"/>
      <protection locked="0" hidden="1"/>
    </xf>
    <xf numFmtId="0" fontId="11" fillId="0" borderId="57" xfId="0" applyFont="1" applyFill="1" applyBorder="1" applyAlignment="1" applyProtection="1">
      <alignment horizontal="center" vertical="center" wrapText="1"/>
      <protection hidden="1"/>
    </xf>
    <xf numFmtId="0" fontId="11" fillId="0" borderId="48" xfId="0" applyFont="1" applyFill="1" applyBorder="1" applyAlignment="1" applyProtection="1">
      <alignment horizontal="center" vertical="center" wrapText="1"/>
      <protection hidden="1"/>
    </xf>
    <xf numFmtId="0" fontId="11" fillId="0" borderId="49" xfId="0" applyFont="1" applyFill="1" applyBorder="1" applyAlignment="1" applyProtection="1">
      <alignment horizontal="center" vertical="center" wrapText="1"/>
      <protection hidden="1"/>
    </xf>
    <xf numFmtId="0" fontId="2" fillId="5" borderId="19" xfId="0" applyNumberFormat="1" applyFont="1" applyFill="1" applyBorder="1" applyAlignment="1" applyProtection="1">
      <alignment horizontal="center"/>
      <protection locked="0" hidden="1"/>
    </xf>
    <xf numFmtId="0" fontId="2" fillId="5" borderId="20" xfId="0" applyNumberFormat="1" applyFont="1" applyFill="1" applyBorder="1" applyAlignment="1" applyProtection="1">
      <alignment horizontal="center"/>
      <protection locked="0" hidden="1"/>
    </xf>
    <xf numFmtId="0" fontId="2" fillId="5" borderId="18" xfId="0" applyNumberFormat="1" applyFont="1" applyFill="1" applyBorder="1" applyAlignment="1" applyProtection="1">
      <alignment horizontal="center"/>
      <protection locked="0" hidden="1"/>
    </xf>
    <xf numFmtId="0" fontId="62" fillId="0" borderId="8" xfId="0" applyFont="1" applyBorder="1" applyAlignment="1" applyProtection="1">
      <alignment horizontal="right" vertical="center"/>
      <protection hidden="1"/>
    </xf>
    <xf numFmtId="0" fontId="62" fillId="0" borderId="0" xfId="0" applyFont="1" applyBorder="1" applyAlignment="1" applyProtection="1">
      <alignment horizontal="right" vertical="center"/>
      <protection hidden="1"/>
    </xf>
    <xf numFmtId="4" fontId="11" fillId="5" borderId="19" xfId="0" applyNumberFormat="1" applyFont="1" applyFill="1" applyBorder="1" applyAlignment="1" applyProtection="1">
      <alignment horizontal="center" vertical="center"/>
      <protection locked="0" hidden="1"/>
    </xf>
    <xf numFmtId="4" fontId="11" fillId="5" borderId="20" xfId="0" applyNumberFormat="1" applyFont="1" applyFill="1" applyBorder="1" applyAlignment="1" applyProtection="1">
      <alignment horizontal="center" vertical="center"/>
      <protection locked="0" hidden="1"/>
    </xf>
    <xf numFmtId="4" fontId="11" fillId="5" borderId="18" xfId="0" applyNumberFormat="1" applyFont="1" applyFill="1" applyBorder="1" applyAlignment="1" applyProtection="1">
      <alignment horizontal="center" vertical="center"/>
      <protection locked="0" hidden="1"/>
    </xf>
    <xf numFmtId="0" fontId="65" fillId="0" borderId="37" xfId="0" applyFont="1" applyBorder="1" applyAlignment="1" applyProtection="1">
      <alignment horizontal="center"/>
      <protection hidden="1"/>
    </xf>
    <xf numFmtId="0" fontId="11" fillId="0" borderId="47" xfId="0" applyFont="1" applyFill="1" applyBorder="1" applyAlignment="1" applyProtection="1">
      <alignment horizontal="center" vertical="center" shrinkToFit="1"/>
      <protection hidden="1"/>
    </xf>
    <xf numFmtId="0" fontId="11" fillId="0" borderId="48" xfId="0" applyFont="1" applyFill="1" applyBorder="1" applyAlignment="1" applyProtection="1">
      <alignment horizontal="center" vertical="center" shrinkToFit="1"/>
      <protection hidden="1"/>
    </xf>
    <xf numFmtId="0" fontId="11" fillId="0" borderId="49" xfId="0" applyFont="1" applyFill="1" applyBorder="1" applyAlignment="1" applyProtection="1">
      <alignment horizontal="center" vertical="center" shrinkToFit="1"/>
      <protection hidden="1"/>
    </xf>
    <xf numFmtId="0" fontId="65" fillId="0" borderId="10" xfId="0" applyFont="1" applyFill="1" applyBorder="1" applyAlignment="1" applyProtection="1">
      <alignment horizontal="center" vertical="center"/>
      <protection hidden="1"/>
    </xf>
    <xf numFmtId="4" fontId="11" fillId="0" borderId="19" xfId="0" applyNumberFormat="1" applyFont="1" applyFill="1" applyBorder="1" applyAlignment="1" applyProtection="1">
      <alignment horizontal="center" vertical="center"/>
      <protection hidden="1"/>
    </xf>
    <xf numFmtId="4" fontId="11" fillId="0" borderId="20" xfId="0" applyNumberFormat="1" applyFont="1" applyFill="1" applyBorder="1" applyAlignment="1" applyProtection="1">
      <alignment horizontal="center" vertical="center"/>
      <protection hidden="1"/>
    </xf>
    <xf numFmtId="4" fontId="11" fillId="0" borderId="18" xfId="0" applyNumberFormat="1" applyFont="1" applyFill="1" applyBorder="1" applyAlignment="1" applyProtection="1">
      <alignment horizontal="center" vertical="center"/>
      <protection hidden="1"/>
    </xf>
    <xf numFmtId="4" fontId="11" fillId="0" borderId="10" xfId="0" applyNumberFormat="1" applyFont="1" applyFill="1" applyBorder="1" applyAlignment="1" applyProtection="1">
      <alignment horizontal="center" vertical="center"/>
      <protection hidden="1"/>
    </xf>
    <xf numFmtId="4" fontId="11" fillId="0" borderId="4" xfId="0" applyNumberFormat="1" applyFont="1" applyFill="1" applyBorder="1" applyAlignment="1" applyProtection="1">
      <alignment horizontal="center" vertical="center"/>
      <protection hidden="1"/>
    </xf>
    <xf numFmtId="4" fontId="11" fillId="0" borderId="7" xfId="0" applyNumberFormat="1" applyFont="1" applyFill="1" applyBorder="1" applyAlignment="1" applyProtection="1">
      <alignment horizontal="center" vertical="center"/>
      <protection hidden="1"/>
    </xf>
    <xf numFmtId="4" fontId="11" fillId="0" borderId="5" xfId="0" applyNumberFormat="1" applyFont="1" applyFill="1" applyBorder="1" applyAlignment="1" applyProtection="1">
      <alignment horizontal="center" vertical="center"/>
      <protection hidden="1"/>
    </xf>
    <xf numFmtId="4" fontId="11" fillId="0" borderId="24" xfId="0" applyNumberFormat="1" applyFont="1" applyFill="1" applyBorder="1" applyAlignment="1" applyProtection="1">
      <alignment horizontal="center" vertical="center"/>
      <protection hidden="1"/>
    </xf>
    <xf numFmtId="4" fontId="65" fillId="0" borderId="32" xfId="0" applyNumberFormat="1" applyFont="1" applyFill="1" applyBorder="1" applyAlignment="1" applyProtection="1">
      <alignment horizontal="center"/>
      <protection hidden="1"/>
    </xf>
    <xf numFmtId="0" fontId="11" fillId="0" borderId="19" xfId="0" applyFont="1" applyBorder="1" applyAlignment="1" applyProtection="1">
      <alignment horizontal="center" vertical="center" wrapText="1"/>
      <protection hidden="1"/>
    </xf>
    <xf numFmtId="0" fontId="11" fillId="0" borderId="20" xfId="0" applyFont="1" applyBorder="1" applyAlignment="1" applyProtection="1">
      <alignment horizontal="center" vertical="center" wrapText="1"/>
      <protection hidden="1"/>
    </xf>
    <xf numFmtId="0" fontId="11" fillId="0" borderId="18" xfId="0" applyFont="1" applyBorder="1" applyAlignment="1" applyProtection="1">
      <alignment horizontal="center" vertical="center" wrapText="1"/>
      <protection hidden="1"/>
    </xf>
    <xf numFmtId="4" fontId="11" fillId="5" borderId="43" xfId="0" applyNumberFormat="1" applyFont="1" applyFill="1" applyBorder="1" applyAlignment="1" applyProtection="1">
      <alignment horizontal="center" vertical="center"/>
      <protection locked="0" hidden="1"/>
    </xf>
    <xf numFmtId="4" fontId="11" fillId="5" borderId="54" xfId="0" applyNumberFormat="1" applyFont="1" applyFill="1" applyBorder="1" applyAlignment="1" applyProtection="1">
      <alignment horizontal="center" vertical="center"/>
      <protection locked="0" hidden="1"/>
    </xf>
    <xf numFmtId="4" fontId="11" fillId="5" borderId="41" xfId="0" applyNumberFormat="1" applyFont="1" applyFill="1" applyBorder="1" applyAlignment="1" applyProtection="1">
      <alignment horizontal="center" vertical="center"/>
      <protection locked="0" hidden="1"/>
    </xf>
    <xf numFmtId="4" fontId="65" fillId="0" borderId="36" xfId="0" applyNumberFormat="1" applyFont="1" applyFill="1" applyBorder="1" applyAlignment="1" applyProtection="1">
      <alignment horizontal="center"/>
      <protection hidden="1"/>
    </xf>
    <xf numFmtId="4" fontId="65" fillId="0" borderId="39" xfId="0" applyNumberFormat="1" applyFont="1" applyFill="1" applyBorder="1" applyAlignment="1" applyProtection="1">
      <alignment horizontal="center"/>
      <protection hidden="1"/>
    </xf>
    <xf numFmtId="4" fontId="65" fillId="0" borderId="40" xfId="0" applyNumberFormat="1" applyFont="1" applyFill="1" applyBorder="1" applyAlignment="1" applyProtection="1">
      <alignment horizontal="center"/>
      <protection hidden="1"/>
    </xf>
    <xf numFmtId="4" fontId="2" fillId="5" borderId="19" xfId="0" applyNumberFormat="1" applyFont="1" applyFill="1" applyBorder="1" applyAlignment="1" applyProtection="1">
      <alignment horizontal="center" vertical="center"/>
      <protection locked="0" hidden="1"/>
    </xf>
    <xf numFmtId="4" fontId="2" fillId="5" borderId="20" xfId="0" applyNumberFormat="1" applyFont="1" applyFill="1" applyBorder="1" applyAlignment="1" applyProtection="1">
      <alignment horizontal="center" vertical="center"/>
      <protection locked="0" hidden="1"/>
    </xf>
    <xf numFmtId="4" fontId="2" fillId="5" borderId="18" xfId="0" applyNumberFormat="1" applyFont="1" applyFill="1" applyBorder="1" applyAlignment="1" applyProtection="1">
      <alignment horizontal="center" vertical="center"/>
      <protection locked="0" hidden="1"/>
    </xf>
    <xf numFmtId="0" fontId="11" fillId="0" borderId="10" xfId="0" applyFont="1" applyBorder="1" applyAlignment="1" applyProtection="1">
      <alignment horizontal="center" vertical="center" wrapText="1"/>
      <protection hidden="1"/>
    </xf>
    <xf numFmtId="4" fontId="11" fillId="5" borderId="47" xfId="0" applyNumberFormat="1" applyFont="1" applyFill="1" applyBorder="1" applyAlignment="1" applyProtection="1">
      <alignment horizontal="center" vertical="center"/>
      <protection locked="0" hidden="1"/>
    </xf>
    <xf numFmtId="4" fontId="11" fillId="5" borderId="48" xfId="0" applyNumberFormat="1" applyFont="1" applyFill="1" applyBorder="1" applyAlignment="1" applyProtection="1">
      <alignment horizontal="center" vertical="center"/>
      <protection locked="0" hidden="1"/>
    </xf>
    <xf numFmtId="4" fontId="11" fillId="5" borderId="49" xfId="0" applyNumberFormat="1" applyFont="1" applyFill="1" applyBorder="1" applyAlignment="1" applyProtection="1">
      <alignment horizontal="center" vertical="center"/>
      <protection locked="0" hidden="1"/>
    </xf>
    <xf numFmtId="0" fontId="5" fillId="0" borderId="19" xfId="0" applyFont="1" applyFill="1" applyBorder="1" applyAlignment="1" applyProtection="1">
      <alignment horizontal="left" vertical="center" shrinkToFit="1"/>
      <protection hidden="1"/>
    </xf>
    <xf numFmtId="0" fontId="5" fillId="0" borderId="20" xfId="0" applyFont="1" applyFill="1" applyBorder="1" applyAlignment="1" applyProtection="1">
      <alignment horizontal="left" vertical="center" shrinkToFit="1"/>
      <protection hidden="1"/>
    </xf>
    <xf numFmtId="0" fontId="5" fillId="0" borderId="18" xfId="0" applyFont="1" applyFill="1" applyBorder="1" applyAlignment="1" applyProtection="1">
      <alignment horizontal="left" vertical="center" shrinkToFit="1"/>
      <protection hidden="1"/>
    </xf>
    <xf numFmtId="0" fontId="0" fillId="0" borderId="0" xfId="0" applyBorder="1" applyProtection="1">
      <protection hidden="1"/>
    </xf>
    <xf numFmtId="0" fontId="33" fillId="0" borderId="10" xfId="4" applyFont="1" applyFill="1" applyBorder="1" applyAlignment="1" applyProtection="1">
      <alignment vertical="center" wrapText="1"/>
      <protection hidden="1"/>
    </xf>
    <xf numFmtId="4" fontId="11" fillId="5" borderId="42" xfId="0" applyNumberFormat="1" applyFont="1" applyFill="1" applyBorder="1" applyAlignment="1" applyProtection="1">
      <alignment horizontal="center" vertical="center"/>
      <protection locked="0" hidden="1"/>
    </xf>
    <xf numFmtId="4" fontId="5" fillId="5" borderId="10" xfId="0" applyNumberFormat="1" applyFont="1" applyFill="1" applyBorder="1" applyAlignment="1" applyProtection="1">
      <alignment horizontal="center" vertical="center"/>
      <protection locked="0" hidden="1"/>
    </xf>
    <xf numFmtId="0" fontId="5" fillId="5" borderId="20" xfId="0" applyFont="1" applyFill="1" applyBorder="1" applyAlignment="1" applyProtection="1">
      <alignment horizontal="left" vertical="center" shrinkToFit="1"/>
      <protection locked="0" hidden="1"/>
    </xf>
    <xf numFmtId="0" fontId="64" fillId="0" borderId="43" xfId="0" applyFont="1" applyBorder="1" applyAlignment="1" applyProtection="1">
      <alignment horizontal="center"/>
      <protection hidden="1"/>
    </xf>
    <xf numFmtId="0" fontId="64" fillId="0" borderId="54" xfId="0" applyFont="1" applyBorder="1" applyAlignment="1" applyProtection="1">
      <alignment horizontal="center"/>
      <protection hidden="1"/>
    </xf>
    <xf numFmtId="0" fontId="64" fillId="0" borderId="41" xfId="0" applyFont="1" applyBorder="1" applyAlignment="1" applyProtection="1">
      <alignment horizontal="center"/>
      <protection hidden="1"/>
    </xf>
    <xf numFmtId="4" fontId="8" fillId="0" borderId="32" xfId="0" applyNumberFormat="1" applyFont="1" applyBorder="1" applyAlignment="1" applyProtection="1">
      <alignment horizontal="center" vertical="center" wrapText="1"/>
      <protection hidden="1"/>
    </xf>
    <xf numFmtId="4" fontId="11" fillId="0" borderId="2" xfId="0" applyNumberFormat="1" applyFont="1" applyBorder="1" applyAlignment="1" applyProtection="1">
      <alignment horizontal="center"/>
      <protection hidden="1"/>
    </xf>
    <xf numFmtId="4" fontId="11" fillId="0" borderId="11" xfId="0" applyNumberFormat="1" applyFont="1" applyBorder="1" applyAlignment="1" applyProtection="1">
      <alignment horizontal="center"/>
      <protection hidden="1"/>
    </xf>
    <xf numFmtId="4" fontId="11" fillId="0" borderId="6" xfId="0" applyNumberFormat="1" applyFont="1" applyBorder="1" applyAlignment="1" applyProtection="1">
      <alignment horizontal="center"/>
      <protection hidden="1"/>
    </xf>
    <xf numFmtId="0" fontId="11" fillId="0" borderId="47" xfId="0" applyFont="1" applyBorder="1" applyAlignment="1" applyProtection="1">
      <alignment horizontal="center" vertical="center" wrapText="1"/>
      <protection hidden="1"/>
    </xf>
    <xf numFmtId="0" fontId="11" fillId="0" borderId="48" xfId="0" applyFont="1" applyBorder="1" applyAlignment="1" applyProtection="1">
      <alignment horizontal="center" vertical="center" wrapText="1"/>
      <protection hidden="1"/>
    </xf>
    <xf numFmtId="0" fontId="11" fillId="0" borderId="49" xfId="0" applyFont="1" applyBorder="1" applyAlignment="1" applyProtection="1">
      <alignment horizontal="center" vertical="center" wrapText="1"/>
      <protection hidden="1"/>
    </xf>
    <xf numFmtId="0" fontId="20" fillId="0" borderId="42" xfId="0" applyFont="1" applyBorder="1" applyAlignment="1" applyProtection="1">
      <alignment horizontal="center"/>
      <protection hidden="1"/>
    </xf>
    <xf numFmtId="0" fontId="20" fillId="0" borderId="46" xfId="0" applyFont="1" applyBorder="1" applyAlignment="1" applyProtection="1">
      <alignment horizontal="center"/>
      <protection hidden="1"/>
    </xf>
    <xf numFmtId="4" fontId="19" fillId="0" borderId="37" xfId="0" applyNumberFormat="1" applyFont="1" applyBorder="1" applyAlignment="1" applyProtection="1">
      <alignment horizontal="center"/>
      <protection hidden="1"/>
    </xf>
    <xf numFmtId="4" fontId="65" fillId="0" borderId="36" xfId="0" applyNumberFormat="1" applyFont="1" applyBorder="1" applyAlignment="1" applyProtection="1">
      <alignment horizontal="center"/>
      <protection hidden="1"/>
    </xf>
    <xf numFmtId="4" fontId="65" fillId="0" borderId="39" xfId="0" applyNumberFormat="1" applyFont="1" applyBorder="1" applyAlignment="1" applyProtection="1">
      <alignment horizontal="center"/>
      <protection hidden="1"/>
    </xf>
    <xf numFmtId="4" fontId="65" fillId="0" borderId="35" xfId="0" applyNumberFormat="1" applyFont="1" applyBorder="1" applyAlignment="1" applyProtection="1">
      <alignment horizontal="center"/>
      <protection hidden="1"/>
    </xf>
    <xf numFmtId="0" fontId="29" fillId="0" borderId="10" xfId="0" applyFont="1" applyFill="1" applyBorder="1" applyAlignment="1" applyProtection="1">
      <alignment horizontal="center" vertical="center" wrapText="1"/>
      <protection hidden="1"/>
    </xf>
    <xf numFmtId="0" fontId="11" fillId="0" borderId="19" xfId="0" applyFont="1" applyBorder="1" applyAlignment="1" applyProtection="1">
      <alignment horizontal="center" vertical="center"/>
      <protection hidden="1"/>
    </xf>
    <xf numFmtId="0" fontId="11" fillId="0" borderId="20"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10" fillId="0" borderId="38"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0" borderId="35" xfId="0" applyFont="1" applyBorder="1" applyAlignment="1" applyProtection="1">
      <alignment horizontal="center" vertical="center"/>
      <protection hidden="1"/>
    </xf>
    <xf numFmtId="0" fontId="11" fillId="0" borderId="19" xfId="0" applyFont="1" applyFill="1" applyBorder="1" applyAlignment="1" applyProtection="1">
      <alignment horizontal="center" vertical="center" shrinkToFit="1"/>
      <protection hidden="1"/>
    </xf>
    <xf numFmtId="0" fontId="11" fillId="0" borderId="20" xfId="0" applyFont="1" applyFill="1" applyBorder="1" applyAlignment="1" applyProtection="1">
      <alignment horizontal="center" vertical="center" shrinkToFit="1"/>
      <protection hidden="1"/>
    </xf>
    <xf numFmtId="0" fontId="11" fillId="0" borderId="18" xfId="0" applyFont="1" applyFill="1" applyBorder="1" applyAlignment="1" applyProtection="1">
      <alignment horizontal="center" vertical="center" shrinkToFit="1"/>
      <protection hidden="1"/>
    </xf>
    <xf numFmtId="0" fontId="65" fillId="0" borderId="10" xfId="0" applyFont="1" applyBorder="1" applyAlignment="1" applyProtection="1">
      <alignment horizontal="center"/>
      <protection hidden="1"/>
    </xf>
    <xf numFmtId="0" fontId="63" fillId="0" borderId="19" xfId="0" applyFont="1" applyBorder="1" applyAlignment="1" applyProtection="1">
      <alignment horizontal="left" vertical="center"/>
      <protection hidden="1"/>
    </xf>
    <xf numFmtId="0" fontId="63" fillId="0" borderId="20" xfId="0" applyFont="1" applyBorder="1" applyAlignment="1" applyProtection="1">
      <alignment horizontal="left" vertical="center"/>
      <protection hidden="1"/>
    </xf>
    <xf numFmtId="0" fontId="63" fillId="0" borderId="18" xfId="0" applyFont="1" applyBorder="1" applyAlignment="1" applyProtection="1">
      <alignment horizontal="left" vertical="center"/>
      <protection hidden="1"/>
    </xf>
    <xf numFmtId="0" fontId="2" fillId="0" borderId="19" xfId="0" applyFont="1" applyBorder="1" applyAlignment="1" applyProtection="1">
      <alignment horizontal="center"/>
      <protection hidden="1"/>
    </xf>
    <xf numFmtId="0" fontId="2" fillId="0" borderId="18" xfId="0" applyFont="1" applyBorder="1" applyAlignment="1" applyProtection="1">
      <alignment horizontal="center"/>
      <protection hidden="1"/>
    </xf>
    <xf numFmtId="0" fontId="65" fillId="0" borderId="31" xfId="0" applyFont="1" applyBorder="1" applyAlignment="1" applyProtection="1">
      <alignment horizontal="center"/>
      <protection hidden="1"/>
    </xf>
    <xf numFmtId="0" fontId="65" fillId="0" borderId="32" xfId="0" applyFont="1" applyBorder="1" applyAlignment="1" applyProtection="1">
      <alignment horizontal="center"/>
      <protection hidden="1"/>
    </xf>
    <xf numFmtId="0" fontId="11" fillId="0" borderId="43" xfId="0" applyFont="1" applyFill="1" applyBorder="1" applyAlignment="1" applyProtection="1">
      <alignment horizontal="center" vertical="center" shrinkToFit="1"/>
      <protection hidden="1"/>
    </xf>
    <xf numFmtId="0" fontId="11" fillId="0" borderId="54" xfId="0" applyFont="1" applyFill="1" applyBorder="1" applyAlignment="1" applyProtection="1">
      <alignment horizontal="center" vertical="center" shrinkToFit="1"/>
      <protection hidden="1"/>
    </xf>
    <xf numFmtId="0" fontId="11" fillId="0" borderId="41" xfId="0" applyFont="1" applyFill="1" applyBorder="1" applyAlignment="1" applyProtection="1">
      <alignment horizontal="center" vertical="center" shrinkToFit="1"/>
      <protection hidden="1"/>
    </xf>
    <xf numFmtId="0" fontId="5" fillId="0" borderId="19"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11" fillId="5" borderId="10" xfId="0" applyFont="1" applyFill="1" applyBorder="1" applyAlignment="1" applyProtection="1">
      <alignment horizontal="center" vertical="center"/>
      <protection locked="0" hidden="1"/>
    </xf>
    <xf numFmtId="0" fontId="38" fillId="0" borderId="4" xfId="0" applyFont="1" applyFill="1" applyBorder="1" applyAlignment="1" applyProtection="1">
      <alignment horizontal="justify" vertical="center" wrapText="1"/>
      <protection hidden="1"/>
    </xf>
    <xf numFmtId="0" fontId="38" fillId="0" borderId="8" xfId="0" applyFont="1" applyFill="1" applyBorder="1" applyAlignment="1" applyProtection="1">
      <alignment horizontal="justify" vertical="center" wrapText="1"/>
      <protection hidden="1"/>
    </xf>
    <xf numFmtId="0" fontId="38" fillId="0" borderId="2" xfId="0" applyFont="1" applyFill="1" applyBorder="1" applyAlignment="1" applyProtection="1">
      <alignment horizontal="justify" vertical="center" wrapText="1"/>
      <protection hidden="1"/>
    </xf>
    <xf numFmtId="0" fontId="34" fillId="0" borderId="19" xfId="0" applyFont="1" applyFill="1" applyBorder="1" applyAlignment="1" applyProtection="1">
      <alignment horizontal="center" vertical="center" wrapText="1"/>
      <protection hidden="1"/>
    </xf>
    <xf numFmtId="0" fontId="34" fillId="0" borderId="20" xfId="0" applyFont="1" applyFill="1" applyBorder="1" applyAlignment="1" applyProtection="1">
      <alignment horizontal="center" vertical="center" wrapText="1"/>
      <protection hidden="1"/>
    </xf>
    <xf numFmtId="0" fontId="34" fillId="0" borderId="18" xfId="0" applyFont="1" applyFill="1" applyBorder="1" applyAlignment="1" applyProtection="1">
      <alignment horizontal="center" vertical="center" wrapText="1"/>
      <protection hidden="1"/>
    </xf>
    <xf numFmtId="0" fontId="11" fillId="0" borderId="47" xfId="0" applyFont="1" applyFill="1" applyBorder="1" applyAlignment="1" applyProtection="1">
      <alignment horizontal="center" vertical="center" wrapText="1"/>
      <protection hidden="1"/>
    </xf>
    <xf numFmtId="0" fontId="26" fillId="0" borderId="8" xfId="0" applyFont="1" applyBorder="1" applyProtection="1">
      <protection hidden="1"/>
    </xf>
    <xf numFmtId="0" fontId="26" fillId="0" borderId="0" xfId="0" applyFont="1" applyBorder="1" applyProtection="1">
      <protection hidden="1"/>
    </xf>
    <xf numFmtId="167" fontId="28" fillId="0" borderId="11" xfId="0" applyNumberFormat="1" applyFont="1" applyBorder="1" applyAlignment="1" applyProtection="1">
      <alignment horizontal="center" vertical="center"/>
      <protection hidden="1"/>
    </xf>
    <xf numFmtId="0" fontId="74" fillId="0" borderId="0" xfId="0" applyFont="1" applyBorder="1" applyAlignment="1" applyProtection="1">
      <alignment horizontal="left" wrapText="1"/>
      <protection hidden="1"/>
    </xf>
    <xf numFmtId="0" fontId="29" fillId="0" borderId="19" xfId="0" applyFont="1" applyBorder="1" applyAlignment="1" applyProtection="1">
      <alignment horizontal="center"/>
      <protection hidden="1"/>
    </xf>
    <xf numFmtId="0" fontId="29" fillId="0" borderId="20" xfId="0" applyFont="1" applyBorder="1" applyAlignment="1" applyProtection="1">
      <alignment horizontal="center"/>
      <protection hidden="1"/>
    </xf>
    <xf numFmtId="0" fontId="29" fillId="0" borderId="18" xfId="0" applyFont="1" applyBorder="1" applyAlignment="1" applyProtection="1">
      <alignment horizontal="center"/>
      <protection hidden="1"/>
    </xf>
    <xf numFmtId="0" fontId="29" fillId="7" borderId="19" xfId="0" applyFont="1" applyFill="1" applyBorder="1" applyAlignment="1" applyProtection="1">
      <alignment horizontal="center"/>
      <protection locked="0" hidden="1"/>
    </xf>
    <xf numFmtId="0" fontId="29" fillId="7" borderId="20" xfId="0" applyFont="1" applyFill="1" applyBorder="1" applyAlignment="1" applyProtection="1">
      <alignment horizontal="center"/>
      <protection locked="0" hidden="1"/>
    </xf>
    <xf numFmtId="0" fontId="29" fillId="7" borderId="18" xfId="0" applyFont="1" applyFill="1" applyBorder="1" applyAlignment="1" applyProtection="1">
      <alignment horizontal="center"/>
      <protection locked="0" hidden="1"/>
    </xf>
    <xf numFmtId="0" fontId="28" fillId="0" borderId="19" xfId="0" applyFont="1" applyBorder="1" applyAlignment="1" applyProtection="1">
      <alignment horizontal="center" vertical="center"/>
      <protection hidden="1"/>
    </xf>
    <xf numFmtId="0" fontId="28" fillId="0" borderId="20"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28" fillId="0" borderId="20" xfId="0" applyFont="1" applyBorder="1" applyAlignment="1" applyProtection="1">
      <alignment horizontal="center" vertical="center" wrapText="1"/>
      <protection hidden="1"/>
    </xf>
    <xf numFmtId="0" fontId="28" fillId="0" borderId="18" xfId="0" applyFont="1" applyBorder="1" applyAlignment="1" applyProtection="1">
      <alignment horizontal="center" vertical="center" wrapText="1"/>
      <protection hidden="1"/>
    </xf>
    <xf numFmtId="4" fontId="5" fillId="5" borderId="19" xfId="0" applyNumberFormat="1" applyFont="1" applyFill="1" applyBorder="1" applyAlignment="1" applyProtection="1">
      <alignment horizontal="center" vertical="center" wrapText="1"/>
      <protection locked="0" hidden="1"/>
    </xf>
    <xf numFmtId="4" fontId="5" fillId="5" borderId="20" xfId="0" applyNumberFormat="1" applyFont="1" applyFill="1" applyBorder="1" applyAlignment="1" applyProtection="1">
      <alignment horizontal="center" vertical="center" wrapText="1"/>
      <protection locked="0" hidden="1"/>
    </xf>
    <xf numFmtId="4" fontId="5" fillId="5" borderId="18" xfId="0" applyNumberFormat="1" applyFont="1" applyFill="1" applyBorder="1" applyAlignment="1" applyProtection="1">
      <alignment horizontal="center" vertical="center" wrapText="1"/>
      <protection locked="0" hidden="1"/>
    </xf>
    <xf numFmtId="0" fontId="30" fillId="0" borderId="0" xfId="0" applyFont="1" applyBorder="1" applyAlignment="1" applyProtection="1">
      <alignment horizontal="center" wrapText="1"/>
      <protection hidden="1"/>
    </xf>
    <xf numFmtId="0" fontId="30" fillId="0" borderId="0" xfId="0" applyFont="1" applyFill="1" applyBorder="1" applyAlignment="1" applyProtection="1">
      <alignment horizontal="center" vertical="center"/>
      <protection hidden="1"/>
    </xf>
    <xf numFmtId="0" fontId="30" fillId="0" borderId="9" xfId="0" applyFont="1" applyFill="1" applyBorder="1" applyAlignment="1" applyProtection="1">
      <alignment horizontal="center" vertical="center"/>
      <protection hidden="1"/>
    </xf>
    <xf numFmtId="49" fontId="29" fillId="0" borderId="2" xfId="0" applyNumberFormat="1" applyFont="1" applyFill="1" applyBorder="1" applyAlignment="1" applyProtection="1">
      <alignment horizontal="center" vertical="center"/>
      <protection hidden="1"/>
    </xf>
    <xf numFmtId="49" fontId="29" fillId="0" borderId="11" xfId="0" applyNumberFormat="1" applyFont="1" applyFill="1" applyBorder="1" applyAlignment="1" applyProtection="1">
      <alignment horizontal="center" vertical="center"/>
      <protection hidden="1"/>
    </xf>
    <xf numFmtId="49" fontId="29" fillId="0" borderId="6" xfId="0" applyNumberFormat="1" applyFont="1" applyFill="1" applyBorder="1" applyAlignment="1" applyProtection="1">
      <alignment horizontal="center" vertical="center"/>
      <protection hidden="1"/>
    </xf>
    <xf numFmtId="0" fontId="47" fillId="0" borderId="4" xfId="0" applyNumberFormat="1" applyFont="1" applyFill="1" applyBorder="1" applyAlignment="1" applyProtection="1">
      <alignment horizontal="center" vertical="center"/>
      <protection hidden="1"/>
    </xf>
    <xf numFmtId="0" fontId="47" fillId="0" borderId="7" xfId="0" applyNumberFormat="1" applyFont="1" applyFill="1" applyBorder="1" applyAlignment="1" applyProtection="1">
      <alignment horizontal="center" vertical="center"/>
      <protection hidden="1"/>
    </xf>
    <xf numFmtId="0" fontId="47" fillId="0" borderId="5" xfId="0" applyNumberFormat="1" applyFont="1" applyFill="1" applyBorder="1" applyAlignment="1" applyProtection="1">
      <alignment horizontal="center" vertical="center"/>
      <protection hidden="1"/>
    </xf>
    <xf numFmtId="0" fontId="47" fillId="0" borderId="8" xfId="0" applyNumberFormat="1" applyFont="1" applyFill="1" applyBorder="1" applyAlignment="1" applyProtection="1">
      <alignment horizontal="center" vertical="center"/>
      <protection hidden="1"/>
    </xf>
    <xf numFmtId="0" fontId="47" fillId="0" borderId="0" xfId="0" applyNumberFormat="1" applyFont="1" applyFill="1" applyBorder="1" applyAlignment="1" applyProtection="1">
      <alignment horizontal="center" vertical="center"/>
      <protection hidden="1"/>
    </xf>
    <xf numFmtId="0" fontId="47" fillId="0" borderId="9" xfId="0" applyNumberFormat="1" applyFont="1" applyFill="1" applyBorder="1" applyAlignment="1" applyProtection="1">
      <alignment horizontal="center" vertical="center"/>
      <protection hidden="1"/>
    </xf>
    <xf numFmtId="0" fontId="47" fillId="0" borderId="2" xfId="0" applyNumberFormat="1" applyFont="1" applyFill="1" applyBorder="1" applyAlignment="1" applyProtection="1">
      <alignment horizontal="center" vertical="center"/>
      <protection hidden="1"/>
    </xf>
    <xf numFmtId="0" fontId="47" fillId="0" borderId="11" xfId="0" applyNumberFormat="1" applyFont="1" applyFill="1" applyBorder="1" applyAlignment="1" applyProtection="1">
      <alignment horizontal="center" vertical="center"/>
      <protection hidden="1"/>
    </xf>
    <xf numFmtId="0" fontId="47" fillId="0" borderId="6" xfId="0" applyNumberFormat="1" applyFont="1" applyFill="1" applyBorder="1" applyAlignment="1" applyProtection="1">
      <alignment horizontal="center" vertical="center"/>
      <protection hidden="1"/>
    </xf>
    <xf numFmtId="1" fontId="47" fillId="0" borderId="4" xfId="0" applyNumberFormat="1" applyFont="1" applyFill="1" applyBorder="1" applyAlignment="1" applyProtection="1">
      <alignment horizontal="center" vertical="center"/>
      <protection hidden="1"/>
    </xf>
    <xf numFmtId="1" fontId="47" fillId="0" borderId="7" xfId="0" applyNumberFormat="1" applyFont="1" applyFill="1" applyBorder="1" applyAlignment="1" applyProtection="1">
      <alignment horizontal="center" vertical="center"/>
      <protection hidden="1"/>
    </xf>
    <xf numFmtId="1" fontId="47" fillId="0" borderId="5" xfId="0" applyNumberFormat="1" applyFont="1" applyFill="1" applyBorder="1" applyAlignment="1" applyProtection="1">
      <alignment horizontal="center" vertical="center"/>
      <protection hidden="1"/>
    </xf>
    <xf numFmtId="1" fontId="47" fillId="0" borderId="8" xfId="0" applyNumberFormat="1" applyFont="1" applyFill="1" applyBorder="1" applyAlignment="1" applyProtection="1">
      <alignment horizontal="center" vertical="center"/>
      <protection hidden="1"/>
    </xf>
    <xf numFmtId="1" fontId="47" fillId="0" borderId="0" xfId="0" applyNumberFormat="1" applyFont="1" applyFill="1" applyBorder="1" applyAlignment="1" applyProtection="1">
      <alignment horizontal="center" vertical="center"/>
      <protection hidden="1"/>
    </xf>
    <xf numFmtId="1" fontId="47" fillId="0" borderId="9" xfId="0" applyNumberFormat="1" applyFont="1" applyFill="1" applyBorder="1" applyAlignment="1" applyProtection="1">
      <alignment horizontal="center" vertical="center"/>
      <protection hidden="1"/>
    </xf>
    <xf numFmtId="1" fontId="47" fillId="0" borderId="2" xfId="0" applyNumberFormat="1" applyFont="1" applyFill="1" applyBorder="1" applyAlignment="1" applyProtection="1">
      <alignment horizontal="center" vertical="center"/>
      <protection hidden="1"/>
    </xf>
    <xf numFmtId="1" fontId="47" fillId="0" borderId="11" xfId="0" applyNumberFormat="1" applyFont="1" applyFill="1" applyBorder="1" applyAlignment="1" applyProtection="1">
      <alignment horizontal="center" vertical="center"/>
      <protection hidden="1"/>
    </xf>
    <xf numFmtId="1" fontId="47" fillId="0" borderId="6" xfId="0" applyNumberFormat="1" applyFont="1" applyFill="1" applyBorder="1" applyAlignment="1" applyProtection="1">
      <alignment horizontal="center" vertical="center"/>
      <protection hidden="1"/>
    </xf>
    <xf numFmtId="49" fontId="29" fillId="0" borderId="4" xfId="0" applyNumberFormat="1" applyFont="1" applyFill="1" applyBorder="1" applyAlignment="1" applyProtection="1">
      <alignment horizontal="center" vertical="center"/>
      <protection hidden="1"/>
    </xf>
    <xf numFmtId="49" fontId="29" fillId="0" borderId="7" xfId="0" applyNumberFormat="1" applyFont="1" applyFill="1" applyBorder="1" applyAlignment="1" applyProtection="1">
      <alignment horizontal="center" vertical="center"/>
      <protection hidden="1"/>
    </xf>
    <xf numFmtId="49" fontId="29" fillId="0" borderId="5"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wrapText="1"/>
      <protection hidden="1"/>
    </xf>
    <xf numFmtId="0" fontId="15" fillId="0" borderId="11" xfId="0" applyNumberFormat="1" applyFont="1" applyBorder="1" applyAlignment="1" applyProtection="1">
      <alignment horizontal="center" vertical="center"/>
      <protection hidden="1"/>
    </xf>
    <xf numFmtId="4" fontId="5" fillId="0" borderId="19" xfId="0" applyNumberFormat="1" applyFont="1" applyFill="1" applyBorder="1" applyAlignment="1" applyProtection="1">
      <alignment horizontal="center" vertical="center" wrapText="1"/>
      <protection hidden="1"/>
    </xf>
    <xf numFmtId="4" fontId="5" fillId="0" borderId="20" xfId="0" applyNumberFormat="1" applyFont="1" applyFill="1" applyBorder="1" applyAlignment="1" applyProtection="1">
      <alignment horizontal="center" vertical="center" wrapText="1"/>
      <protection hidden="1"/>
    </xf>
    <xf numFmtId="4" fontId="5" fillId="0" borderId="18" xfId="0" applyNumberFormat="1" applyFont="1" applyFill="1" applyBorder="1" applyAlignment="1" applyProtection="1">
      <alignment horizontal="center" vertical="center" wrapText="1"/>
      <protection hidden="1"/>
    </xf>
    <xf numFmtId="0" fontId="18" fillId="0" borderId="11" xfId="0" applyFont="1" applyFill="1" applyBorder="1" applyAlignment="1" applyProtection="1">
      <alignment horizontal="center" vertical="center"/>
      <protection hidden="1"/>
    </xf>
    <xf numFmtId="0" fontId="18" fillId="0" borderId="6" xfId="0" applyFont="1" applyFill="1" applyBorder="1" applyAlignment="1" applyProtection="1">
      <alignment horizontal="center" vertical="center"/>
      <protection hidden="1"/>
    </xf>
    <xf numFmtId="0" fontId="29" fillId="0" borderId="8"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29" fillId="0" borderId="9" xfId="0" applyNumberFormat="1"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166" fontId="2" fillId="5" borderId="11" xfId="0" applyNumberFormat="1" applyFont="1" applyFill="1" applyBorder="1" applyAlignment="1" applyProtection="1">
      <alignment horizontal="center"/>
      <protection locked="0" hidden="1"/>
    </xf>
    <xf numFmtId="0" fontId="17" fillId="0" borderId="0" xfId="0" applyFont="1" applyBorder="1" applyProtection="1">
      <protection hidden="1"/>
    </xf>
    <xf numFmtId="0" fontId="17" fillId="0" borderId="7" xfId="0" applyFont="1" applyBorder="1" applyProtection="1">
      <protection hidden="1"/>
    </xf>
    <xf numFmtId="0" fontId="7" fillId="0" borderId="8" xfId="0" applyFont="1" applyBorder="1" applyProtection="1">
      <protection hidden="1"/>
    </xf>
    <xf numFmtId="0" fontId="74" fillId="0" borderId="0" xfId="0" quotePrefix="1" applyFont="1" applyBorder="1" applyAlignment="1" applyProtection="1">
      <alignment horizontal="justify"/>
      <protection hidden="1"/>
    </xf>
    <xf numFmtId="10" fontId="11" fillId="5" borderId="10" xfId="0" applyNumberFormat="1" applyFont="1" applyFill="1" applyBorder="1" applyAlignment="1" applyProtection="1">
      <alignment horizontal="center" vertical="center"/>
      <protection locked="0" hidden="1"/>
    </xf>
    <xf numFmtId="0" fontId="34" fillId="0" borderId="24" xfId="0" applyFont="1" applyBorder="1" applyAlignment="1" applyProtection="1">
      <alignment horizontal="center"/>
      <protection hidden="1"/>
    </xf>
    <xf numFmtId="0" fontId="33" fillId="7" borderId="19" xfId="0" applyFont="1" applyFill="1" applyBorder="1" applyAlignment="1" applyProtection="1">
      <alignment horizontal="center" shrinkToFit="1"/>
      <protection locked="0" hidden="1"/>
    </xf>
    <xf numFmtId="0" fontId="33" fillId="7" borderId="20" xfId="0" applyFont="1" applyFill="1" applyBorder="1" applyAlignment="1" applyProtection="1">
      <alignment horizontal="center" shrinkToFit="1"/>
      <protection locked="0" hidden="1"/>
    </xf>
    <xf numFmtId="0" fontId="33" fillId="7" borderId="18" xfId="0" applyFont="1" applyFill="1" applyBorder="1" applyAlignment="1" applyProtection="1">
      <alignment horizontal="center" shrinkToFit="1"/>
      <protection locked="0" hidden="1"/>
    </xf>
    <xf numFmtId="0" fontId="38" fillId="0" borderId="7" xfId="0" applyFont="1" applyFill="1" applyBorder="1" applyAlignment="1" applyProtection="1">
      <alignment horizontal="center"/>
      <protection hidden="1"/>
    </xf>
    <xf numFmtId="0" fontId="33" fillId="0" borderId="19" xfId="0" applyFont="1" applyBorder="1" applyAlignment="1" applyProtection="1">
      <protection hidden="1"/>
    </xf>
    <xf numFmtId="0" fontId="33" fillId="0" borderId="20" xfId="0" applyFont="1" applyBorder="1" applyAlignment="1" applyProtection="1">
      <protection hidden="1"/>
    </xf>
    <xf numFmtId="0" fontId="33" fillId="0" borderId="18" xfId="0" applyFont="1" applyBorder="1" applyAlignment="1" applyProtection="1">
      <protection hidden="1"/>
    </xf>
    <xf numFmtId="0" fontId="45" fillId="0" borderId="10" xfId="0" applyFont="1" applyFill="1" applyBorder="1" applyAlignment="1" applyProtection="1">
      <alignment horizontal="center" vertical="center" wrapText="1"/>
      <protection hidden="1"/>
    </xf>
    <xf numFmtId="0" fontId="58" fillId="0" borderId="7" xfId="0" applyFont="1" applyFill="1" applyBorder="1" applyAlignment="1" applyProtection="1">
      <alignment horizontal="center"/>
      <protection hidden="1"/>
    </xf>
    <xf numFmtId="0" fontId="75" fillId="0" borderId="2" xfId="0" applyFont="1" applyBorder="1" applyAlignment="1" applyProtection="1">
      <alignment horizontal="center" wrapText="1"/>
      <protection hidden="1"/>
    </xf>
    <xf numFmtId="0" fontId="75" fillId="0" borderId="11" xfId="0" applyFont="1" applyBorder="1" applyAlignment="1" applyProtection="1">
      <alignment horizontal="center" wrapText="1"/>
      <protection hidden="1"/>
    </xf>
    <xf numFmtId="0" fontId="75" fillId="0" borderId="6" xfId="0" applyFont="1" applyBorder="1" applyAlignment="1" applyProtection="1">
      <alignment horizontal="center" wrapText="1"/>
      <protection hidden="1"/>
    </xf>
    <xf numFmtId="49" fontId="33" fillId="0" borderId="19" xfId="0" applyNumberFormat="1" applyFont="1" applyBorder="1" applyAlignment="1" applyProtection="1">
      <alignment horizontal="center"/>
      <protection hidden="1"/>
    </xf>
    <xf numFmtId="49" fontId="33" fillId="0" borderId="20" xfId="0" applyNumberFormat="1" applyFont="1" applyBorder="1" applyAlignment="1" applyProtection="1">
      <alignment horizontal="center"/>
      <protection hidden="1"/>
    </xf>
    <xf numFmtId="49" fontId="33" fillId="0" borderId="18" xfId="0" applyNumberFormat="1" applyFont="1" applyBorder="1" applyAlignment="1" applyProtection="1">
      <alignment horizontal="center"/>
      <protection hidden="1"/>
    </xf>
    <xf numFmtId="0" fontId="24" fillId="0" borderId="19" xfId="0" applyFont="1" applyBorder="1" applyAlignment="1" applyProtection="1">
      <alignment horizontal="center"/>
      <protection hidden="1"/>
    </xf>
    <xf numFmtId="0" fontId="24" fillId="0" borderId="20" xfId="0" applyFont="1" applyBorder="1" applyAlignment="1" applyProtection="1">
      <alignment horizontal="center"/>
      <protection hidden="1"/>
    </xf>
    <xf numFmtId="0" fontId="24" fillId="0" borderId="18" xfId="0" applyFont="1" applyBorder="1" applyAlignment="1" applyProtection="1">
      <alignment horizontal="center"/>
      <protection hidden="1"/>
    </xf>
    <xf numFmtId="10" fontId="75" fillId="5" borderId="19" xfId="0" applyNumberFormat="1" applyFont="1" applyFill="1" applyBorder="1" applyAlignment="1" applyProtection="1">
      <alignment horizontal="center" vertical="center"/>
      <protection locked="0" hidden="1"/>
    </xf>
    <xf numFmtId="10" fontId="75" fillId="5" borderId="20" xfId="0" applyNumberFormat="1" applyFont="1" applyFill="1" applyBorder="1" applyAlignment="1" applyProtection="1">
      <alignment horizontal="center" vertical="center"/>
      <protection locked="0" hidden="1"/>
    </xf>
    <xf numFmtId="10" fontId="75" fillId="5" borderId="18" xfId="0" applyNumberFormat="1" applyFont="1" applyFill="1" applyBorder="1" applyAlignment="1" applyProtection="1">
      <alignment horizontal="center" vertical="center"/>
      <protection locked="0" hidden="1"/>
    </xf>
    <xf numFmtId="0" fontId="58" fillId="0" borderId="0" xfId="0" applyFont="1" applyFill="1" applyBorder="1" applyAlignment="1" applyProtection="1">
      <alignment horizontal="center"/>
      <protection hidden="1"/>
    </xf>
    <xf numFmtId="0" fontId="34" fillId="0" borderId="4" xfId="0" applyFont="1" applyBorder="1" applyAlignment="1" applyProtection="1">
      <alignment horizontal="center"/>
      <protection hidden="1"/>
    </xf>
    <xf numFmtId="0" fontId="34" fillId="0" borderId="7" xfId="0" applyFont="1" applyBorder="1" applyAlignment="1" applyProtection="1">
      <alignment horizontal="center"/>
      <protection hidden="1"/>
    </xf>
    <xf numFmtId="0" fontId="34" fillId="0" borderId="5" xfId="0" applyFont="1" applyBorder="1" applyAlignment="1" applyProtection="1">
      <alignment horizontal="center"/>
      <protection hidden="1"/>
    </xf>
    <xf numFmtId="10" fontId="7" fillId="5" borderId="10" xfId="0" applyNumberFormat="1" applyFont="1" applyFill="1" applyBorder="1" applyAlignment="1" applyProtection="1">
      <alignment horizontal="center" vertical="center" wrapText="1"/>
      <protection locked="0" hidden="1"/>
    </xf>
    <xf numFmtId="0" fontId="2" fillId="0" borderId="10" xfId="0" applyFont="1" applyFill="1" applyBorder="1" applyAlignment="1" applyProtection="1">
      <alignment horizontal="left" vertical="center" wrapText="1"/>
      <protection hidden="1"/>
    </xf>
    <xf numFmtId="0" fontId="58" fillId="0" borderId="0" xfId="0" applyFont="1" applyBorder="1" applyAlignment="1" applyProtection="1">
      <alignment horizontal="center"/>
      <protection hidden="1"/>
    </xf>
    <xf numFmtId="0" fontId="33" fillId="5" borderId="10" xfId="0" applyFont="1" applyFill="1" applyBorder="1" applyAlignment="1" applyProtection="1">
      <alignment horizontal="center" shrinkToFit="1"/>
      <protection locked="0" hidden="1"/>
    </xf>
    <xf numFmtId="10" fontId="75" fillId="0" borderId="19" xfId="0" applyNumberFormat="1" applyFont="1" applyFill="1" applyBorder="1" applyAlignment="1" applyProtection="1">
      <alignment horizontal="center" vertical="center"/>
      <protection hidden="1"/>
    </xf>
    <xf numFmtId="10" fontId="75" fillId="0" borderId="20" xfId="0" applyNumberFormat="1" applyFont="1" applyFill="1" applyBorder="1" applyAlignment="1" applyProtection="1">
      <alignment horizontal="center" vertical="center"/>
      <protection hidden="1"/>
    </xf>
    <xf numFmtId="10" fontId="75" fillId="0" borderId="18" xfId="0" applyNumberFormat="1" applyFont="1" applyFill="1" applyBorder="1" applyAlignment="1" applyProtection="1">
      <alignment horizontal="center" vertical="center"/>
      <protection hidden="1"/>
    </xf>
    <xf numFmtId="49" fontId="33" fillId="0" borderId="19" xfId="0" applyNumberFormat="1" applyFont="1" applyBorder="1" applyAlignment="1" applyProtection="1">
      <alignment horizontal="center" vertical="center"/>
      <protection hidden="1"/>
    </xf>
    <xf numFmtId="49" fontId="33" fillId="0" borderId="20" xfId="0" applyNumberFormat="1" applyFont="1" applyBorder="1" applyAlignment="1" applyProtection="1">
      <alignment horizontal="center" vertical="center"/>
      <protection hidden="1"/>
    </xf>
    <xf numFmtId="49" fontId="33" fillId="0" borderId="18" xfId="0" applyNumberFormat="1" applyFont="1" applyBorder="1" applyAlignment="1" applyProtection="1">
      <alignment horizontal="center" vertical="center"/>
      <protection hidden="1"/>
    </xf>
    <xf numFmtId="0" fontId="72" fillId="0" borderId="19" xfId="0" applyFont="1" applyBorder="1" applyAlignment="1" applyProtection="1">
      <alignment horizontal="left" vertical="center" wrapText="1"/>
      <protection hidden="1"/>
    </xf>
    <xf numFmtId="0" fontId="72" fillId="0" borderId="20" xfId="0" applyFont="1" applyBorder="1" applyAlignment="1" applyProtection="1">
      <alignment horizontal="left" vertical="center" wrapText="1"/>
      <protection hidden="1"/>
    </xf>
    <xf numFmtId="0" fontId="72" fillId="0" borderId="18" xfId="0" applyFont="1" applyBorder="1" applyAlignment="1" applyProtection="1">
      <alignment horizontal="left" vertical="center" wrapText="1"/>
      <protection hidden="1"/>
    </xf>
    <xf numFmtId="166" fontId="11" fillId="5" borderId="19" xfId="0" applyNumberFormat="1" applyFont="1" applyFill="1" applyBorder="1" applyAlignment="1" applyProtection="1">
      <alignment horizontal="center" vertical="center" wrapText="1"/>
      <protection locked="0" hidden="1"/>
    </xf>
    <xf numFmtId="166" fontId="11" fillId="5" borderId="20" xfId="0" applyNumberFormat="1" applyFont="1" applyFill="1" applyBorder="1" applyAlignment="1" applyProtection="1">
      <alignment horizontal="center" vertical="center" wrapText="1"/>
      <protection locked="0" hidden="1"/>
    </xf>
    <xf numFmtId="166" fontId="11" fillId="5" borderId="18" xfId="0" applyNumberFormat="1" applyFont="1" applyFill="1" applyBorder="1" applyAlignment="1" applyProtection="1">
      <alignment horizontal="center" vertical="center" wrapText="1"/>
      <protection locked="0" hidden="1"/>
    </xf>
    <xf numFmtId="0" fontId="38" fillId="0" borderId="0" xfId="0" applyFont="1" applyFill="1" applyBorder="1" applyAlignment="1" applyProtection="1">
      <alignment horizontal="center"/>
      <protection hidden="1"/>
    </xf>
    <xf numFmtId="0" fontId="71" fillId="0" borderId="10" xfId="0" applyFont="1" applyBorder="1" applyAlignment="1" applyProtection="1">
      <alignment horizontal="center" vertical="center" wrapText="1"/>
      <protection hidden="1"/>
    </xf>
    <xf numFmtId="49" fontId="76" fillId="0" borderId="19" xfId="0" applyNumberFormat="1" applyFont="1" applyFill="1" applyBorder="1" applyAlignment="1" applyProtection="1">
      <alignment horizontal="center" vertical="center"/>
      <protection hidden="1"/>
    </xf>
    <xf numFmtId="49" fontId="76" fillId="0" borderId="20" xfId="0" applyNumberFormat="1" applyFont="1" applyFill="1" applyBorder="1" applyAlignment="1" applyProtection="1">
      <alignment horizontal="center" vertical="center"/>
      <protection hidden="1"/>
    </xf>
    <xf numFmtId="49" fontId="76" fillId="0" borderId="18" xfId="0" applyNumberFormat="1" applyFont="1" applyFill="1" applyBorder="1" applyAlignment="1" applyProtection="1">
      <alignment horizontal="center" vertical="center"/>
      <protection hidden="1"/>
    </xf>
    <xf numFmtId="49" fontId="76" fillId="0" borderId="8" xfId="0" applyNumberFormat="1" applyFont="1" applyBorder="1" applyAlignment="1" applyProtection="1">
      <alignment horizontal="center" vertical="center" wrapText="1"/>
      <protection hidden="1"/>
    </xf>
    <xf numFmtId="49" fontId="76" fillId="0" borderId="0" xfId="0" applyNumberFormat="1" applyFont="1" applyBorder="1" applyAlignment="1" applyProtection="1">
      <alignment horizontal="center" vertical="center" wrapText="1"/>
      <protection hidden="1"/>
    </xf>
    <xf numFmtId="49" fontId="76" fillId="0" borderId="9" xfId="0" applyNumberFormat="1" applyFont="1" applyBorder="1" applyAlignment="1" applyProtection="1">
      <alignment horizontal="center" vertical="center" wrapText="1"/>
      <protection hidden="1"/>
    </xf>
    <xf numFmtId="49" fontId="76" fillId="0" borderId="2" xfId="0" applyNumberFormat="1" applyFont="1" applyBorder="1" applyAlignment="1" applyProtection="1">
      <alignment horizontal="center" vertical="center" wrapText="1"/>
      <protection hidden="1"/>
    </xf>
    <xf numFmtId="49" fontId="76" fillId="0" borderId="11" xfId="0" applyNumberFormat="1" applyFont="1" applyBorder="1" applyAlignment="1" applyProtection="1">
      <alignment horizontal="center" vertical="center" wrapText="1"/>
      <protection hidden="1"/>
    </xf>
    <xf numFmtId="49" fontId="76" fillId="0" borderId="6" xfId="0" applyNumberFormat="1" applyFont="1" applyBorder="1" applyAlignment="1" applyProtection="1">
      <alignment horizontal="center" vertical="center" wrapText="1"/>
      <protection hidden="1"/>
    </xf>
    <xf numFmtId="0" fontId="2" fillId="0" borderId="4" xfId="0" applyFont="1" applyBorder="1" applyAlignment="1" applyProtection="1">
      <alignment horizontal="left" vertical="center" wrapText="1" indent="1"/>
      <protection hidden="1"/>
    </xf>
    <xf numFmtId="0" fontId="2" fillId="0" borderId="7" xfId="0" applyFont="1" applyBorder="1" applyAlignment="1" applyProtection="1">
      <alignment horizontal="left" vertical="center" wrapText="1" indent="1"/>
      <protection hidden="1"/>
    </xf>
    <xf numFmtId="0" fontId="2" fillId="0" borderId="5" xfId="0" applyFont="1" applyBorder="1" applyAlignment="1" applyProtection="1">
      <alignment horizontal="left" vertical="center" wrapText="1" indent="1"/>
      <protection hidden="1"/>
    </xf>
    <xf numFmtId="0" fontId="2" fillId="0" borderId="8" xfId="0" applyFont="1" applyBorder="1" applyAlignment="1" applyProtection="1">
      <alignment horizontal="left" vertical="center" wrapText="1" indent="1"/>
      <protection hidden="1"/>
    </xf>
    <xf numFmtId="0" fontId="2" fillId="0" borderId="0" xfId="0" applyFont="1" applyBorder="1" applyAlignment="1" applyProtection="1">
      <alignment horizontal="left" vertical="center" wrapText="1" indent="1"/>
      <protection hidden="1"/>
    </xf>
    <xf numFmtId="0" fontId="2" fillId="0" borderId="9" xfId="0" applyFont="1" applyBorder="1" applyAlignment="1" applyProtection="1">
      <alignment horizontal="left" vertical="center" wrapText="1" indent="1"/>
      <protection hidden="1"/>
    </xf>
    <xf numFmtId="0" fontId="2" fillId="0" borderId="2" xfId="0" applyFont="1" applyBorder="1" applyAlignment="1" applyProtection="1">
      <alignment horizontal="left" vertical="center" wrapText="1" indent="1"/>
      <protection hidden="1"/>
    </xf>
    <xf numFmtId="0" fontId="2" fillId="0" borderId="11" xfId="0" applyFont="1" applyBorder="1" applyAlignment="1" applyProtection="1">
      <alignment horizontal="left" vertical="center" wrapText="1" indent="1"/>
      <protection hidden="1"/>
    </xf>
    <xf numFmtId="0" fontId="2" fillId="0" borderId="6" xfId="0" applyFont="1" applyBorder="1" applyAlignment="1" applyProtection="1">
      <alignment horizontal="left" vertical="center" wrapText="1" indent="1"/>
      <protection hidden="1"/>
    </xf>
    <xf numFmtId="0" fontId="2" fillId="0" borderId="7"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wrapText="1"/>
      <protection hidden="1"/>
    </xf>
    <xf numFmtId="0" fontId="28" fillId="0" borderId="10" xfId="0" applyFont="1" applyFill="1" applyBorder="1" applyAlignment="1" applyProtection="1">
      <alignment horizontal="center" vertical="center" wrapText="1"/>
      <protection hidden="1"/>
    </xf>
    <xf numFmtId="0" fontId="2" fillId="0" borderId="37" xfId="0" applyFont="1" applyFill="1" applyBorder="1" applyAlignment="1" applyProtection="1">
      <alignment horizontal="left" vertical="center" wrapText="1"/>
      <protection hidden="1"/>
    </xf>
    <xf numFmtId="0" fontId="25" fillId="0" borderId="19" xfId="0" applyFont="1" applyBorder="1" applyAlignment="1" applyProtection="1">
      <alignment horizontal="center"/>
      <protection hidden="1"/>
    </xf>
    <xf numFmtId="0" fontId="25" fillId="0" borderId="20" xfId="0" applyFont="1" applyBorder="1" applyAlignment="1" applyProtection="1">
      <alignment horizontal="center"/>
      <protection hidden="1"/>
    </xf>
    <xf numFmtId="0" fontId="25" fillId="0" borderId="18" xfId="0" applyFont="1" applyBorder="1" applyAlignment="1" applyProtection="1">
      <alignment horizontal="center"/>
      <protection hidden="1"/>
    </xf>
    <xf numFmtId="10" fontId="7" fillId="5" borderId="65" xfId="0" applyNumberFormat="1" applyFont="1" applyFill="1" applyBorder="1" applyAlignment="1" applyProtection="1">
      <alignment horizontal="center" vertical="center" wrapText="1"/>
      <protection locked="0" hidden="1"/>
    </xf>
    <xf numFmtId="0" fontId="24" fillId="0" borderId="4" xfId="0" applyFont="1" applyBorder="1" applyAlignment="1" applyProtection="1">
      <alignment horizontal="center"/>
      <protection hidden="1"/>
    </xf>
    <xf numFmtId="0" fontId="24" fillId="0" borderId="7" xfId="0" applyFont="1" applyBorder="1" applyAlignment="1" applyProtection="1">
      <alignment horizontal="center"/>
      <protection hidden="1"/>
    </xf>
    <xf numFmtId="0" fontId="24" fillId="0" borderId="5" xfId="0" applyFont="1" applyBorder="1" applyAlignment="1" applyProtection="1">
      <alignment horizontal="center"/>
      <protection hidden="1"/>
    </xf>
    <xf numFmtId="0" fontId="7" fillId="0" borderId="7" xfId="0" applyFont="1" applyBorder="1" applyAlignment="1" applyProtection="1">
      <alignment horizontal="left" wrapText="1"/>
      <protection hidden="1"/>
    </xf>
    <xf numFmtId="0" fontId="7" fillId="0" borderId="0" xfId="0" applyFont="1" applyBorder="1" applyAlignment="1" applyProtection="1">
      <alignment horizontal="left" wrapText="1"/>
      <protection hidden="1"/>
    </xf>
    <xf numFmtId="0" fontId="7" fillId="0" borderId="11" xfId="0" applyFont="1" applyBorder="1" applyAlignment="1" applyProtection="1">
      <alignment horizontal="left" wrapText="1"/>
      <protection hidden="1"/>
    </xf>
    <xf numFmtId="0" fontId="3" fillId="7" borderId="10" xfId="0" applyFont="1" applyFill="1" applyBorder="1" applyAlignment="1" applyProtection="1">
      <alignment horizontal="center" vertical="center"/>
      <protection locked="0" hidden="1"/>
    </xf>
    <xf numFmtId="0" fontId="3" fillId="7" borderId="45" xfId="0" applyFont="1" applyFill="1" applyBorder="1" applyAlignment="1" applyProtection="1">
      <alignment horizontal="center" vertical="center"/>
      <protection locked="0" hidden="1"/>
    </xf>
    <xf numFmtId="0" fontId="2" fillId="7" borderId="19" xfId="0" applyFont="1" applyFill="1" applyBorder="1" applyAlignment="1" applyProtection="1">
      <alignment horizontal="center" vertical="center"/>
      <protection locked="0" hidden="1"/>
    </xf>
    <xf numFmtId="0" fontId="2" fillId="7" borderId="20" xfId="0" applyFont="1" applyFill="1" applyBorder="1" applyAlignment="1" applyProtection="1">
      <alignment horizontal="center" vertical="center"/>
      <protection locked="0" hidden="1"/>
    </xf>
    <xf numFmtId="0" fontId="2" fillId="7" borderId="18" xfId="0" applyFont="1" applyFill="1" applyBorder="1" applyAlignment="1" applyProtection="1">
      <alignment horizontal="center" vertical="center"/>
      <protection locked="0" hidden="1"/>
    </xf>
    <xf numFmtId="0" fontId="1" fillId="0" borderId="64" xfId="0" applyFont="1" applyFill="1" applyBorder="1" applyAlignment="1" applyProtection="1">
      <alignment horizontal="left" vertical="center" wrapText="1"/>
      <protection hidden="1"/>
    </xf>
    <xf numFmtId="0" fontId="1" fillId="0" borderId="50" xfId="0" applyFont="1" applyFill="1" applyBorder="1" applyAlignment="1" applyProtection="1">
      <alignment horizontal="left" vertical="center" wrapText="1"/>
      <protection hidden="1"/>
    </xf>
    <xf numFmtId="0" fontId="10" fillId="7" borderId="10" xfId="0" applyFont="1" applyFill="1" applyBorder="1" applyAlignment="1" applyProtection="1">
      <alignment horizontal="center" vertical="center" wrapText="1"/>
      <protection locked="0" hidden="1"/>
    </xf>
    <xf numFmtId="0" fontId="1" fillId="0" borderId="10" xfId="0" applyFont="1" applyFill="1" applyBorder="1" applyAlignment="1" applyProtection="1">
      <alignment horizontal="center" vertical="center"/>
      <protection hidden="1"/>
    </xf>
    <xf numFmtId="0" fontId="1" fillId="7" borderId="51" xfId="0" applyFont="1" applyFill="1" applyBorder="1" applyAlignment="1" applyProtection="1">
      <alignment horizontal="center" vertical="center" wrapText="1"/>
      <protection locked="0" hidden="1"/>
    </xf>
    <xf numFmtId="0" fontId="1" fillId="7" borderId="20" xfId="0" applyFont="1" applyFill="1" applyBorder="1" applyAlignment="1" applyProtection="1">
      <alignment horizontal="center" vertical="center" wrapText="1"/>
      <protection locked="0" hidden="1"/>
    </xf>
    <xf numFmtId="0" fontId="1" fillId="7" borderId="52" xfId="0" applyFont="1" applyFill="1" applyBorder="1" applyAlignment="1" applyProtection="1">
      <alignment horizontal="center" vertical="center" wrapText="1"/>
      <protection locked="0" hidden="1"/>
    </xf>
    <xf numFmtId="0" fontId="1" fillId="0" borderId="57" xfId="0" applyFont="1" applyFill="1" applyBorder="1" applyAlignment="1" applyProtection="1">
      <alignment horizontal="center" vertical="center" wrapText="1"/>
      <protection hidden="1"/>
    </xf>
    <xf numFmtId="0" fontId="1" fillId="0" borderId="48" xfId="0" applyFont="1" applyFill="1" applyBorder="1" applyAlignment="1" applyProtection="1">
      <alignment horizontal="center" vertical="center"/>
      <protection hidden="1"/>
    </xf>
    <xf numFmtId="0" fontId="1" fillId="0" borderId="56" xfId="0" applyFont="1" applyFill="1" applyBorder="1" applyAlignment="1" applyProtection="1">
      <alignment horizontal="center" vertical="center"/>
      <protection hidden="1"/>
    </xf>
    <xf numFmtId="0" fontId="1" fillId="7" borderId="59" xfId="0" applyFont="1" applyFill="1" applyBorder="1" applyAlignment="1" applyProtection="1">
      <alignment horizontal="center" vertical="center" wrapText="1"/>
      <protection locked="0" hidden="1"/>
    </xf>
    <xf numFmtId="0" fontId="1" fillId="7" borderId="54" xfId="0" applyFont="1" applyFill="1" applyBorder="1" applyAlignment="1" applyProtection="1">
      <alignment horizontal="center" vertical="center" wrapText="1"/>
      <protection locked="0" hidden="1"/>
    </xf>
    <xf numFmtId="0" fontId="1" fillId="7" borderId="55" xfId="0" applyFont="1" applyFill="1" applyBorder="1" applyAlignment="1" applyProtection="1">
      <alignment horizontal="center" vertical="center" wrapText="1"/>
      <protection locked="0" hidden="1"/>
    </xf>
    <xf numFmtId="0" fontId="1" fillId="0" borderId="10" xfId="0" applyFont="1" applyFill="1" applyBorder="1" applyAlignment="1" applyProtection="1">
      <alignment horizontal="center" vertical="center" textRotation="90"/>
      <protection hidden="1"/>
    </xf>
    <xf numFmtId="0" fontId="2" fillId="0" borderId="10" xfId="0" applyFont="1" applyFill="1" applyBorder="1" applyAlignment="1" applyProtection="1">
      <alignment horizontal="center"/>
      <protection hidden="1"/>
    </xf>
    <xf numFmtId="0" fontId="3" fillId="7" borderId="42" xfId="0" applyFont="1" applyFill="1" applyBorder="1" applyAlignment="1" applyProtection="1">
      <alignment horizontal="center" vertical="center"/>
      <protection locked="0" hidden="1"/>
    </xf>
    <xf numFmtId="0" fontId="3" fillId="7" borderId="46" xfId="0" applyFont="1" applyFill="1" applyBorder="1" applyAlignment="1" applyProtection="1">
      <alignment horizontal="center" vertical="center"/>
      <protection locked="0" hidden="1"/>
    </xf>
    <xf numFmtId="0" fontId="2" fillId="0" borderId="10" xfId="0" applyFont="1" applyFill="1" applyBorder="1" applyAlignment="1" applyProtection="1">
      <alignment horizontal="center" vertical="center"/>
      <protection hidden="1"/>
    </xf>
    <xf numFmtId="0" fontId="2" fillId="0" borderId="19" xfId="0" applyFont="1" applyFill="1" applyBorder="1" applyAlignment="1" applyProtection="1">
      <alignment horizontal="left"/>
      <protection hidden="1"/>
    </xf>
    <xf numFmtId="0" fontId="2" fillId="0" borderId="20" xfId="0" applyFont="1" applyFill="1" applyBorder="1" applyAlignment="1" applyProtection="1">
      <alignment horizontal="left"/>
      <protection hidden="1"/>
    </xf>
    <xf numFmtId="0" fontId="2" fillId="0" borderId="18" xfId="0" applyFont="1" applyFill="1" applyBorder="1" applyAlignment="1" applyProtection="1">
      <alignment horizontal="left"/>
      <protection hidden="1"/>
    </xf>
    <xf numFmtId="0" fontId="54" fillId="0" borderId="10" xfId="0" applyFont="1" applyBorder="1" applyAlignment="1">
      <alignment horizontal="left" vertical="center" wrapText="1"/>
    </xf>
    <xf numFmtId="0" fontId="62" fillId="0" borderId="0" xfId="0" applyFont="1" applyBorder="1" applyAlignment="1">
      <alignment horizontal="left" vertical="center" wrapText="1"/>
    </xf>
    <xf numFmtId="0" fontId="62" fillId="0" borderId="9" xfId="0" applyFont="1" applyBorder="1" applyAlignment="1">
      <alignment horizontal="left" vertical="center" wrapText="1"/>
    </xf>
    <xf numFmtId="0" fontId="2" fillId="0" borderId="8" xfId="0" applyFont="1" applyFill="1" applyBorder="1" applyAlignment="1" applyProtection="1">
      <alignment horizontal="center" wrapText="1"/>
      <protection hidden="1"/>
    </xf>
    <xf numFmtId="0" fontId="2" fillId="0" borderId="0" xfId="0" applyFont="1" applyFill="1" applyBorder="1" applyAlignment="1" applyProtection="1">
      <alignment horizontal="center" wrapText="1"/>
      <protection hidden="1"/>
    </xf>
    <xf numFmtId="0" fontId="11" fillId="0" borderId="19" xfId="0" applyFont="1" applyBorder="1" applyAlignment="1" applyProtection="1">
      <alignment vertical="center"/>
      <protection hidden="1"/>
    </xf>
    <xf numFmtId="0" fontId="11" fillId="0" borderId="20" xfId="0" applyFont="1" applyBorder="1" applyAlignment="1" applyProtection="1">
      <alignment vertical="center"/>
      <protection hidden="1"/>
    </xf>
    <xf numFmtId="0" fontId="11" fillId="0" borderId="18" xfId="0" applyFont="1" applyBorder="1" applyAlignment="1" applyProtection="1">
      <alignment vertical="center"/>
      <protection hidden="1"/>
    </xf>
    <xf numFmtId="0" fontId="11" fillId="5" borderId="19" xfId="0" applyFont="1" applyFill="1" applyBorder="1" applyAlignment="1" applyProtection="1">
      <alignment horizontal="center" vertical="center"/>
      <protection locked="0" hidden="1"/>
    </xf>
    <xf numFmtId="0" fontId="11" fillId="5" borderId="20" xfId="0" applyFont="1" applyFill="1" applyBorder="1" applyAlignment="1" applyProtection="1">
      <alignment horizontal="center" vertical="center"/>
      <protection locked="0" hidden="1"/>
    </xf>
    <xf numFmtId="0" fontId="11" fillId="5" borderId="18" xfId="0" applyFont="1" applyFill="1" applyBorder="1" applyAlignment="1" applyProtection="1">
      <alignment horizontal="center" vertical="center"/>
      <protection locked="0" hidden="1"/>
    </xf>
    <xf numFmtId="0" fontId="11" fillId="0" borderId="57" xfId="0" applyFont="1" applyBorder="1" applyAlignment="1" applyProtection="1">
      <alignment horizontal="center" vertical="center"/>
      <protection hidden="1"/>
    </xf>
    <xf numFmtId="0" fontId="11" fillId="0" borderId="48" xfId="0" applyFont="1" applyBorder="1" applyAlignment="1" applyProtection="1">
      <alignment horizontal="center" vertical="center"/>
      <protection hidden="1"/>
    </xf>
    <xf numFmtId="0" fontId="11" fillId="0" borderId="49" xfId="0" applyFont="1" applyBorder="1" applyAlignment="1" applyProtection="1">
      <alignment horizontal="center" vertical="center"/>
      <protection hidden="1"/>
    </xf>
    <xf numFmtId="0" fontId="64" fillId="0" borderId="59" xfId="0" applyFont="1" applyBorder="1" applyAlignment="1" applyProtection="1">
      <alignment horizontal="center"/>
      <protection hidden="1"/>
    </xf>
    <xf numFmtId="0" fontId="18" fillId="0" borderId="0" xfId="0" applyFont="1" applyBorder="1" applyAlignment="1" applyProtection="1">
      <alignment horizontal="center" vertical="center" wrapText="1"/>
      <protection hidden="1"/>
    </xf>
    <xf numFmtId="167" fontId="2" fillId="5" borderId="11" xfId="0" applyNumberFormat="1" applyFont="1" applyFill="1" applyBorder="1" applyAlignment="1" applyProtection="1">
      <alignment horizontal="center" vertical="center"/>
      <protection locked="0" hidden="1"/>
    </xf>
    <xf numFmtId="0" fontId="2" fillId="0" borderId="61" xfId="0" applyFont="1" applyFill="1" applyBorder="1" applyAlignment="1" applyProtection="1">
      <alignment horizontal="center" vertical="center" wrapText="1"/>
      <protection hidden="1"/>
    </xf>
    <xf numFmtId="0" fontId="2" fillId="0" borderId="20" xfId="0" applyFont="1" applyFill="1" applyBorder="1" applyAlignment="1" applyProtection="1">
      <alignment horizontal="center" vertical="center" wrapText="1"/>
      <protection hidden="1"/>
    </xf>
    <xf numFmtId="0" fontId="2" fillId="0" borderId="18" xfId="0" applyFont="1" applyFill="1" applyBorder="1" applyAlignment="1" applyProtection="1">
      <alignment horizontal="center" vertical="center" wrapText="1"/>
      <protection hidden="1"/>
    </xf>
    <xf numFmtId="10" fontId="7" fillId="5" borderId="63" xfId="0" applyNumberFormat="1" applyFont="1" applyFill="1" applyBorder="1" applyAlignment="1" applyProtection="1">
      <alignment horizontal="center" vertical="center" wrapText="1"/>
      <protection locked="0" hidden="1"/>
    </xf>
    <xf numFmtId="167" fontId="10" fillId="0" borderId="11" xfId="0" applyNumberFormat="1" applyFont="1" applyFill="1" applyBorder="1" applyAlignment="1" applyProtection="1">
      <alignment horizontal="center"/>
      <protection hidden="1"/>
    </xf>
    <xf numFmtId="0" fontId="2" fillId="0" borderId="8"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protection hidden="1"/>
    </xf>
    <xf numFmtId="0" fontId="3" fillId="0" borderId="4"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5"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9" xfId="0" applyFont="1" applyFill="1" applyBorder="1" applyAlignment="1" applyProtection="1">
      <alignment horizontal="center" vertical="center"/>
      <protection hidden="1"/>
    </xf>
    <xf numFmtId="0" fontId="3" fillId="0" borderId="2"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hidden="1"/>
    </xf>
    <xf numFmtId="0" fontId="2" fillId="0" borderId="19" xfId="0" applyFont="1" applyFill="1" applyBorder="1" applyAlignment="1" applyProtection="1">
      <alignment horizontal="center" vertical="center" wrapText="1"/>
      <protection hidden="1"/>
    </xf>
    <xf numFmtId="0" fontId="2" fillId="0" borderId="19"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2" fillId="0" borderId="60"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11" xfId="0" applyFont="1" applyBorder="1" applyAlignment="1" applyProtection="1">
      <alignment horizontal="center" vertical="center" wrapText="1"/>
      <protection hidden="1"/>
    </xf>
    <xf numFmtId="0" fontId="2" fillId="0" borderId="14" xfId="0" applyFont="1" applyBorder="1" applyAlignment="1" applyProtection="1">
      <alignment horizontal="center" vertical="center" wrapText="1"/>
      <protection hidden="1"/>
    </xf>
    <xf numFmtId="0" fontId="11" fillId="7" borderId="19" xfId="0" applyFont="1" applyFill="1" applyBorder="1" applyAlignment="1" applyProtection="1">
      <alignment horizontal="center" vertical="center"/>
      <protection locked="0" hidden="1"/>
    </xf>
    <xf numFmtId="0" fontId="11" fillId="7" borderId="20" xfId="0" applyFont="1" applyFill="1" applyBorder="1" applyAlignment="1" applyProtection="1">
      <alignment horizontal="center" vertical="center"/>
      <protection locked="0" hidden="1"/>
    </xf>
    <xf numFmtId="0" fontId="11" fillId="7" borderId="18" xfId="0" applyFont="1" applyFill="1" applyBorder="1" applyAlignment="1" applyProtection="1">
      <alignment horizontal="center" vertical="center"/>
      <protection locked="0" hidden="1"/>
    </xf>
    <xf numFmtId="0" fontId="2" fillId="0" borderId="18"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 fillId="0" borderId="16" xfId="0" applyFont="1" applyBorder="1" applyAlignment="1" applyProtection="1">
      <alignment horizontal="center" vertical="center"/>
      <protection hidden="1"/>
    </xf>
    <xf numFmtId="0" fontId="2" fillId="0" borderId="17" xfId="0" applyFont="1" applyBorder="1" applyAlignment="1" applyProtection="1">
      <alignment horizontal="center"/>
      <protection hidden="1"/>
    </xf>
    <xf numFmtId="0" fontId="2" fillId="0" borderId="60" xfId="0" applyFont="1" applyBorder="1" applyAlignment="1" applyProtection="1">
      <alignment horizontal="center" vertical="center"/>
      <protection hidden="1"/>
    </xf>
    <xf numFmtId="0" fontId="2" fillId="0" borderId="16" xfId="0" applyFont="1" applyBorder="1" applyAlignment="1" applyProtection="1">
      <alignment horizontal="center"/>
      <protection hidden="1"/>
    </xf>
    <xf numFmtId="0" fontId="22" fillId="0" borderId="4" xfId="0" applyFont="1" applyFill="1" applyBorder="1" applyAlignment="1" applyProtection="1">
      <alignment horizontal="center" vertical="center"/>
      <protection hidden="1"/>
    </xf>
    <xf numFmtId="0" fontId="22" fillId="0" borderId="7" xfId="0" applyFont="1" applyFill="1" applyBorder="1" applyAlignment="1" applyProtection="1">
      <alignment horizontal="center" vertical="center"/>
      <protection hidden="1"/>
    </xf>
    <xf numFmtId="0" fontId="22" fillId="0" borderId="5" xfId="0" applyFont="1" applyFill="1" applyBorder="1" applyAlignment="1" applyProtection="1">
      <alignment horizontal="center" vertical="center"/>
      <protection hidden="1"/>
    </xf>
    <xf numFmtId="0" fontId="22" fillId="0" borderId="2" xfId="0" applyFont="1" applyFill="1" applyBorder="1" applyAlignment="1" applyProtection="1">
      <alignment horizontal="center" vertical="center"/>
      <protection hidden="1"/>
    </xf>
    <xf numFmtId="0" fontId="22" fillId="0" borderId="11" xfId="0" applyFont="1" applyFill="1" applyBorder="1" applyAlignment="1" applyProtection="1">
      <alignment horizontal="center" vertical="center"/>
      <protection hidden="1"/>
    </xf>
    <xf numFmtId="0" fontId="22" fillId="0" borderId="6" xfId="0" applyFont="1" applyFill="1" applyBorder="1" applyAlignment="1" applyProtection="1">
      <alignment horizontal="center" vertical="center"/>
      <protection hidden="1"/>
    </xf>
    <xf numFmtId="0" fontId="2" fillId="0" borderId="19" xfId="0" applyFont="1" applyFill="1" applyBorder="1" applyAlignment="1" applyProtection="1">
      <alignment vertical="center"/>
      <protection hidden="1"/>
    </xf>
    <xf numFmtId="0" fontId="2" fillId="0" borderId="20" xfId="0" applyFont="1" applyFill="1" applyBorder="1" applyAlignment="1" applyProtection="1">
      <alignment vertical="center"/>
      <protection hidden="1"/>
    </xf>
    <xf numFmtId="0" fontId="2" fillId="0" borderId="18" xfId="0" applyFont="1" applyFill="1" applyBorder="1" applyAlignment="1" applyProtection="1">
      <alignment vertical="center"/>
      <protection hidden="1"/>
    </xf>
    <xf numFmtId="0" fontId="2" fillId="0" borderId="10" xfId="0" applyFont="1" applyFill="1" applyBorder="1" applyAlignment="1" applyProtection="1">
      <alignment horizontal="center" vertical="center" wrapText="1"/>
      <protection hidden="1"/>
    </xf>
    <xf numFmtId="0" fontId="78" fillId="0" borderId="8" xfId="0" applyFont="1" applyFill="1" applyBorder="1" applyAlignment="1" applyProtection="1">
      <alignment horizontal="center"/>
      <protection hidden="1"/>
    </xf>
    <xf numFmtId="0" fontId="78" fillId="0" borderId="0" xfId="0" applyFont="1" applyFill="1" applyBorder="1" applyAlignment="1" applyProtection="1">
      <alignment horizontal="center"/>
      <protection hidden="1"/>
    </xf>
    <xf numFmtId="0" fontId="7" fillId="7" borderId="10" xfId="0" applyFont="1" applyFill="1" applyBorder="1" applyAlignment="1" applyProtection="1">
      <alignment horizontal="center" vertical="center" shrinkToFit="1"/>
      <protection locked="0" hidden="1"/>
    </xf>
    <xf numFmtId="0" fontId="7" fillId="7" borderId="19" xfId="0" applyFont="1" applyFill="1" applyBorder="1" applyAlignment="1" applyProtection="1">
      <alignment horizontal="center" vertical="center" shrinkToFit="1"/>
      <protection locked="0" hidden="1"/>
    </xf>
    <xf numFmtId="0" fontId="7" fillId="7" borderId="20" xfId="0" applyFont="1" applyFill="1" applyBorder="1" applyAlignment="1" applyProtection="1">
      <alignment horizontal="center" vertical="center" shrinkToFit="1"/>
      <protection locked="0" hidden="1"/>
    </xf>
    <xf numFmtId="0" fontId="7" fillId="7" borderId="18" xfId="0" applyFont="1" applyFill="1" applyBorder="1" applyAlignment="1" applyProtection="1">
      <alignment horizontal="center" vertical="center" shrinkToFit="1"/>
      <protection locked="0" hidden="1"/>
    </xf>
    <xf numFmtId="0" fontId="7" fillId="15" borderId="19" xfId="0" applyFont="1" applyFill="1" applyBorder="1" applyAlignment="1" applyProtection="1">
      <alignment horizontal="center" vertical="center" shrinkToFit="1"/>
      <protection hidden="1"/>
    </xf>
    <xf numFmtId="0" fontId="7" fillId="15" borderId="20" xfId="0" applyFont="1" applyFill="1" applyBorder="1" applyAlignment="1" applyProtection="1">
      <alignment horizontal="center" vertical="center" shrinkToFit="1"/>
      <protection hidden="1"/>
    </xf>
    <xf numFmtId="0" fontId="7" fillId="15" borderId="18" xfId="0" applyFont="1" applyFill="1" applyBorder="1" applyAlignment="1" applyProtection="1">
      <alignment horizontal="center" vertical="center" shrinkToFit="1"/>
      <protection hidden="1"/>
    </xf>
    <xf numFmtId="0" fontId="7" fillId="5" borderId="19" xfId="0" applyFont="1" applyFill="1" applyBorder="1" applyAlignment="1" applyProtection="1">
      <alignment horizontal="center" vertical="center" shrinkToFit="1"/>
      <protection locked="0" hidden="1"/>
    </xf>
    <xf numFmtId="0" fontId="7" fillId="5" borderId="20" xfId="0" applyFont="1" applyFill="1" applyBorder="1" applyAlignment="1" applyProtection="1">
      <alignment horizontal="center" vertical="center" shrinkToFit="1"/>
      <protection locked="0" hidden="1"/>
    </xf>
    <xf numFmtId="0" fontId="7" fillId="5" borderId="18" xfId="0" applyFont="1" applyFill="1" applyBorder="1" applyAlignment="1" applyProtection="1">
      <alignment horizontal="center" vertical="center" shrinkToFit="1"/>
      <protection locked="0" hidden="1"/>
    </xf>
    <xf numFmtId="0" fontId="7" fillId="5" borderId="10" xfId="0" applyFont="1" applyFill="1" applyBorder="1" applyAlignment="1" applyProtection="1">
      <alignment horizontal="center" vertical="center" shrinkToFit="1"/>
      <protection locked="0" hidden="1"/>
    </xf>
    <xf numFmtId="166" fontId="2" fillId="5" borderId="19" xfId="0" applyNumberFormat="1" applyFont="1" applyFill="1" applyBorder="1" applyAlignment="1" applyProtection="1">
      <alignment horizontal="center" vertical="center"/>
      <protection locked="0" hidden="1"/>
    </xf>
    <xf numFmtId="166" fontId="2" fillId="5" borderId="20" xfId="0" applyNumberFormat="1" applyFont="1" applyFill="1" applyBorder="1" applyAlignment="1" applyProtection="1">
      <alignment horizontal="center" vertical="center"/>
      <protection locked="0" hidden="1"/>
    </xf>
    <xf numFmtId="166" fontId="2" fillId="5" borderId="18" xfId="0" applyNumberFormat="1" applyFont="1" applyFill="1" applyBorder="1" applyAlignment="1" applyProtection="1">
      <alignment horizontal="center" vertical="center"/>
      <protection locked="0" hidden="1"/>
    </xf>
    <xf numFmtId="4" fontId="7" fillId="5" borderId="19" xfId="0" applyNumberFormat="1" applyFont="1" applyFill="1" applyBorder="1" applyAlignment="1" applyProtection="1">
      <alignment horizontal="center" vertical="center" shrinkToFit="1"/>
      <protection locked="0" hidden="1"/>
    </xf>
    <xf numFmtId="4" fontId="7" fillId="5" borderId="20" xfId="0" applyNumberFormat="1" applyFont="1" applyFill="1" applyBorder="1" applyAlignment="1" applyProtection="1">
      <alignment horizontal="center" vertical="center" shrinkToFit="1"/>
      <protection locked="0" hidden="1"/>
    </xf>
    <xf numFmtId="4" fontId="7" fillId="5" borderId="18" xfId="0" applyNumberFormat="1" applyFont="1" applyFill="1" applyBorder="1" applyAlignment="1" applyProtection="1">
      <alignment horizontal="center" vertical="center" shrinkToFit="1"/>
      <protection locked="0" hidden="1"/>
    </xf>
    <xf numFmtId="4" fontId="2" fillId="0" borderId="19" xfId="0" applyNumberFormat="1" applyFont="1" applyFill="1" applyBorder="1" applyAlignment="1" applyProtection="1">
      <alignment horizontal="center" vertical="center"/>
      <protection hidden="1"/>
    </xf>
    <xf numFmtId="4" fontId="2" fillId="0" borderId="20" xfId="0" applyNumberFormat="1" applyFont="1" applyFill="1" applyBorder="1" applyAlignment="1" applyProtection="1">
      <alignment horizontal="center" vertical="center"/>
      <protection hidden="1"/>
    </xf>
    <xf numFmtId="4" fontId="2" fillId="0" borderId="18" xfId="0" applyNumberFormat="1"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0" fontId="65" fillId="0" borderId="38" xfId="0" applyFont="1" applyBorder="1" applyAlignment="1" applyProtection="1">
      <alignment horizontal="center" vertical="center"/>
      <protection hidden="1"/>
    </xf>
    <xf numFmtId="0" fontId="65" fillId="0" borderId="39" xfId="0" applyFont="1" applyBorder="1" applyAlignment="1" applyProtection="1">
      <alignment horizontal="center" vertical="center"/>
      <protection hidden="1"/>
    </xf>
    <xf numFmtId="0" fontId="65" fillId="0" borderId="35" xfId="0" applyFont="1" applyBorder="1" applyAlignment="1" applyProtection="1">
      <alignment horizontal="center" vertical="center"/>
      <protection hidden="1"/>
    </xf>
    <xf numFmtId="0" fontId="64" fillId="0" borderId="58" xfId="0" applyFont="1" applyBorder="1" applyAlignment="1" applyProtection="1">
      <alignment horizontal="center" vertical="center"/>
      <protection hidden="1"/>
    </xf>
    <xf numFmtId="0" fontId="64" fillId="0" borderId="42" xfId="0" applyFont="1" applyBorder="1" applyAlignment="1" applyProtection="1">
      <alignment horizontal="center" vertical="center"/>
      <protection hidden="1"/>
    </xf>
    <xf numFmtId="0" fontId="11" fillId="0" borderId="4"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11" fillId="0" borderId="5" xfId="0" applyFont="1" applyBorder="1" applyAlignment="1" applyProtection="1">
      <alignment horizontal="center" vertical="center"/>
      <protection hidden="1"/>
    </xf>
    <xf numFmtId="0" fontId="11" fillId="0" borderId="37" xfId="0" applyFont="1" applyBorder="1" applyAlignment="1" applyProtection="1">
      <alignment horizontal="center" vertical="center"/>
      <protection hidden="1"/>
    </xf>
    <xf numFmtId="0" fontId="54" fillId="0" borderId="0" xfId="0" applyFont="1" applyBorder="1" applyAlignment="1" applyProtection="1">
      <protection hidden="1"/>
    </xf>
    <xf numFmtId="4" fontId="62" fillId="0" borderId="10" xfId="0" applyNumberFormat="1" applyFont="1" applyBorder="1" applyAlignment="1" applyProtection="1">
      <alignment horizontal="center" vertical="center" wrapText="1"/>
      <protection hidden="1"/>
    </xf>
    <xf numFmtId="0" fontId="62" fillId="0" borderId="10" xfId="0" applyFont="1" applyBorder="1" applyAlignment="1" applyProtection="1">
      <alignment vertical="center" wrapText="1"/>
      <protection hidden="1"/>
    </xf>
    <xf numFmtId="0" fontId="61" fillId="0" borderId="10" xfId="0" applyFont="1" applyBorder="1" applyAlignment="1" applyProtection="1">
      <alignment vertical="center" wrapText="1"/>
      <protection hidden="1"/>
    </xf>
    <xf numFmtId="0" fontId="2" fillId="0" borderId="47" xfId="0" applyFont="1" applyBorder="1" applyAlignment="1" applyProtection="1">
      <alignment horizontal="center" vertical="center" wrapText="1"/>
      <protection hidden="1"/>
    </xf>
    <xf numFmtId="0" fontId="2" fillId="0" borderId="48" xfId="0" applyFont="1" applyBorder="1" applyAlignment="1" applyProtection="1">
      <alignment horizontal="center" vertical="center" wrapText="1"/>
      <protection hidden="1"/>
    </xf>
    <xf numFmtId="0" fontId="2" fillId="0" borderId="56" xfId="0" applyFont="1" applyBorder="1" applyAlignment="1" applyProtection="1">
      <alignment horizontal="center" vertical="center" wrapText="1"/>
      <protection hidden="1"/>
    </xf>
    <xf numFmtId="0" fontId="66" fillId="0" borderId="43" xfId="0" applyFont="1" applyBorder="1" applyAlignment="1" applyProtection="1">
      <alignment horizontal="center"/>
      <protection hidden="1"/>
    </xf>
    <xf numFmtId="0" fontId="66" fillId="0" borderId="54" xfId="0" applyFont="1" applyBorder="1" applyAlignment="1" applyProtection="1">
      <alignment horizontal="center"/>
      <protection hidden="1"/>
    </xf>
    <xf numFmtId="0" fontId="66" fillId="0" borderId="41" xfId="0" applyFont="1" applyBorder="1" applyAlignment="1" applyProtection="1">
      <alignment horizontal="center"/>
      <protection hidden="1"/>
    </xf>
    <xf numFmtId="4" fontId="19" fillId="0" borderId="19" xfId="0" applyNumberFormat="1" applyFont="1" applyBorder="1" applyAlignment="1" applyProtection="1">
      <alignment horizontal="center"/>
      <protection hidden="1"/>
    </xf>
    <xf numFmtId="4" fontId="19" fillId="0" borderId="20" xfId="0" applyNumberFormat="1" applyFont="1" applyBorder="1" applyAlignment="1" applyProtection="1">
      <alignment horizontal="center"/>
      <protection hidden="1"/>
    </xf>
    <xf numFmtId="4" fontId="19" fillId="0" borderId="18" xfId="0" applyNumberFormat="1" applyFont="1" applyBorder="1" applyAlignment="1" applyProtection="1">
      <alignment horizontal="center"/>
      <protection hidden="1"/>
    </xf>
    <xf numFmtId="0" fontId="11" fillId="0" borderId="24" xfId="0" applyFont="1" applyBorder="1" applyAlignment="1" applyProtection="1">
      <alignment horizontal="center" vertical="center"/>
      <protection hidden="1"/>
    </xf>
    <xf numFmtId="4" fontId="19" fillId="0" borderId="24" xfId="0" applyNumberFormat="1" applyFont="1" applyBorder="1" applyAlignment="1" applyProtection="1">
      <alignment horizontal="center"/>
      <protection hidden="1"/>
    </xf>
    <xf numFmtId="0" fontId="2" fillId="0" borderId="49" xfId="0" applyFont="1" applyBorder="1" applyAlignment="1" applyProtection="1">
      <alignment horizontal="center" vertical="center" wrapText="1"/>
      <protection hidden="1"/>
    </xf>
    <xf numFmtId="4" fontId="19" fillId="0" borderId="2" xfId="0" applyNumberFormat="1" applyFont="1" applyBorder="1" applyAlignment="1" applyProtection="1">
      <alignment horizontal="center"/>
      <protection hidden="1"/>
    </xf>
    <xf numFmtId="4" fontId="19" fillId="0" borderId="11" xfId="0" applyNumberFormat="1" applyFont="1" applyBorder="1" applyAlignment="1" applyProtection="1">
      <alignment horizontal="center"/>
      <protection hidden="1"/>
    </xf>
    <xf numFmtId="4" fontId="19" fillId="0" borderId="6" xfId="0" applyNumberFormat="1" applyFont="1" applyBorder="1" applyAlignment="1" applyProtection="1">
      <alignment horizontal="center"/>
      <protection hidden="1"/>
    </xf>
    <xf numFmtId="4" fontId="8" fillId="0" borderId="36" xfId="0" applyNumberFormat="1" applyFont="1" applyBorder="1" applyAlignment="1" applyProtection="1">
      <alignment horizontal="center"/>
      <protection hidden="1"/>
    </xf>
    <xf numFmtId="4" fontId="8" fillId="0" borderId="39" xfId="0" applyNumberFormat="1" applyFont="1" applyBorder="1" applyAlignment="1" applyProtection="1">
      <alignment horizontal="center"/>
      <protection hidden="1"/>
    </xf>
    <xf numFmtId="4" fontId="8" fillId="0" borderId="35" xfId="0" applyNumberFormat="1" applyFont="1" applyBorder="1" applyAlignment="1" applyProtection="1">
      <alignment horizontal="center"/>
      <protection hidden="1"/>
    </xf>
    <xf numFmtId="4" fontId="19" fillId="0" borderId="4" xfId="0" applyNumberFormat="1" applyFont="1" applyBorder="1" applyAlignment="1" applyProtection="1">
      <alignment horizontal="center"/>
      <protection hidden="1"/>
    </xf>
    <xf numFmtId="4" fontId="19" fillId="0" borderId="7" xfId="0" applyNumberFormat="1" applyFont="1" applyBorder="1" applyAlignment="1" applyProtection="1">
      <alignment horizontal="center"/>
      <protection hidden="1"/>
    </xf>
    <xf numFmtId="4" fontId="19" fillId="0" borderId="5" xfId="0" applyNumberFormat="1" applyFont="1" applyBorder="1" applyAlignment="1" applyProtection="1">
      <alignment horizontal="center"/>
      <protection hidden="1"/>
    </xf>
    <xf numFmtId="0" fontId="64" fillId="0" borderId="59" xfId="0" applyFont="1" applyBorder="1" applyAlignment="1" applyProtection="1">
      <alignment horizontal="center" vertical="center"/>
      <protection hidden="1"/>
    </xf>
    <xf numFmtId="0" fontId="64" fillId="0" borderId="54" xfId="0" applyFont="1" applyBorder="1" applyAlignment="1" applyProtection="1">
      <alignment horizontal="center" vertical="center"/>
      <protection hidden="1"/>
    </xf>
    <xf numFmtId="0" fontId="64" fillId="0" borderId="41" xfId="0" applyFont="1" applyBorder="1" applyAlignment="1" applyProtection="1">
      <alignment horizontal="center" vertical="center"/>
      <protection hidden="1"/>
    </xf>
    <xf numFmtId="0" fontId="38" fillId="0" borderId="47" xfId="0" applyFont="1" applyBorder="1" applyAlignment="1" applyProtection="1">
      <alignment horizontal="center" vertical="center" wrapText="1"/>
      <protection hidden="1"/>
    </xf>
    <xf numFmtId="0" fontId="38" fillId="0" borderId="48" xfId="0" applyFont="1" applyBorder="1" applyAlignment="1" applyProtection="1">
      <alignment horizontal="center" vertical="center" wrapText="1"/>
      <protection hidden="1"/>
    </xf>
    <xf numFmtId="0" fontId="38" fillId="0" borderId="49" xfId="0" applyFont="1" applyBorder="1" applyAlignment="1" applyProtection="1">
      <alignment horizontal="center" vertical="center" wrapText="1"/>
      <protection hidden="1"/>
    </xf>
    <xf numFmtId="0" fontId="1" fillId="0" borderId="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4" fontId="28" fillId="0" borderId="11" xfId="0" applyNumberFormat="1" applyFont="1" applyFill="1" applyBorder="1" applyAlignment="1" applyProtection="1">
      <alignment horizontal="center"/>
      <protection hidden="1"/>
    </xf>
    <xf numFmtId="0" fontId="28" fillId="0" borderId="11" xfId="0" applyFont="1" applyFill="1" applyBorder="1" applyAlignment="1" applyProtection="1">
      <alignment horizontal="center"/>
      <protection hidden="1"/>
    </xf>
    <xf numFmtId="167" fontId="28" fillId="5" borderId="11" xfId="0" applyNumberFormat="1" applyFont="1" applyFill="1" applyBorder="1" applyAlignment="1" applyProtection="1">
      <alignment horizontal="center"/>
      <protection locked="0" hidden="1"/>
    </xf>
    <xf numFmtId="0" fontId="54" fillId="0" borderId="8" xfId="0" applyFont="1" applyBorder="1" applyAlignment="1" applyProtection="1">
      <alignment horizontal="center"/>
      <protection hidden="1"/>
    </xf>
    <xf numFmtId="0" fontId="54" fillId="0" borderId="0" xfId="0" applyFont="1" applyBorder="1" applyAlignment="1" applyProtection="1">
      <alignment horizontal="center"/>
      <protection hidden="1"/>
    </xf>
    <xf numFmtId="0" fontId="54" fillId="0" borderId="9" xfId="0" applyFont="1" applyBorder="1" applyAlignment="1" applyProtection="1">
      <alignment horizontal="center"/>
      <protection hidden="1"/>
    </xf>
    <xf numFmtId="0" fontId="54" fillId="0" borderId="9" xfId="0" applyFont="1" applyBorder="1" applyAlignment="1" applyProtection="1">
      <protection hidden="1"/>
    </xf>
    <xf numFmtId="0" fontId="54" fillId="0" borderId="11" xfId="0" applyFont="1" applyBorder="1" applyAlignment="1" applyProtection="1">
      <protection hidden="1"/>
    </xf>
    <xf numFmtId="0" fontId="54" fillId="0" borderId="6" xfId="0" applyFont="1" applyBorder="1" applyAlignment="1" applyProtection="1">
      <protection hidden="1"/>
    </xf>
    <xf numFmtId="0" fontId="28" fillId="5" borderId="11" xfId="0" applyFont="1" applyFill="1" applyBorder="1" applyAlignment="1" applyProtection="1">
      <alignment horizontal="center"/>
      <protection locked="0" hidden="1"/>
    </xf>
    <xf numFmtId="4" fontId="10" fillId="5" borderId="11" xfId="0" applyNumberFormat="1" applyFont="1" applyFill="1" applyBorder="1" applyAlignment="1" applyProtection="1">
      <alignment horizontal="center"/>
      <protection locked="0" hidden="1"/>
    </xf>
    <xf numFmtId="2" fontId="28" fillId="0" borderId="11" xfId="0" applyNumberFormat="1" applyFont="1" applyFill="1" applyBorder="1" applyAlignment="1" applyProtection="1">
      <alignment horizontal="center"/>
      <protection hidden="1"/>
    </xf>
    <xf numFmtId="0" fontId="10" fillId="0" borderId="8"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61" fillId="0" borderId="10" xfId="0" applyFont="1" applyBorder="1" applyAlignment="1" applyProtection="1">
      <alignment horizontal="center" vertical="center"/>
      <protection hidden="1"/>
    </xf>
    <xf numFmtId="4" fontId="61" fillId="0" borderId="10" xfId="0" applyNumberFormat="1"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4" fontId="8" fillId="0" borderId="40" xfId="0" applyNumberFormat="1" applyFont="1" applyBorder="1" applyAlignment="1" applyProtection="1">
      <alignment horizontal="center"/>
      <protection hidden="1"/>
    </xf>
    <xf numFmtId="0" fontId="54" fillId="5" borderId="11" xfId="0" applyFont="1" applyFill="1" applyBorder="1" applyAlignment="1" applyProtection="1">
      <alignment horizontal="left" vertical="top"/>
      <protection locked="0" hidden="1"/>
    </xf>
    <xf numFmtId="0" fontId="54" fillId="0" borderId="0" xfId="0" applyFont="1" applyBorder="1" applyAlignment="1" applyProtection="1">
      <alignment horizontal="center" vertical="top"/>
      <protection hidden="1"/>
    </xf>
    <xf numFmtId="0" fontId="56" fillId="0" borderId="8" xfId="0" applyFont="1" applyBorder="1" applyAlignment="1" applyProtection="1">
      <alignment horizontal="center" vertical="center"/>
      <protection hidden="1"/>
    </xf>
    <xf numFmtId="0" fontId="56" fillId="0" borderId="0" xfId="0" applyFont="1" applyBorder="1" applyAlignment="1" applyProtection="1">
      <alignment horizontal="center" vertical="center"/>
      <protection hidden="1"/>
    </xf>
    <xf numFmtId="0" fontId="56" fillId="0" borderId="9" xfId="0" applyFont="1" applyBorder="1" applyAlignment="1" applyProtection="1">
      <alignment horizontal="center" vertical="center"/>
      <protection hidden="1"/>
    </xf>
    <xf numFmtId="0" fontId="2" fillId="0" borderId="57" xfId="0" applyFont="1" applyBorder="1" applyAlignment="1" applyProtection="1">
      <alignment horizontal="center" vertical="center"/>
      <protection hidden="1"/>
    </xf>
    <xf numFmtId="0" fontId="2" fillId="0" borderId="48" xfId="0" applyFont="1" applyBorder="1" applyAlignment="1" applyProtection="1">
      <alignment horizontal="center" vertical="center"/>
      <protection hidden="1"/>
    </xf>
    <xf numFmtId="0" fontId="2" fillId="0" borderId="49" xfId="0" applyFont="1" applyBorder="1" applyAlignment="1" applyProtection="1">
      <alignment horizontal="center" vertical="center"/>
      <protection hidden="1"/>
    </xf>
    <xf numFmtId="0" fontId="54" fillId="0" borderId="7" xfId="0" applyFont="1" applyBorder="1" applyAlignment="1" applyProtection="1">
      <protection hidden="1"/>
    </xf>
    <xf numFmtId="0" fontId="54" fillId="0" borderId="5" xfId="0" applyFont="1" applyBorder="1" applyAlignment="1" applyProtection="1">
      <protection hidden="1"/>
    </xf>
    <xf numFmtId="0" fontId="61" fillId="0" borderId="10" xfId="0" applyFont="1" applyBorder="1" applyAlignment="1" applyProtection="1">
      <alignment horizontal="center" vertical="center" wrapText="1"/>
      <protection hidden="1"/>
    </xf>
    <xf numFmtId="171" fontId="11" fillId="5" borderId="42" xfId="0" applyNumberFormat="1" applyFont="1" applyFill="1" applyBorder="1" applyAlignment="1" applyProtection="1">
      <alignment horizontal="center" vertical="center"/>
      <protection locked="0" hidden="1"/>
    </xf>
    <xf numFmtId="0" fontId="5" fillId="0" borderId="10" xfId="0" applyFont="1" applyFill="1" applyBorder="1" applyAlignment="1" applyProtection="1">
      <alignment horizontal="left" vertical="center" shrinkToFit="1"/>
      <protection hidden="1"/>
    </xf>
    <xf numFmtId="0" fontId="65" fillId="0" borderId="24" xfId="0" applyFont="1" applyBorder="1" applyAlignment="1" applyProtection="1">
      <alignment horizontal="center"/>
      <protection hidden="1"/>
    </xf>
    <xf numFmtId="0" fontId="10" fillId="0" borderId="10" xfId="0" applyFont="1" applyBorder="1" applyAlignment="1" applyProtection="1">
      <alignment horizontal="center"/>
      <protection hidden="1"/>
    </xf>
    <xf numFmtId="0" fontId="33" fillId="0" borderId="19" xfId="4" applyFont="1" applyFill="1" applyBorder="1" applyAlignment="1" applyProtection="1">
      <alignment vertical="center" wrapText="1"/>
      <protection hidden="1"/>
    </xf>
    <xf numFmtId="0" fontId="33" fillId="0" borderId="20" xfId="4" applyFont="1" applyFill="1" applyBorder="1" applyAlignment="1" applyProtection="1">
      <alignment vertical="center" wrapText="1"/>
      <protection hidden="1"/>
    </xf>
    <xf numFmtId="0" fontId="33" fillId="0" borderId="18" xfId="4" applyFont="1" applyFill="1" applyBorder="1" applyAlignment="1" applyProtection="1">
      <alignment vertical="center" wrapText="1"/>
      <protection hidden="1"/>
    </xf>
    <xf numFmtId="0" fontId="11" fillId="0" borderId="47" xfId="0" applyFont="1" applyFill="1" applyBorder="1" applyAlignment="1" applyProtection="1">
      <alignment horizontal="center" vertical="center"/>
      <protection hidden="1"/>
    </xf>
    <xf numFmtId="0" fontId="11" fillId="0" borderId="48" xfId="0" applyFont="1" applyFill="1" applyBorder="1" applyAlignment="1" applyProtection="1">
      <alignment horizontal="center" vertical="center"/>
      <protection hidden="1"/>
    </xf>
    <xf numFmtId="0" fontId="11" fillId="0" borderId="49" xfId="0" applyFont="1" applyFill="1" applyBorder="1" applyAlignment="1" applyProtection="1">
      <alignment horizontal="center" vertical="center"/>
      <protection hidden="1"/>
    </xf>
    <xf numFmtId="171" fontId="11" fillId="5" borderId="10" xfId="0" applyNumberFormat="1" applyFont="1" applyFill="1" applyBorder="1" applyAlignment="1" applyProtection="1">
      <alignment horizontal="center" vertical="center"/>
      <protection locked="0" hidden="1"/>
    </xf>
    <xf numFmtId="49" fontId="11" fillId="5" borderId="10" xfId="0" applyNumberFormat="1" applyFont="1" applyFill="1" applyBorder="1" applyAlignment="1" applyProtection="1">
      <alignment horizontal="center" vertical="center"/>
      <protection locked="0" hidden="1"/>
    </xf>
    <xf numFmtId="0" fontId="11" fillId="0" borderId="50" xfId="0" applyFont="1" applyBorder="1" applyAlignment="1" applyProtection="1">
      <alignment horizontal="center" vertical="center" wrapText="1"/>
      <protection hidden="1"/>
    </xf>
    <xf numFmtId="4" fontId="11" fillId="5" borderId="50" xfId="0" applyNumberFormat="1" applyFont="1" applyFill="1" applyBorder="1" applyAlignment="1" applyProtection="1">
      <alignment horizontal="center" vertical="center"/>
      <protection locked="0" hidden="1"/>
    </xf>
    <xf numFmtId="0" fontId="64" fillId="0" borderId="42" xfId="0" applyFont="1" applyBorder="1" applyAlignment="1" applyProtection="1">
      <alignment horizontal="center"/>
      <protection hidden="1"/>
    </xf>
    <xf numFmtId="0" fontId="11" fillId="5" borderId="10" xfId="0" applyFont="1" applyFill="1" applyBorder="1" applyAlignment="1" applyProtection="1">
      <alignment horizontal="center" vertical="center" shrinkToFit="1"/>
      <protection locked="0" hidden="1"/>
    </xf>
    <xf numFmtId="0" fontId="11" fillId="5" borderId="50" xfId="0" applyFont="1" applyFill="1" applyBorder="1" applyAlignment="1" applyProtection="1">
      <alignment horizontal="center" vertical="center" shrinkToFit="1"/>
      <protection locked="0" hidden="1"/>
    </xf>
    <xf numFmtId="0" fontId="64" fillId="0" borderId="42" xfId="0" applyFont="1" applyFill="1" applyBorder="1" applyAlignment="1" applyProtection="1">
      <alignment horizontal="center" vertical="center"/>
      <protection hidden="1"/>
    </xf>
    <xf numFmtId="0" fontId="11" fillId="7" borderId="50" xfId="0" applyFont="1" applyFill="1" applyBorder="1" applyAlignment="1" applyProtection="1">
      <alignment horizontal="center" vertical="center"/>
      <protection locked="0" hidden="1"/>
    </xf>
    <xf numFmtId="0" fontId="2" fillId="0" borderId="10" xfId="7" applyFont="1" applyFill="1" applyBorder="1" applyAlignment="1">
      <alignment horizontal="center" vertical="center"/>
    </xf>
    <xf numFmtId="0" fontId="5" fillId="0" borderId="10" xfId="7" applyFont="1" applyFill="1" applyBorder="1" applyAlignment="1">
      <alignment horizontal="left" vertical="center" wrapText="1"/>
    </xf>
    <xf numFmtId="169" fontId="54" fillId="0" borderId="19" xfId="0" applyNumberFormat="1" applyFont="1" applyBorder="1" applyAlignment="1" applyProtection="1">
      <alignment horizontal="center" vertical="center"/>
      <protection hidden="1"/>
    </xf>
    <xf numFmtId="169" fontId="54" fillId="0" borderId="20" xfId="0" applyNumberFormat="1" applyFont="1" applyBorder="1" applyAlignment="1" applyProtection="1">
      <alignment horizontal="center" vertical="center"/>
      <protection hidden="1"/>
    </xf>
    <xf numFmtId="169" fontId="54" fillId="0" borderId="18" xfId="0" applyNumberFormat="1" applyFont="1" applyBorder="1" applyAlignment="1" applyProtection="1">
      <alignment horizontal="center" vertical="center"/>
      <protection hidden="1"/>
    </xf>
    <xf numFmtId="0" fontId="11" fillId="7" borderId="10" xfId="0" applyFont="1" applyFill="1" applyBorder="1" applyAlignment="1" applyProtection="1">
      <alignment horizontal="center" vertical="center"/>
      <protection locked="0" hidden="1"/>
    </xf>
    <xf numFmtId="0" fontId="34" fillId="0" borderId="19" xfId="0" applyNumberFormat="1" applyFont="1" applyFill="1" applyBorder="1" applyAlignment="1" applyProtection="1">
      <alignment horizontal="left" vertical="center"/>
      <protection hidden="1"/>
    </xf>
    <xf numFmtId="0" fontId="34" fillId="0" borderId="20" xfId="0" applyNumberFormat="1" applyFont="1" applyFill="1" applyBorder="1" applyAlignment="1" applyProtection="1">
      <alignment horizontal="left" vertical="center"/>
      <protection hidden="1"/>
    </xf>
    <xf numFmtId="0" fontId="34" fillId="0" borderId="18" xfId="0" applyNumberFormat="1" applyFont="1" applyFill="1" applyBorder="1" applyAlignment="1" applyProtection="1">
      <alignment horizontal="left" vertical="center"/>
      <protection hidden="1"/>
    </xf>
    <xf numFmtId="0" fontId="54" fillId="0" borderId="19" xfId="0" applyNumberFormat="1" applyFont="1" applyFill="1" applyBorder="1" applyAlignment="1" applyProtection="1">
      <alignment horizontal="left" vertical="top" wrapText="1"/>
      <protection hidden="1"/>
    </xf>
    <xf numFmtId="0" fontId="54" fillId="0" borderId="20" xfId="0" applyNumberFormat="1" applyFont="1" applyFill="1" applyBorder="1" applyAlignment="1" applyProtection="1">
      <alignment horizontal="left" vertical="top" wrapText="1"/>
      <protection hidden="1"/>
    </xf>
    <xf numFmtId="0" fontId="11" fillId="0" borderId="50" xfId="0" applyFont="1" applyFill="1" applyBorder="1" applyAlignment="1" applyProtection="1">
      <alignment horizontal="center" vertical="center"/>
      <protection hidden="1"/>
    </xf>
    <xf numFmtId="0" fontId="11" fillId="0" borderId="62" xfId="0" applyFont="1" applyFill="1" applyBorder="1" applyAlignment="1" applyProtection="1">
      <alignment horizontal="center" vertical="center"/>
      <protection hidden="1"/>
    </xf>
    <xf numFmtId="0" fontId="20" fillId="0" borderId="42" xfId="0" applyFont="1" applyFill="1" applyBorder="1" applyAlignment="1" applyProtection="1">
      <alignment horizontal="center" vertical="center"/>
      <protection hidden="1"/>
    </xf>
    <xf numFmtId="0" fontId="20" fillId="0" borderId="46" xfId="0" applyFont="1" applyFill="1" applyBorder="1" applyAlignment="1" applyProtection="1">
      <alignment horizontal="center" vertical="center"/>
      <protection hidden="1"/>
    </xf>
    <xf numFmtId="0" fontId="11" fillId="0" borderId="50" xfId="0" applyFont="1" applyFill="1" applyBorder="1" applyAlignment="1" applyProtection="1">
      <alignment horizontal="center" vertical="center" wrapText="1"/>
      <protection hidden="1"/>
    </xf>
    <xf numFmtId="10" fontId="34" fillId="0" borderId="19" xfId="0" applyNumberFormat="1" applyFont="1" applyFill="1" applyBorder="1" applyAlignment="1" applyProtection="1">
      <alignment horizontal="center" vertical="center"/>
      <protection hidden="1"/>
    </xf>
    <xf numFmtId="10" fontId="34" fillId="0" borderId="20" xfId="0" applyNumberFormat="1" applyFont="1" applyFill="1" applyBorder="1" applyAlignment="1" applyProtection="1">
      <alignment horizontal="center" vertical="center"/>
      <protection hidden="1"/>
    </xf>
    <xf numFmtId="10" fontId="34" fillId="0" borderId="18" xfId="0" applyNumberFormat="1" applyFont="1" applyFill="1" applyBorder="1" applyAlignment="1" applyProtection="1">
      <alignment horizontal="center" vertical="center"/>
      <protection hidden="1"/>
    </xf>
    <xf numFmtId="0" fontId="64" fillId="0" borderId="58" xfId="0" applyFont="1" applyFill="1" applyBorder="1" applyAlignment="1" applyProtection="1">
      <alignment horizontal="center" vertical="center"/>
      <protection hidden="1"/>
    </xf>
    <xf numFmtId="0" fontId="20" fillId="0" borderId="43" xfId="0" applyFont="1" applyFill="1" applyBorder="1" applyAlignment="1" applyProtection="1">
      <alignment horizontal="center" vertical="center"/>
      <protection hidden="1"/>
    </xf>
    <xf numFmtId="0" fontId="20" fillId="0" borderId="54" xfId="0" applyFont="1" applyFill="1" applyBorder="1" applyAlignment="1" applyProtection="1">
      <alignment horizontal="center" vertical="center"/>
      <protection hidden="1"/>
    </xf>
    <xf numFmtId="0" fontId="20" fillId="0" borderId="41" xfId="0" applyFont="1" applyFill="1" applyBorder="1" applyAlignment="1" applyProtection="1">
      <alignment horizontal="center" vertical="center"/>
      <protection hidden="1"/>
    </xf>
    <xf numFmtId="169" fontId="34" fillId="0" borderId="19" xfId="0" applyNumberFormat="1" applyFont="1" applyBorder="1" applyAlignment="1" applyProtection="1">
      <alignment horizontal="center" vertical="center"/>
      <protection hidden="1"/>
    </xf>
    <xf numFmtId="169" fontId="34" fillId="0" borderId="20" xfId="0" applyNumberFormat="1" applyFont="1" applyBorder="1" applyAlignment="1" applyProtection="1">
      <alignment horizontal="center" vertical="center"/>
      <protection hidden="1"/>
    </xf>
    <xf numFmtId="169" fontId="34" fillId="0" borderId="18" xfId="0" applyNumberFormat="1" applyFont="1" applyBorder="1" applyAlignment="1" applyProtection="1">
      <alignment horizontal="center" vertical="center"/>
      <protection hidden="1"/>
    </xf>
    <xf numFmtId="0" fontId="34" fillId="0" borderId="19" xfId="0" applyFont="1" applyBorder="1" applyAlignment="1" applyProtection="1">
      <alignment wrapText="1"/>
      <protection hidden="1"/>
    </xf>
    <xf numFmtId="0" fontId="34" fillId="0" borderId="20" xfId="0" applyFont="1" applyBorder="1" applyAlignment="1" applyProtection="1">
      <alignment wrapText="1"/>
      <protection hidden="1"/>
    </xf>
    <xf numFmtId="0" fontId="34" fillId="0" borderId="18" xfId="0" applyFont="1" applyBorder="1" applyAlignment="1" applyProtection="1">
      <alignment wrapText="1"/>
      <protection hidden="1"/>
    </xf>
    <xf numFmtId="0" fontId="34" fillId="0" borderId="10" xfId="0" applyNumberFormat="1" applyFont="1" applyFill="1" applyBorder="1" applyAlignment="1" applyProtection="1">
      <alignment horizontal="left" vertical="top"/>
      <protection hidden="1"/>
    </xf>
    <xf numFmtId="0" fontId="34" fillId="0" borderId="10" xfId="0" applyFont="1" applyBorder="1" applyAlignment="1" applyProtection="1">
      <alignment wrapText="1"/>
      <protection hidden="1"/>
    </xf>
    <xf numFmtId="0" fontId="54" fillId="21" borderId="20" xfId="0" applyNumberFormat="1" applyFont="1" applyFill="1" applyBorder="1" applyAlignment="1" applyProtection="1">
      <alignment horizontal="center" vertical="top" wrapText="1"/>
      <protection locked="0" hidden="1"/>
    </xf>
    <xf numFmtId="0" fontId="10" fillId="0" borderId="0" xfId="0" applyFont="1" applyBorder="1" applyAlignment="1" applyProtection="1">
      <alignment horizontal="right" vertical="center" wrapText="1"/>
      <protection hidden="1"/>
    </xf>
    <xf numFmtId="0" fontId="10" fillId="0" borderId="0" xfId="0" applyFont="1" applyBorder="1" applyAlignment="1" applyProtection="1">
      <alignment horizontal="right" vertical="center"/>
      <protection hidden="1"/>
    </xf>
    <xf numFmtId="169" fontId="2" fillId="5" borderId="11" xfId="0" applyNumberFormat="1" applyFont="1" applyFill="1" applyBorder="1" applyAlignment="1" applyProtection="1">
      <alignment horizontal="center"/>
      <protection locked="0" hidden="1"/>
    </xf>
    <xf numFmtId="0" fontId="54" fillId="0" borderId="19" xfId="0" applyNumberFormat="1" applyFont="1" applyFill="1" applyBorder="1" applyAlignment="1" applyProtection="1">
      <alignment vertical="top" wrapText="1"/>
      <protection hidden="1"/>
    </xf>
    <xf numFmtId="0" fontId="54" fillId="0" borderId="20" xfId="0" applyNumberFormat="1" applyFont="1" applyFill="1" applyBorder="1" applyAlignment="1" applyProtection="1">
      <alignment vertical="top" wrapText="1"/>
      <protection hidden="1"/>
    </xf>
    <xf numFmtId="0" fontId="54" fillId="0" borderId="18" xfId="0" applyNumberFormat="1" applyFont="1" applyFill="1" applyBorder="1" applyAlignment="1" applyProtection="1">
      <alignment vertical="top" wrapText="1"/>
      <protection hidden="1"/>
    </xf>
    <xf numFmtId="169" fontId="54" fillId="5" borderId="19" xfId="0" applyNumberFormat="1" applyFont="1" applyFill="1" applyBorder="1" applyAlignment="1" applyProtection="1">
      <alignment horizontal="center" vertical="center"/>
      <protection locked="0" hidden="1"/>
    </xf>
    <xf numFmtId="169" fontId="54" fillId="5" borderId="20" xfId="0" applyNumberFormat="1" applyFont="1" applyFill="1" applyBorder="1" applyAlignment="1" applyProtection="1">
      <alignment horizontal="center" vertical="center"/>
      <protection locked="0" hidden="1"/>
    </xf>
    <xf numFmtId="169" fontId="54" fillId="5" borderId="18" xfId="0" applyNumberFormat="1" applyFont="1" applyFill="1" applyBorder="1" applyAlignment="1" applyProtection="1">
      <alignment horizontal="center" vertical="center"/>
      <protection locked="0" hidden="1"/>
    </xf>
    <xf numFmtId="0" fontId="34" fillId="0" borderId="2" xfId="0" applyNumberFormat="1" applyFont="1" applyFill="1" applyBorder="1" applyAlignment="1" applyProtection="1">
      <alignment horizontal="left" vertical="top"/>
      <protection hidden="1"/>
    </xf>
    <xf numFmtId="0" fontId="34" fillId="0" borderId="11" xfId="0" applyNumberFormat="1" applyFont="1" applyFill="1" applyBorder="1" applyAlignment="1" applyProtection="1">
      <alignment horizontal="left" vertical="top"/>
      <protection hidden="1"/>
    </xf>
    <xf numFmtId="0" fontId="34" fillId="0" borderId="6" xfId="0" applyNumberFormat="1" applyFont="1" applyFill="1" applyBorder="1" applyAlignment="1" applyProtection="1">
      <alignment horizontal="left" vertical="top"/>
      <protection hidden="1"/>
    </xf>
    <xf numFmtId="10" fontId="10" fillId="0" borderId="0" xfId="0" applyNumberFormat="1" applyFont="1" applyBorder="1" applyAlignment="1" applyProtection="1">
      <alignment horizontal="center" vertical="top"/>
      <protection hidden="1"/>
    </xf>
    <xf numFmtId="0" fontId="10" fillId="0" borderId="0" xfId="0" applyFont="1" applyBorder="1" applyAlignment="1" applyProtection="1">
      <alignment horizontal="right" vertical="top" wrapText="1"/>
      <protection hidden="1"/>
    </xf>
    <xf numFmtId="0" fontId="10" fillId="0" borderId="0" xfId="0" applyFont="1" applyBorder="1" applyAlignment="1" applyProtection="1">
      <alignment horizontal="right" vertical="top"/>
      <protection hidden="1"/>
    </xf>
    <xf numFmtId="0" fontId="61" fillId="0" borderId="10" xfId="0" applyFont="1" applyBorder="1" applyAlignment="1" applyProtection="1">
      <alignment horizontal="center"/>
      <protection hidden="1"/>
    </xf>
    <xf numFmtId="4" fontId="34" fillId="0" borderId="19" xfId="0" applyNumberFormat="1" applyFont="1" applyBorder="1" applyAlignment="1" applyProtection="1">
      <alignment horizontal="center" vertical="center"/>
      <protection hidden="1"/>
    </xf>
    <xf numFmtId="4" fontId="34" fillId="0" borderId="20" xfId="0" applyNumberFormat="1" applyFont="1" applyBorder="1" applyAlignment="1" applyProtection="1">
      <alignment horizontal="center" vertical="center"/>
      <protection hidden="1"/>
    </xf>
    <xf numFmtId="4" fontId="34" fillId="0" borderId="18" xfId="0" applyNumberFormat="1" applyFont="1" applyBorder="1" applyAlignment="1" applyProtection="1">
      <alignment horizontal="center" vertical="center"/>
      <protection hidden="1"/>
    </xf>
    <xf numFmtId="4" fontId="34" fillId="0" borderId="10" xfId="0" applyNumberFormat="1" applyFont="1" applyBorder="1" applyAlignment="1" applyProtection="1">
      <alignment horizontal="center" vertical="center"/>
      <protection hidden="1"/>
    </xf>
    <xf numFmtId="0" fontId="54" fillId="0" borderId="20" xfId="0" applyNumberFormat="1" applyFont="1" applyFill="1" applyBorder="1" applyAlignment="1" applyProtection="1">
      <alignment horizontal="right" vertical="top" wrapText="1"/>
      <protection hidden="1"/>
    </xf>
    <xf numFmtId="169" fontId="54" fillId="0" borderId="10" xfId="0" applyNumberFormat="1" applyFont="1" applyBorder="1" applyAlignment="1" applyProtection="1">
      <alignment horizontal="center" vertical="center"/>
      <protection hidden="1"/>
    </xf>
    <xf numFmtId="0" fontId="54" fillId="0" borderId="18" xfId="0" applyNumberFormat="1" applyFont="1" applyFill="1" applyBorder="1" applyAlignment="1" applyProtection="1">
      <alignment horizontal="left" vertical="top" wrapText="1"/>
      <protection hidden="1"/>
    </xf>
    <xf numFmtId="4" fontId="62" fillId="0" borderId="19" xfId="0" applyNumberFormat="1" applyFont="1" applyBorder="1" applyAlignment="1" applyProtection="1">
      <alignment horizontal="center" vertical="center" wrapText="1"/>
      <protection hidden="1"/>
    </xf>
    <xf numFmtId="0" fontId="62" fillId="0" borderId="20" xfId="0" applyFont="1" applyBorder="1" applyAlignment="1" applyProtection="1">
      <alignment horizontal="center" vertical="center" wrapText="1"/>
      <protection hidden="1"/>
    </xf>
    <xf numFmtId="0" fontId="62" fillId="0" borderId="1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11" fillId="7" borderId="50" xfId="0" applyFont="1" applyFill="1" applyBorder="1" applyAlignment="1" applyProtection="1">
      <alignment horizontal="center" vertical="center" wrapText="1"/>
      <protection locked="0" hidden="1"/>
    </xf>
    <xf numFmtId="0" fontId="20" fillId="0" borderId="43" xfId="0" applyFont="1" applyFill="1" applyBorder="1" applyAlignment="1" applyProtection="1">
      <alignment horizontal="center" vertical="center" wrapText="1"/>
      <protection hidden="1"/>
    </xf>
    <xf numFmtId="0" fontId="20" fillId="0" borderId="54" xfId="0" applyFont="1" applyFill="1" applyBorder="1" applyAlignment="1" applyProtection="1">
      <alignment horizontal="center" vertical="center" wrapText="1"/>
      <protection hidden="1"/>
    </xf>
    <xf numFmtId="0" fontId="20" fillId="0" borderId="41" xfId="0" applyFont="1" applyFill="1" applyBorder="1" applyAlignment="1" applyProtection="1">
      <alignment horizontal="center" vertical="center" wrapText="1"/>
      <protection hidden="1"/>
    </xf>
    <xf numFmtId="0" fontId="91" fillId="0" borderId="43" xfId="0" applyFont="1" applyFill="1" applyBorder="1" applyAlignment="1" applyProtection="1">
      <alignment horizontal="center" vertical="center"/>
      <protection hidden="1"/>
    </xf>
    <xf numFmtId="0" fontId="91" fillId="0" borderId="54" xfId="0" applyFont="1" applyFill="1" applyBorder="1" applyAlignment="1" applyProtection="1">
      <alignment horizontal="center" vertical="center"/>
      <protection hidden="1"/>
    </xf>
    <xf numFmtId="0" fontId="91" fillId="0" borderId="41" xfId="0" applyFont="1" applyFill="1" applyBorder="1" applyAlignment="1" applyProtection="1">
      <alignment horizontal="center" vertical="center"/>
      <protection hidden="1"/>
    </xf>
    <xf numFmtId="0" fontId="11" fillId="0" borderId="47" xfId="0" applyNumberFormat="1" applyFont="1" applyFill="1" applyBorder="1" applyAlignment="1" applyProtection="1">
      <alignment horizontal="center" vertical="center" wrapText="1"/>
      <protection hidden="1"/>
    </xf>
    <xf numFmtId="0" fontId="11" fillId="0" borderId="48" xfId="0" applyNumberFormat="1" applyFont="1" applyFill="1" applyBorder="1" applyAlignment="1" applyProtection="1">
      <alignment horizontal="center" vertical="center" wrapText="1"/>
      <protection hidden="1"/>
    </xf>
    <xf numFmtId="0" fontId="11" fillId="0" borderId="49" xfId="0" applyNumberFormat="1" applyFont="1" applyFill="1" applyBorder="1" applyAlignment="1" applyProtection="1">
      <alignment horizontal="center" vertical="center" wrapText="1"/>
      <protection hidden="1"/>
    </xf>
    <xf numFmtId="0" fontId="65" fillId="0" borderId="37" xfId="0" applyFont="1" applyFill="1" applyBorder="1" applyAlignment="1" applyProtection="1">
      <alignment horizontal="center" vertical="center"/>
      <protection hidden="1"/>
    </xf>
    <xf numFmtId="0" fontId="20" fillId="0" borderId="42" xfId="0" applyFont="1" applyFill="1" applyBorder="1" applyAlignment="1" applyProtection="1">
      <alignment horizontal="center"/>
      <protection hidden="1"/>
    </xf>
    <xf numFmtId="0" fontId="64" fillId="0" borderId="43" xfId="0" applyFont="1" applyFill="1" applyBorder="1" applyAlignment="1" applyProtection="1">
      <alignment horizontal="center" vertical="center"/>
      <protection hidden="1"/>
    </xf>
    <xf numFmtId="0" fontId="64" fillId="0" borderId="54" xfId="0" applyFont="1" applyFill="1" applyBorder="1" applyAlignment="1" applyProtection="1">
      <alignment horizontal="center" vertical="center"/>
      <protection hidden="1"/>
    </xf>
    <xf numFmtId="0" fontId="64" fillId="0" borderId="41" xfId="0" applyFont="1" applyFill="1" applyBorder="1" applyAlignment="1" applyProtection="1">
      <alignment horizontal="center" vertical="center"/>
      <protection hidden="1"/>
    </xf>
    <xf numFmtId="0" fontId="64" fillId="0" borderId="55" xfId="0" applyFont="1" applyBorder="1" applyAlignment="1" applyProtection="1">
      <alignment horizontal="center"/>
      <protection hidden="1"/>
    </xf>
    <xf numFmtId="4" fontId="11" fillId="0" borderId="50" xfId="0" applyNumberFormat="1" applyFont="1" applyFill="1" applyBorder="1" applyAlignment="1" applyProtection="1">
      <alignment horizontal="center" vertical="center"/>
      <protection hidden="1"/>
    </xf>
    <xf numFmtId="0" fontId="11" fillId="0" borderId="56" xfId="0" applyFont="1" applyBorder="1" applyAlignment="1" applyProtection="1">
      <alignment horizontal="center" vertical="center" wrapText="1"/>
      <protection hidden="1"/>
    </xf>
    <xf numFmtId="4" fontId="11" fillId="0" borderId="47" xfId="0" applyNumberFormat="1" applyFont="1" applyFill="1" applyBorder="1" applyAlignment="1" applyProtection="1">
      <alignment horizontal="center" vertical="center"/>
      <protection hidden="1"/>
    </xf>
    <xf numFmtId="4" fontId="11" fillId="0" borderId="48" xfId="0" applyNumberFormat="1" applyFont="1" applyFill="1" applyBorder="1" applyAlignment="1" applyProtection="1">
      <alignment horizontal="center" vertical="center"/>
      <protection hidden="1"/>
    </xf>
    <xf numFmtId="4" fontId="11" fillId="0" borderId="49" xfId="0" applyNumberFormat="1" applyFont="1" applyFill="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11" fillId="0" borderId="36" xfId="0" applyFont="1" applyFill="1" applyBorder="1" applyAlignment="1" applyProtection="1">
      <alignment horizontal="center"/>
      <protection hidden="1"/>
    </xf>
    <xf numFmtId="0" fontId="11" fillId="0" borderId="39" xfId="0" applyFont="1" applyFill="1" applyBorder="1" applyAlignment="1" applyProtection="1">
      <alignment horizontal="center"/>
      <protection hidden="1"/>
    </xf>
    <xf numFmtId="0" fontId="11" fillId="0" borderId="35" xfId="0" applyFont="1" applyFill="1" applyBorder="1" applyAlignment="1" applyProtection="1">
      <alignment horizontal="center"/>
      <protection hidden="1"/>
    </xf>
    <xf numFmtId="0" fontId="5" fillId="0" borderId="19" xfId="0" applyFont="1" applyFill="1" applyBorder="1" applyAlignment="1" applyProtection="1">
      <alignment horizontal="center" vertical="center" shrinkToFit="1"/>
      <protection hidden="1"/>
    </xf>
    <xf numFmtId="0" fontId="5" fillId="0" borderId="20" xfId="0" applyFont="1" applyFill="1" applyBorder="1" applyAlignment="1" applyProtection="1">
      <alignment horizontal="center" vertical="center" shrinkToFit="1"/>
      <protection hidden="1"/>
    </xf>
    <xf numFmtId="0" fontId="10" fillId="0" borderId="10" xfId="0" applyFont="1" applyFill="1" applyBorder="1" applyAlignment="1" applyProtection="1">
      <alignment horizontal="left" vertical="center"/>
      <protection hidden="1"/>
    </xf>
    <xf numFmtId="4" fontId="54" fillId="0" borderId="19" xfId="0" applyNumberFormat="1" applyFont="1" applyBorder="1" applyAlignment="1" applyProtection="1">
      <alignment horizontal="center" vertical="center"/>
      <protection hidden="1"/>
    </xf>
    <xf numFmtId="4" fontId="54" fillId="0" borderId="20" xfId="0" applyNumberFormat="1" applyFont="1" applyBorder="1" applyAlignment="1" applyProtection="1">
      <alignment horizontal="center" vertical="center"/>
      <protection hidden="1"/>
    </xf>
    <xf numFmtId="4" fontId="54" fillId="0" borderId="18" xfId="0" applyNumberFormat="1" applyFont="1" applyBorder="1" applyAlignment="1" applyProtection="1">
      <alignment horizontal="center" vertical="center"/>
      <protection hidden="1"/>
    </xf>
    <xf numFmtId="4" fontId="8" fillId="0" borderId="33" xfId="0" applyNumberFormat="1" applyFont="1" applyBorder="1" applyAlignment="1" applyProtection="1">
      <alignment horizontal="center" vertical="center" wrapText="1"/>
      <protection hidden="1"/>
    </xf>
    <xf numFmtId="4" fontId="65" fillId="0" borderId="40" xfId="0" applyNumberFormat="1" applyFont="1" applyBorder="1" applyAlignment="1" applyProtection="1">
      <alignment horizontal="center"/>
      <protection hidden="1"/>
    </xf>
    <xf numFmtId="0" fontId="19" fillId="0" borderId="42" xfId="0" applyFont="1" applyBorder="1" applyAlignment="1" applyProtection="1">
      <alignment horizontal="center"/>
      <protection hidden="1"/>
    </xf>
    <xf numFmtId="0" fontId="19" fillId="0" borderId="50" xfId="0" applyFont="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hidden="1"/>
    </xf>
    <xf numFmtId="4" fontId="8" fillId="0" borderId="33" xfId="0" applyNumberFormat="1" applyFont="1" applyBorder="1" applyAlignment="1" applyProtection="1">
      <alignment horizontal="center"/>
      <protection hidden="1"/>
    </xf>
    <xf numFmtId="0" fontId="10" fillId="0" borderId="7" xfId="0" applyFont="1" applyBorder="1" applyAlignment="1" applyProtection="1">
      <alignment horizontal="right" vertical="center"/>
      <protection hidden="1"/>
    </xf>
    <xf numFmtId="0" fontId="10" fillId="0" borderId="5" xfId="0" applyFont="1" applyBorder="1" applyAlignment="1" applyProtection="1">
      <alignment horizontal="right" vertical="center"/>
      <protection hidden="1"/>
    </xf>
    <xf numFmtId="0" fontId="8" fillId="0" borderId="19" xfId="0" applyFont="1" applyBorder="1" applyAlignment="1" applyProtection="1">
      <alignment horizontal="center" vertical="center"/>
      <protection hidden="1"/>
    </xf>
    <xf numFmtId="0" fontId="8" fillId="0" borderId="20"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171" fontId="65" fillId="0" borderId="32" xfId="0" applyNumberFormat="1" applyFont="1" applyFill="1" applyBorder="1" applyAlignment="1" applyProtection="1">
      <alignment horizontal="center"/>
      <protection hidden="1"/>
    </xf>
    <xf numFmtId="4" fontId="65" fillId="0" borderId="35" xfId="0" applyNumberFormat="1" applyFont="1" applyFill="1" applyBorder="1" applyAlignment="1" applyProtection="1">
      <alignment horizontal="center"/>
      <protection hidden="1"/>
    </xf>
    <xf numFmtId="171" fontId="11" fillId="5" borderId="50" xfId="0" applyNumberFormat="1" applyFont="1" applyFill="1" applyBorder="1" applyAlignment="1" applyProtection="1">
      <alignment horizontal="center" vertical="center"/>
      <protection locked="0" hidden="1"/>
    </xf>
    <xf numFmtId="3" fontId="5" fillId="5" borderId="11" xfId="0" applyNumberFormat="1" applyFont="1" applyFill="1" applyBorder="1" applyAlignment="1" applyProtection="1">
      <alignment horizontal="center"/>
      <protection locked="0" hidden="1"/>
    </xf>
    <xf numFmtId="3" fontId="5" fillId="5" borderId="6" xfId="0" applyNumberFormat="1" applyFont="1" applyFill="1" applyBorder="1" applyAlignment="1" applyProtection="1">
      <alignment horizontal="center"/>
      <protection locked="0" hidden="1"/>
    </xf>
    <xf numFmtId="49" fontId="3" fillId="0" borderId="5" xfId="0" applyNumberFormat="1" applyFont="1" applyFill="1" applyBorder="1" applyAlignment="1" applyProtection="1">
      <alignment horizontal="left" vertical="center" wrapText="1"/>
      <protection hidden="1"/>
    </xf>
    <xf numFmtId="49" fontId="3" fillId="0" borderId="9" xfId="0" applyNumberFormat="1" applyFont="1" applyFill="1" applyBorder="1" applyAlignment="1" applyProtection="1">
      <alignment horizontal="left" vertical="center" wrapText="1"/>
      <protection hidden="1"/>
    </xf>
    <xf numFmtId="49" fontId="3" fillId="0" borderId="6" xfId="0" applyNumberFormat="1" applyFont="1" applyFill="1" applyBorder="1" applyAlignment="1" applyProtection="1">
      <alignment horizontal="left" vertical="center" wrapText="1"/>
      <protection hidden="1"/>
    </xf>
    <xf numFmtId="3" fontId="5" fillId="5" borderId="2" xfId="0" applyNumberFormat="1" applyFont="1" applyFill="1" applyBorder="1" applyAlignment="1" applyProtection="1">
      <alignment horizontal="center"/>
      <protection locked="0" hidden="1"/>
    </xf>
    <xf numFmtId="0" fontId="62" fillId="0" borderId="20" xfId="0" quotePrefix="1" applyFont="1" applyBorder="1" applyAlignment="1" applyProtection="1">
      <alignment vertical="center"/>
      <protection hidden="1"/>
    </xf>
    <xf numFmtId="0" fontId="62" fillId="0" borderId="20" xfId="0" applyFont="1" applyBorder="1" applyAlignment="1" applyProtection="1">
      <alignment vertical="center"/>
      <protection hidden="1"/>
    </xf>
    <xf numFmtId="0" fontId="62" fillId="0" borderId="18" xfId="0" applyFont="1" applyBorder="1" applyAlignment="1" applyProtection="1">
      <alignment vertical="center"/>
      <protection hidden="1"/>
    </xf>
    <xf numFmtId="0" fontId="62" fillId="0" borderId="4" xfId="0" applyFont="1" applyBorder="1" applyAlignment="1" applyProtection="1">
      <alignment horizontal="center" vertical="center"/>
      <protection hidden="1"/>
    </xf>
    <xf numFmtId="0" fontId="62" fillId="0" borderId="7"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62" fillId="0" borderId="8" xfId="0" applyFont="1" applyBorder="1" applyAlignment="1" applyProtection="1">
      <alignment horizontal="center" vertical="center"/>
      <protection hidden="1"/>
    </xf>
    <xf numFmtId="0" fontId="62" fillId="0" borderId="0" xfId="0" applyFont="1" applyBorder="1" applyAlignment="1" applyProtection="1">
      <alignment horizontal="center" vertical="center"/>
      <protection hidden="1"/>
    </xf>
    <xf numFmtId="0" fontId="62" fillId="0" borderId="9" xfId="0" applyFont="1" applyBorder="1" applyAlignment="1" applyProtection="1">
      <alignment horizontal="center" vertical="center"/>
      <protection hidden="1"/>
    </xf>
    <xf numFmtId="0" fontId="11" fillId="0" borderId="7" xfId="0" applyFont="1" applyBorder="1" applyAlignment="1" applyProtection="1">
      <alignment horizontal="left" vertical="top" wrapText="1"/>
      <protection hidden="1"/>
    </xf>
    <xf numFmtId="4" fontId="34" fillId="0" borderId="10" xfId="0" applyNumberFormat="1" applyFont="1" applyFill="1" applyBorder="1" applyAlignment="1" applyProtection="1">
      <alignment horizontal="center" vertical="center"/>
      <protection hidden="1"/>
    </xf>
    <xf numFmtId="2" fontId="2" fillId="5" borderId="10" xfId="0" applyNumberFormat="1" applyFont="1" applyFill="1" applyBorder="1" applyAlignment="1" applyProtection="1">
      <alignment horizontal="center"/>
      <protection locked="0" hidden="1"/>
    </xf>
    <xf numFmtId="10" fontId="11" fillId="0" borderId="10" xfId="0" applyNumberFormat="1" applyFont="1" applyBorder="1" applyAlignment="1" applyProtection="1">
      <alignment horizontal="center" vertical="center"/>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74" fillId="0" borderId="0" xfId="0" applyFont="1" applyBorder="1" applyAlignment="1" applyProtection="1">
      <alignment horizontal="justify" vertical="center" wrapText="1"/>
      <protection hidden="1"/>
    </xf>
    <xf numFmtId="10" fontId="11" fillId="0" borderId="10" xfId="0" applyNumberFormat="1" applyFont="1" applyFill="1" applyBorder="1" applyAlignment="1" applyProtection="1">
      <alignment horizontal="center" vertical="center"/>
      <protection hidden="1"/>
    </xf>
    <xf numFmtId="0" fontId="74" fillId="0" borderId="0" xfId="0" applyFont="1" applyBorder="1" applyAlignment="1" applyProtection="1">
      <alignment horizontal="left"/>
      <protection hidden="1"/>
    </xf>
    <xf numFmtId="0" fontId="2" fillId="0" borderId="5"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 fillId="0" borderId="65" xfId="0" applyFont="1" applyFill="1" applyBorder="1" applyAlignment="1" applyProtection="1">
      <alignment horizontal="left" vertical="center" wrapText="1"/>
      <protection hidden="1"/>
    </xf>
    <xf numFmtId="0" fontId="74" fillId="0" borderId="0" xfId="0" applyFont="1" applyFill="1" applyBorder="1" applyAlignment="1" applyProtection="1">
      <alignment horizontal="justify" vertical="top" wrapText="1"/>
      <protection hidden="1"/>
    </xf>
    <xf numFmtId="0" fontId="92" fillId="0" borderId="7" xfId="0" applyFont="1" applyFill="1" applyBorder="1" applyAlignment="1" applyProtection="1">
      <alignment horizontal="center"/>
      <protection hidden="1"/>
    </xf>
    <xf numFmtId="0" fontId="95" fillId="0" borderId="7" xfId="0" applyFont="1" applyFill="1" applyBorder="1" applyAlignment="1" applyProtection="1">
      <alignment horizontal="center"/>
      <protection hidden="1"/>
    </xf>
    <xf numFmtId="0" fontId="0" fillId="7" borderId="20" xfId="0" applyFill="1" applyBorder="1" applyProtection="1">
      <protection locked="0" hidden="1"/>
    </xf>
    <xf numFmtId="0" fontId="0" fillId="7" borderId="18" xfId="0" applyFill="1" applyBorder="1" applyProtection="1">
      <protection locked="0" hidden="1"/>
    </xf>
    <xf numFmtId="0" fontId="74" fillId="0" borderId="0" xfId="0" applyFont="1" applyFill="1" applyBorder="1" applyAlignment="1" applyProtection="1">
      <alignment horizontal="justify" wrapText="1"/>
      <protection hidden="1"/>
    </xf>
    <xf numFmtId="49" fontId="10" fillId="0" borderId="4" xfId="0" applyNumberFormat="1" applyFont="1" applyFill="1" applyBorder="1" applyAlignment="1" applyProtection="1">
      <alignment horizontal="center" vertical="center" wrapText="1"/>
      <protection hidden="1"/>
    </xf>
    <xf numFmtId="49" fontId="10" fillId="0" borderId="7" xfId="0" applyNumberFormat="1" applyFont="1" applyFill="1" applyBorder="1" applyAlignment="1" applyProtection="1">
      <alignment horizontal="center" vertical="center" wrapText="1"/>
      <protection hidden="1"/>
    </xf>
    <xf numFmtId="49" fontId="10" fillId="0" borderId="5" xfId="0" applyNumberFormat="1" applyFont="1" applyFill="1" applyBorder="1" applyAlignment="1" applyProtection="1">
      <alignment horizontal="center" vertical="center" wrapText="1"/>
      <protection hidden="1"/>
    </xf>
    <xf numFmtId="49" fontId="10" fillId="0" borderId="8" xfId="0" applyNumberFormat="1" applyFont="1" applyFill="1" applyBorder="1" applyAlignment="1" applyProtection="1">
      <alignment horizontal="center" vertical="center" wrapText="1"/>
      <protection hidden="1"/>
    </xf>
    <xf numFmtId="49" fontId="10" fillId="0" borderId="0" xfId="0" applyNumberFormat="1" applyFont="1" applyFill="1" applyBorder="1" applyAlignment="1" applyProtection="1">
      <alignment horizontal="center" vertical="center" wrapText="1"/>
      <protection hidden="1"/>
    </xf>
    <xf numFmtId="49" fontId="10" fillId="0" borderId="9" xfId="0" applyNumberFormat="1" applyFont="1" applyFill="1" applyBorder="1" applyAlignment="1" applyProtection="1">
      <alignment horizontal="center" vertical="center" wrapText="1"/>
      <protection hidden="1"/>
    </xf>
    <xf numFmtId="49" fontId="10" fillId="0" borderId="2" xfId="0" applyNumberFormat="1" applyFont="1" applyFill="1" applyBorder="1" applyAlignment="1" applyProtection="1">
      <alignment horizontal="center" vertical="center" wrapText="1"/>
      <protection hidden="1"/>
    </xf>
    <xf numFmtId="49" fontId="10" fillId="0" borderId="11" xfId="0" applyNumberFormat="1" applyFont="1" applyFill="1" applyBorder="1" applyAlignment="1" applyProtection="1">
      <alignment horizontal="center" vertical="center" wrapText="1"/>
      <protection hidden="1"/>
    </xf>
    <xf numFmtId="49" fontId="10" fillId="0" borderId="6" xfId="0" applyNumberFormat="1" applyFont="1" applyFill="1" applyBorder="1" applyAlignment="1" applyProtection="1">
      <alignment horizontal="center" vertical="center" wrapText="1"/>
      <protection hidden="1"/>
    </xf>
    <xf numFmtId="0" fontId="74" fillId="0" borderId="0" xfId="0" applyFont="1" applyFill="1" applyBorder="1" applyAlignment="1" applyProtection="1">
      <alignment horizontal="justify"/>
      <protection hidden="1"/>
    </xf>
    <xf numFmtId="0" fontId="74" fillId="0" borderId="0" xfId="0" applyFont="1" applyFill="1" applyBorder="1" applyAlignment="1" applyProtection="1">
      <alignment horizontal="justify" vertical="center"/>
      <protection hidden="1"/>
    </xf>
    <xf numFmtId="0" fontId="3" fillId="7" borderId="50" xfId="0" applyFont="1" applyFill="1" applyBorder="1" applyAlignment="1" applyProtection="1">
      <alignment horizontal="center" vertical="center"/>
      <protection locked="0" hidden="1"/>
    </xf>
    <xf numFmtId="0" fontId="3" fillId="7" borderId="62" xfId="0" applyFont="1" applyFill="1" applyBorder="1" applyAlignment="1" applyProtection="1">
      <alignment horizontal="center" vertical="center"/>
      <protection locked="0" hidden="1"/>
    </xf>
    <xf numFmtId="0" fontId="11" fillId="0" borderId="2" xfId="0" applyFont="1" applyFill="1" applyBorder="1" applyAlignment="1" applyProtection="1">
      <alignment horizontal="center"/>
      <protection hidden="1"/>
    </xf>
    <xf numFmtId="0" fontId="11" fillId="0" borderId="11" xfId="0" applyFont="1" applyFill="1" applyBorder="1" applyAlignment="1" applyProtection="1">
      <alignment horizontal="center"/>
      <protection hidden="1"/>
    </xf>
    <xf numFmtId="0" fontId="1" fillId="0" borderId="53"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left" vertical="center" wrapText="1"/>
      <protection hidden="1"/>
    </xf>
    <xf numFmtId="0" fontId="10" fillId="0" borderId="4" xfId="0" applyNumberFormat="1" applyFont="1" applyFill="1" applyBorder="1" applyAlignment="1" applyProtection="1">
      <alignment horizontal="center" vertical="center"/>
      <protection hidden="1"/>
    </xf>
    <xf numFmtId="0" fontId="10" fillId="0" borderId="7" xfId="0" applyNumberFormat="1" applyFont="1" applyFill="1" applyBorder="1" applyAlignment="1" applyProtection="1">
      <alignment horizontal="center" vertical="center"/>
      <protection hidden="1"/>
    </xf>
    <xf numFmtId="0" fontId="10" fillId="0" borderId="5" xfId="0" applyNumberFormat="1" applyFont="1" applyFill="1" applyBorder="1" applyAlignment="1" applyProtection="1">
      <alignment horizontal="center" vertical="center"/>
      <protection hidden="1"/>
    </xf>
    <xf numFmtId="0" fontId="10" fillId="0" borderId="8"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center"/>
      <protection hidden="1"/>
    </xf>
    <xf numFmtId="0" fontId="10" fillId="0" borderId="9" xfId="0" applyNumberFormat="1" applyFont="1" applyFill="1" applyBorder="1" applyAlignment="1" applyProtection="1">
      <alignment horizontal="center" vertical="center"/>
      <protection hidden="1"/>
    </xf>
    <xf numFmtId="0" fontId="10" fillId="0" borderId="2" xfId="0" applyNumberFormat="1" applyFont="1" applyFill="1" applyBorder="1" applyAlignment="1" applyProtection="1">
      <alignment horizontal="center" vertical="center"/>
      <protection hidden="1"/>
    </xf>
    <xf numFmtId="0" fontId="10" fillId="0" borderId="11" xfId="0" applyNumberFormat="1" applyFont="1" applyFill="1" applyBorder="1" applyAlignment="1" applyProtection="1">
      <alignment horizontal="center" vertical="center"/>
      <protection hidden="1"/>
    </xf>
    <xf numFmtId="0" fontId="10" fillId="0" borderId="6" xfId="0" applyNumberFormat="1" applyFont="1" applyFill="1" applyBorder="1" applyAlignment="1" applyProtection="1">
      <alignment horizontal="center" vertical="center"/>
      <protection hidden="1"/>
    </xf>
    <xf numFmtId="0" fontId="11" fillId="0" borderId="6"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1" fillId="0" borderId="58" xfId="0" applyFont="1" applyFill="1" applyBorder="1" applyAlignment="1" applyProtection="1">
      <alignment horizontal="left" vertical="center" wrapText="1"/>
      <protection hidden="1"/>
    </xf>
    <xf numFmtId="0" fontId="1" fillId="0" borderId="42" xfId="0" applyFont="1" applyFill="1" applyBorder="1" applyAlignment="1" applyProtection="1">
      <alignment horizontal="left" vertical="center" wrapText="1"/>
      <protection hidden="1"/>
    </xf>
    <xf numFmtId="4" fontId="2" fillId="0" borderId="10" xfId="0" applyNumberFormat="1" applyFont="1" applyFill="1" applyBorder="1" applyAlignment="1" applyProtection="1">
      <alignment horizontal="center" vertical="center"/>
      <protection hidden="1"/>
    </xf>
    <xf numFmtId="166" fontId="2" fillId="0" borderId="10" xfId="0" applyNumberFormat="1" applyFont="1" applyFill="1" applyBorder="1" applyAlignment="1" applyProtection="1">
      <alignment horizontal="center" vertical="center"/>
      <protection hidden="1"/>
    </xf>
    <xf numFmtId="1" fontId="2" fillId="0" borderId="19" xfId="0" applyNumberFormat="1" applyFont="1" applyFill="1" applyBorder="1" applyAlignment="1" applyProtection="1">
      <alignment horizontal="center" vertical="center"/>
      <protection hidden="1"/>
    </xf>
    <xf numFmtId="1" fontId="2" fillId="0" borderId="20" xfId="0" applyNumberFormat="1" applyFont="1" applyFill="1" applyBorder="1" applyAlignment="1" applyProtection="1">
      <alignment horizontal="center" vertical="center"/>
      <protection hidden="1"/>
    </xf>
    <xf numFmtId="1" fontId="2" fillId="0" borderId="18" xfId="0" applyNumberFormat="1" applyFont="1" applyFill="1" applyBorder="1" applyAlignment="1" applyProtection="1">
      <alignment horizontal="center" vertical="center"/>
      <protection hidden="1"/>
    </xf>
    <xf numFmtId="0" fontId="26" fillId="0" borderId="7" xfId="0" applyFont="1" applyFill="1" applyBorder="1" applyAlignment="1" applyProtection="1">
      <alignment horizontal="center"/>
      <protection hidden="1"/>
    </xf>
    <xf numFmtId="0" fontId="28" fillId="7" borderId="10" xfId="0" applyFont="1" applyFill="1" applyBorder="1" applyAlignment="1" applyProtection="1">
      <alignment horizontal="center" vertical="center" wrapText="1"/>
      <protection locked="0" hidden="1"/>
    </xf>
    <xf numFmtId="0" fontId="7" fillId="0" borderId="10" xfId="0" applyFont="1" applyFill="1" applyBorder="1" applyAlignment="1" applyProtection="1">
      <alignment horizontal="center" vertical="center"/>
      <protection hidden="1"/>
    </xf>
    <xf numFmtId="0" fontId="2" fillId="0" borderId="10" xfId="0" applyFont="1" applyFill="1" applyBorder="1" applyAlignment="1" applyProtection="1">
      <alignment horizontal="left"/>
      <protection hidden="1"/>
    </xf>
    <xf numFmtId="167" fontId="7" fillId="5" borderId="19" xfId="0" applyNumberFormat="1" applyFont="1" applyFill="1" applyBorder="1" applyAlignment="1" applyProtection="1">
      <alignment horizontal="center" vertical="center" shrinkToFit="1"/>
      <protection locked="0" hidden="1"/>
    </xf>
    <xf numFmtId="167" fontId="7" fillId="5" borderId="20" xfId="0" applyNumberFormat="1" applyFont="1" applyFill="1" applyBorder="1" applyAlignment="1" applyProtection="1">
      <alignment horizontal="center" vertical="center" shrinkToFit="1"/>
      <protection locked="0" hidden="1"/>
    </xf>
    <xf numFmtId="167" fontId="7" fillId="5" borderId="18" xfId="0" applyNumberFormat="1" applyFont="1" applyFill="1" applyBorder="1" applyAlignment="1" applyProtection="1">
      <alignment horizontal="center" vertical="center" shrinkToFit="1"/>
      <protection locked="0" hidden="1"/>
    </xf>
    <xf numFmtId="0" fontId="74" fillId="0" borderId="0" xfId="0" applyFont="1" applyFill="1" applyBorder="1" applyAlignment="1" applyProtection="1">
      <alignment horizontal="left"/>
      <protection hidden="1"/>
    </xf>
    <xf numFmtId="0" fontId="3" fillId="0" borderId="19" xfId="0" applyNumberFormat="1" applyFont="1" applyBorder="1" applyAlignment="1" applyProtection="1">
      <alignment horizontal="center" vertical="center" wrapText="1"/>
      <protection hidden="1"/>
    </xf>
    <xf numFmtId="0" fontId="3" fillId="0" borderId="20" xfId="0" applyNumberFormat="1" applyFont="1" applyBorder="1" applyAlignment="1" applyProtection="1">
      <alignment horizontal="center" vertical="center" wrapText="1"/>
      <protection hidden="1"/>
    </xf>
    <xf numFmtId="0" fontId="3" fillId="0" borderId="18" xfId="0" applyNumberFormat="1" applyFont="1" applyBorder="1" applyAlignment="1" applyProtection="1">
      <alignment horizontal="center" vertical="center" wrapText="1"/>
      <protection hidden="1"/>
    </xf>
    <xf numFmtId="4" fontId="5" fillId="0" borderId="8" xfId="0" applyNumberFormat="1" applyFont="1" applyFill="1" applyBorder="1" applyAlignment="1" applyProtection="1">
      <alignment horizontal="center"/>
      <protection hidden="1"/>
    </xf>
    <xf numFmtId="4" fontId="5" fillId="0" borderId="0" xfId="0" applyNumberFormat="1" applyFont="1" applyFill="1" applyBorder="1" applyAlignment="1" applyProtection="1">
      <alignment horizontal="center"/>
      <protection hidden="1"/>
    </xf>
    <xf numFmtId="0" fontId="34" fillId="0" borderId="19" xfId="0" applyNumberFormat="1" applyFont="1" applyBorder="1" applyAlignment="1" applyProtection="1">
      <alignment horizontal="center" vertical="center" wrapText="1"/>
      <protection hidden="1"/>
    </xf>
    <xf numFmtId="0" fontId="34" fillId="0" borderId="20" xfId="0" applyNumberFormat="1" applyFont="1" applyBorder="1" applyAlignment="1" applyProtection="1">
      <alignment horizontal="center" vertical="center" wrapText="1"/>
      <protection hidden="1"/>
    </xf>
    <xf numFmtId="0" fontId="34" fillId="0" borderId="18" xfId="0" applyNumberFormat="1" applyFont="1" applyBorder="1" applyAlignment="1" applyProtection="1">
      <alignment horizontal="center" vertical="center" wrapText="1"/>
      <protection hidden="1"/>
    </xf>
    <xf numFmtId="49" fontId="28" fillId="0" borderId="4" xfId="0" applyNumberFormat="1" applyFont="1" applyFill="1" applyBorder="1" applyAlignment="1" applyProtection="1">
      <alignment horizontal="left" vertical="center" wrapText="1"/>
      <protection hidden="1"/>
    </xf>
    <xf numFmtId="49" fontId="28" fillId="0" borderId="7" xfId="0" applyNumberFormat="1" applyFont="1" applyFill="1" applyBorder="1" applyAlignment="1" applyProtection="1">
      <alignment horizontal="left" vertical="center" wrapText="1"/>
      <protection hidden="1"/>
    </xf>
    <xf numFmtId="49" fontId="28" fillId="0" borderId="5" xfId="0" applyNumberFormat="1" applyFont="1" applyFill="1" applyBorder="1" applyAlignment="1" applyProtection="1">
      <alignment horizontal="left" vertical="center" wrapText="1"/>
      <protection hidden="1"/>
    </xf>
    <xf numFmtId="49" fontId="28" fillId="0" borderId="8" xfId="0" applyNumberFormat="1" applyFont="1" applyFill="1" applyBorder="1" applyAlignment="1" applyProtection="1">
      <alignment horizontal="left" vertical="center" wrapText="1"/>
      <protection hidden="1"/>
    </xf>
    <xf numFmtId="49" fontId="28" fillId="0" borderId="0" xfId="0" applyNumberFormat="1" applyFont="1" applyFill="1" applyBorder="1" applyAlignment="1" applyProtection="1">
      <alignment horizontal="left" vertical="center" wrapText="1"/>
      <protection hidden="1"/>
    </xf>
    <xf numFmtId="49" fontId="28" fillId="0" borderId="9" xfId="0" applyNumberFormat="1" applyFont="1" applyFill="1" applyBorder="1" applyAlignment="1" applyProtection="1">
      <alignment horizontal="left" vertical="center" wrapText="1"/>
      <protection hidden="1"/>
    </xf>
    <xf numFmtId="49" fontId="28" fillId="0" borderId="2" xfId="0" applyNumberFormat="1" applyFont="1" applyFill="1" applyBorder="1" applyAlignment="1" applyProtection="1">
      <alignment horizontal="left" vertical="center" wrapText="1"/>
      <protection hidden="1"/>
    </xf>
    <xf numFmtId="49" fontId="28" fillId="0" borderId="11" xfId="0" applyNumberFormat="1" applyFont="1" applyFill="1" applyBorder="1" applyAlignment="1" applyProtection="1">
      <alignment horizontal="left" vertical="center" wrapText="1"/>
      <protection hidden="1"/>
    </xf>
    <xf numFmtId="49" fontId="28" fillId="0" borderId="6" xfId="0" applyNumberFormat="1" applyFont="1" applyFill="1" applyBorder="1" applyAlignment="1" applyProtection="1">
      <alignment horizontal="left" vertical="center" wrapText="1"/>
      <protection hidden="1"/>
    </xf>
    <xf numFmtId="4" fontId="29" fillId="5" borderId="11" xfId="0" applyNumberFormat="1" applyFont="1" applyFill="1" applyBorder="1" applyAlignment="1" applyProtection="1">
      <alignment horizontal="center" vertical="center"/>
      <protection locked="0" hidden="1"/>
    </xf>
    <xf numFmtId="2" fontId="26" fillId="0" borderId="7" xfId="0" applyNumberFormat="1" applyFont="1" applyFill="1" applyBorder="1" applyAlignment="1" applyProtection="1">
      <alignment horizontal="center"/>
      <protection hidden="1"/>
    </xf>
    <xf numFmtId="0" fontId="11" fillId="5" borderId="50" xfId="0" applyFont="1" applyFill="1" applyBorder="1" applyAlignment="1" applyProtection="1">
      <alignment horizontal="center" vertical="center"/>
      <protection locked="0" hidden="1"/>
    </xf>
    <xf numFmtId="0" fontId="5" fillId="0" borderId="4" xfId="7" applyFont="1" applyFill="1" applyBorder="1" applyAlignment="1">
      <alignment horizontal="center" vertical="center" wrapText="1"/>
    </xf>
    <xf numFmtId="0" fontId="5" fillId="0" borderId="7" xfId="7" applyFont="1" applyFill="1" applyBorder="1" applyAlignment="1">
      <alignment horizontal="center" vertical="center" wrapText="1"/>
    </xf>
    <xf numFmtId="0" fontId="5" fillId="0" borderId="5" xfId="7" applyFont="1" applyFill="1" applyBorder="1" applyAlignment="1">
      <alignment horizontal="center" vertical="center" wrapText="1"/>
    </xf>
    <xf numFmtId="0" fontId="5" fillId="0" borderId="8" xfId="7"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9" xfId="7" applyFont="1" applyFill="1" applyBorder="1" applyAlignment="1">
      <alignment horizontal="center" vertical="center" wrapText="1"/>
    </xf>
    <xf numFmtId="0" fontId="5" fillId="0" borderId="2" xfId="7" applyFont="1" applyFill="1" applyBorder="1" applyAlignment="1">
      <alignment horizontal="center" vertical="center" wrapText="1"/>
    </xf>
    <xf numFmtId="0" fontId="5" fillId="0" borderId="11" xfId="7" applyFont="1" applyFill="1" applyBorder="1" applyAlignment="1">
      <alignment horizontal="center" vertical="center" wrapText="1"/>
    </xf>
    <xf numFmtId="0" fontId="5" fillId="0" borderId="6" xfId="7" applyFont="1" applyFill="1" applyBorder="1" applyAlignment="1">
      <alignment horizontal="center" vertical="center" wrapText="1"/>
    </xf>
    <xf numFmtId="0" fontId="34" fillId="0" borderId="10" xfId="0" applyFont="1" applyFill="1" applyBorder="1" applyAlignment="1" applyProtection="1">
      <alignment horizontal="center" vertical="center"/>
      <protection hidden="1"/>
    </xf>
    <xf numFmtId="0" fontId="34" fillId="0" borderId="10" xfId="0" applyNumberFormat="1" applyFont="1" applyBorder="1" applyAlignment="1" applyProtection="1">
      <alignment horizontal="center" vertical="center"/>
      <protection hidden="1"/>
    </xf>
    <xf numFmtId="0" fontId="34" fillId="0" borderId="19" xfId="0" applyFont="1" applyFill="1" applyBorder="1" applyAlignment="1" applyProtection="1">
      <alignment horizontal="center" vertical="center"/>
      <protection hidden="1"/>
    </xf>
    <xf numFmtId="0" fontId="34" fillId="0" borderId="20" xfId="0" applyFont="1" applyFill="1" applyBorder="1" applyAlignment="1" applyProtection="1">
      <alignment horizontal="center" vertical="center"/>
      <protection hidden="1"/>
    </xf>
    <xf numFmtId="0" fontId="34" fillId="0" borderId="18" xfId="0" applyFont="1" applyFill="1" applyBorder="1" applyAlignment="1" applyProtection="1">
      <alignment horizontal="center" vertical="center"/>
      <protection hidden="1"/>
    </xf>
    <xf numFmtId="0" fontId="34" fillId="22" borderId="19" xfId="0" applyFont="1" applyFill="1" applyBorder="1" applyAlignment="1" applyProtection="1">
      <alignment horizontal="center" vertical="center"/>
      <protection locked="0" hidden="1"/>
    </xf>
    <xf numFmtId="0" fontId="34" fillId="22" borderId="20" xfId="0" applyFont="1" applyFill="1" applyBorder="1" applyAlignment="1" applyProtection="1">
      <alignment horizontal="center" vertical="center"/>
      <protection locked="0" hidden="1"/>
    </xf>
    <xf numFmtId="0" fontId="34" fillId="22" borderId="18" xfId="0" applyFont="1" applyFill="1" applyBorder="1" applyAlignment="1" applyProtection="1">
      <alignment horizontal="center" vertical="center"/>
      <protection locked="0" hidden="1"/>
    </xf>
    <xf numFmtId="4" fontId="61" fillId="0" borderId="19" xfId="0" applyNumberFormat="1" applyFont="1" applyFill="1" applyBorder="1" applyAlignment="1" applyProtection="1">
      <alignment horizontal="center" vertical="center" wrapText="1" shrinkToFit="1"/>
      <protection hidden="1"/>
    </xf>
    <xf numFmtId="4" fontId="61" fillId="0" borderId="20" xfId="0" applyNumberFormat="1" applyFont="1" applyFill="1" applyBorder="1" applyAlignment="1" applyProtection="1">
      <alignment horizontal="center" vertical="center" wrapText="1" shrinkToFit="1"/>
      <protection hidden="1"/>
    </xf>
    <xf numFmtId="4" fontId="61" fillId="0" borderId="18" xfId="0" applyNumberFormat="1" applyFont="1" applyFill="1" applyBorder="1" applyAlignment="1" applyProtection="1">
      <alignment horizontal="center" vertical="center" wrapText="1" shrinkToFit="1"/>
      <protection hidden="1"/>
    </xf>
    <xf numFmtId="0" fontId="3" fillId="0" borderId="11" xfId="0" applyNumberFormat="1" applyFont="1" applyFill="1" applyBorder="1" applyAlignment="1" applyProtection="1">
      <alignment horizontal="center" vertical="center"/>
      <protection hidden="1"/>
    </xf>
    <xf numFmtId="0" fontId="74" fillId="0" borderId="0" xfId="0" applyFont="1" applyBorder="1" applyAlignment="1" applyProtection="1">
      <alignment horizontal="justify" vertical="top"/>
      <protection hidden="1"/>
    </xf>
    <xf numFmtId="0" fontId="26" fillId="0" borderId="11" xfId="0" applyFont="1" applyBorder="1" applyAlignment="1" applyProtection="1">
      <alignment horizontal="center"/>
      <protection hidden="1"/>
    </xf>
    <xf numFmtId="0" fontId="74" fillId="0" borderId="7" xfId="0" applyFont="1" applyBorder="1" applyAlignment="1" applyProtection="1">
      <alignment horizontal="left" vertical="center" wrapText="1"/>
      <protection hidden="1"/>
    </xf>
    <xf numFmtId="0" fontId="61" fillId="0" borderId="10"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3" fillId="0" borderId="4" xfId="0" applyNumberFormat="1" applyFont="1" applyFill="1" applyBorder="1" applyAlignment="1" applyProtection="1">
      <alignment horizontal="center" vertical="center"/>
      <protection hidden="1"/>
    </xf>
    <xf numFmtId="0" fontId="3" fillId="0" borderId="7" xfId="0" applyNumberFormat="1" applyFont="1" applyFill="1" applyBorder="1" applyAlignment="1" applyProtection="1">
      <alignment horizontal="center" vertical="center"/>
      <protection hidden="1"/>
    </xf>
    <xf numFmtId="0" fontId="3" fillId="0" borderId="5" xfId="0" applyNumberFormat="1" applyFont="1" applyFill="1" applyBorder="1" applyAlignment="1" applyProtection="1">
      <alignment horizontal="center" vertical="center"/>
      <protection hidden="1"/>
    </xf>
    <xf numFmtId="0" fontId="3" fillId="0" borderId="8"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vertical="center"/>
      <protection hidden="1"/>
    </xf>
    <xf numFmtId="0" fontId="3" fillId="0" borderId="9" xfId="0" applyNumberFormat="1" applyFont="1" applyFill="1" applyBorder="1" applyAlignment="1" applyProtection="1">
      <alignment horizontal="center" vertical="center"/>
      <protection hidden="1"/>
    </xf>
    <xf numFmtId="0" fontId="3" fillId="0" borderId="2" xfId="0" applyNumberFormat="1" applyFont="1" applyFill="1" applyBorder="1" applyAlignment="1" applyProtection="1">
      <alignment horizontal="center" vertical="center"/>
      <protection hidden="1"/>
    </xf>
    <xf numFmtId="0" fontId="3" fillId="0" borderId="6" xfId="0" applyNumberFormat="1" applyFont="1" applyFill="1" applyBorder="1" applyAlignment="1" applyProtection="1">
      <alignment horizontal="center" vertical="center"/>
      <protection hidden="1"/>
    </xf>
    <xf numFmtId="0" fontId="92" fillId="0" borderId="8" xfId="0" applyFont="1" applyBorder="1" applyAlignment="1" applyProtection="1">
      <alignment horizontal="center"/>
      <protection hidden="1"/>
    </xf>
    <xf numFmtId="0" fontId="92" fillId="0" borderId="0" xfId="0" applyFont="1" applyBorder="1" applyAlignment="1" applyProtection="1">
      <alignment horizontal="center"/>
      <protection hidden="1"/>
    </xf>
    <xf numFmtId="49" fontId="3" fillId="0" borderId="4" xfId="0" applyNumberFormat="1" applyFont="1" applyFill="1" applyBorder="1" applyAlignment="1" applyProtection="1">
      <alignment horizontal="center" vertical="center" wrapText="1"/>
      <protection hidden="1"/>
    </xf>
    <xf numFmtId="49" fontId="3" fillId="0" borderId="7" xfId="0" applyNumberFormat="1" applyFont="1" applyFill="1" applyBorder="1" applyAlignment="1" applyProtection="1">
      <alignment horizontal="center" vertical="center" wrapText="1"/>
      <protection hidden="1"/>
    </xf>
    <xf numFmtId="49" fontId="3" fillId="0" borderId="5" xfId="0" applyNumberFormat="1" applyFont="1" applyFill="1" applyBorder="1" applyAlignment="1" applyProtection="1">
      <alignment horizontal="center" vertical="center" wrapText="1"/>
      <protection hidden="1"/>
    </xf>
    <xf numFmtId="49" fontId="3" fillId="0" borderId="8" xfId="0" applyNumberFormat="1" applyFont="1" applyFill="1" applyBorder="1" applyAlignment="1" applyProtection="1">
      <alignment horizontal="center" vertical="center" wrapText="1"/>
      <protection hidden="1"/>
    </xf>
    <xf numFmtId="49" fontId="3" fillId="0" borderId="0" xfId="0" applyNumberFormat="1" applyFont="1" applyFill="1" applyBorder="1" applyAlignment="1" applyProtection="1">
      <alignment horizontal="center" vertical="center" wrapText="1"/>
      <protection hidden="1"/>
    </xf>
    <xf numFmtId="49" fontId="3" fillId="0" borderId="9" xfId="0" applyNumberFormat="1" applyFont="1" applyFill="1" applyBorder="1" applyAlignment="1" applyProtection="1">
      <alignment horizontal="center" vertical="center" wrapText="1"/>
      <protection hidden="1"/>
    </xf>
    <xf numFmtId="49" fontId="3" fillId="0" borderId="2" xfId="0" applyNumberFormat="1" applyFont="1" applyFill="1" applyBorder="1" applyAlignment="1" applyProtection="1">
      <alignment horizontal="center" vertical="center" wrapText="1"/>
      <protection hidden="1"/>
    </xf>
    <xf numFmtId="49" fontId="3" fillId="0" borderId="11"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wrapText="1"/>
      <protection hidden="1"/>
    </xf>
    <xf numFmtId="0" fontId="74" fillId="0" borderId="0" xfId="0" applyFont="1" applyFill="1" applyBorder="1" applyAlignment="1" applyProtection="1">
      <alignment horizontal="justify" vertical="center" wrapText="1"/>
      <protection hidden="1"/>
    </xf>
    <xf numFmtId="0" fontId="7" fillId="0" borderId="10" xfId="0" applyFont="1" applyFill="1" applyBorder="1" applyAlignment="1" applyProtection="1">
      <alignment horizontal="center" vertical="center" wrapText="1"/>
      <protection hidden="1"/>
    </xf>
    <xf numFmtId="0" fontId="34" fillId="0" borderId="2" xfId="0" applyFont="1" applyBorder="1" applyAlignment="1" applyProtection="1">
      <alignment horizontal="left" vertical="center" indent="1"/>
      <protection hidden="1"/>
    </xf>
    <xf numFmtId="0" fontId="34" fillId="0" borderId="11" xfId="0" applyFont="1" applyBorder="1" applyAlignment="1" applyProtection="1">
      <alignment horizontal="left" vertical="center" indent="1"/>
      <protection hidden="1"/>
    </xf>
    <xf numFmtId="0" fontId="34" fillId="0" borderId="6" xfId="0" applyFont="1" applyBorder="1" applyAlignment="1" applyProtection="1">
      <alignment horizontal="left" vertical="center" indent="1"/>
      <protection hidden="1"/>
    </xf>
  </cellXfs>
  <cellStyles count="12">
    <cellStyle name="Corsivo" xfId="1" xr:uid="{00000000-0005-0000-0000-000000000000}"/>
    <cellStyle name="Euro" xfId="2" xr:uid="{00000000-0005-0000-0000-000001000000}"/>
    <cellStyle name="Input" xfId="3" builtinId="20" customBuiltin="1"/>
    <cellStyle name="Normal_Sheet1" xfId="4" xr:uid="{00000000-0005-0000-0000-000003000000}"/>
    <cellStyle name="Normal_tabelle" xfId="5" xr:uid="{00000000-0005-0000-0000-000004000000}"/>
    <cellStyle name="Normal_us" xfId="6" xr:uid="{00000000-0005-0000-0000-000005000000}"/>
    <cellStyle name="Normal_us01" xfId="7" xr:uid="{00000000-0005-0000-0000-000006000000}"/>
    <cellStyle name="Normale" xfId="0" builtinId="0"/>
    <cellStyle name="Normale_Scheda STAP_v00" xfId="8" xr:uid="{00000000-0005-0000-0000-000008000000}"/>
    <cellStyle name="Output" xfId="9" builtinId="21" customBuiltin="1"/>
    <cellStyle name="Percentuale" xfId="10" builtinId="5"/>
    <cellStyle name="Valuta" xfId="11" builtinId="4"/>
  </cellStyles>
  <dxfs count="8">
    <dxf>
      <font>
        <condense val="0"/>
        <extend val="0"/>
        <color indexed="13"/>
      </font>
      <fill>
        <patternFill patternType="solid">
          <bgColor indexed="50"/>
        </patternFill>
      </fill>
    </dxf>
    <dxf>
      <font>
        <condense val="0"/>
        <extend val="0"/>
        <color auto="1"/>
      </font>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wmf"/></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emf"/><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emf"/><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png"/><Relationship Id="rId11" Type="http://schemas.openxmlformats.org/officeDocument/2006/relationships/image" Target="../media/image25.jpeg"/><Relationship Id="rId5" Type="http://schemas.openxmlformats.org/officeDocument/2006/relationships/image" Target="../media/image19.png"/><Relationship Id="rId10" Type="http://schemas.openxmlformats.org/officeDocument/2006/relationships/image" Target="../media/image24.jpeg"/><Relationship Id="rId4" Type="http://schemas.openxmlformats.org/officeDocument/2006/relationships/image" Target="../media/image18.png"/><Relationship Id="rId9"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66675</xdr:rowOff>
    </xdr:from>
    <xdr:to>
      <xdr:col>29</xdr:col>
      <xdr:colOff>104775</xdr:colOff>
      <xdr:row>18</xdr:row>
      <xdr:rowOff>0</xdr:rowOff>
    </xdr:to>
    <xdr:sp macro="" textlink="">
      <xdr:nvSpPr>
        <xdr:cNvPr id="248833" name="Text Box 1">
          <a:extLst>
            <a:ext uri="{FF2B5EF4-FFF2-40B4-BE49-F238E27FC236}">
              <a16:creationId xmlns:a16="http://schemas.microsoft.com/office/drawing/2014/main" id="{00000000-0008-0000-0200-000001CC0300}"/>
            </a:ext>
          </a:extLst>
        </xdr:cNvPr>
        <xdr:cNvSpPr txBox="1">
          <a:spLocks noChangeArrowheads="1"/>
        </xdr:cNvSpPr>
      </xdr:nvSpPr>
      <xdr:spPr bwMode="auto">
        <a:xfrm>
          <a:off x="104775" y="361950"/>
          <a:ext cx="5524500" cy="3286125"/>
        </a:xfrm>
        <a:prstGeom prst="rect">
          <a:avLst/>
        </a:prstGeom>
        <a:solidFill>
          <a:srgbClr val="FFFFFF"/>
        </a:solidFill>
        <a:ln w="9525">
          <a:noFill/>
          <a:miter lim="800000"/>
          <a:headEnd/>
          <a:tailEnd/>
        </a:ln>
      </xdr:spPr>
      <xdr:txBody>
        <a:bodyPr vertOverflow="clip" wrap="square" lIns="36576" tIns="32004" rIns="0" bIns="32004" anchor="ctr" upright="1"/>
        <a:lstStyle/>
        <a:p>
          <a:pPr algn="l" rtl="1">
            <a:defRPr sz="1000"/>
          </a:pPr>
          <a:r>
            <a:rPr lang="it-IT" sz="1600" b="1" i="0" strike="noStrike">
              <a:solidFill>
                <a:srgbClr val="FF0000"/>
              </a:solidFill>
              <a:latin typeface="Arial"/>
              <a:cs typeface="Arial"/>
            </a:rPr>
            <a:t>Il foglio elettronico non è più utilizzabile in quanto ha subito modifiche o manomissioni che non consentono il suo corretto funzionamento.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xdr:row>
      <xdr:rowOff>66675</xdr:rowOff>
    </xdr:from>
    <xdr:to>
      <xdr:col>29</xdr:col>
      <xdr:colOff>104775</xdr:colOff>
      <xdr:row>18</xdr:row>
      <xdr:rowOff>28575</xdr:rowOff>
    </xdr:to>
    <xdr:sp macro="" textlink="">
      <xdr:nvSpPr>
        <xdr:cNvPr id="2051" name="Text Box 3">
          <a:extLst>
            <a:ext uri="{FF2B5EF4-FFF2-40B4-BE49-F238E27FC236}">
              <a16:creationId xmlns:a16="http://schemas.microsoft.com/office/drawing/2014/main" id="{00000000-0008-0000-0500-000003080000}"/>
            </a:ext>
          </a:extLst>
        </xdr:cNvPr>
        <xdr:cNvSpPr txBox="1">
          <a:spLocks noChangeArrowheads="1"/>
        </xdr:cNvSpPr>
      </xdr:nvSpPr>
      <xdr:spPr bwMode="auto">
        <a:xfrm>
          <a:off x="104775" y="361950"/>
          <a:ext cx="5524500" cy="331470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it-IT" sz="900" b="0" i="0" strike="noStrike">
              <a:solidFill>
                <a:srgbClr val="000000"/>
              </a:solidFill>
              <a:latin typeface="Arial"/>
              <a:cs typeface="Arial"/>
            </a:rPr>
            <a:t>Per garantire il corretto funzionamento del foglio elettronico </a:t>
          </a:r>
          <a:r>
            <a:rPr lang="it-IT" sz="900" b="0" i="0" u="sng" strike="noStrike">
              <a:solidFill>
                <a:srgbClr val="FF0000"/>
              </a:solidFill>
              <a:latin typeface="Arial"/>
              <a:cs typeface="Arial"/>
            </a:rPr>
            <a:t>è necessario attivare le macro</a:t>
          </a:r>
          <a:r>
            <a:rPr lang="it-IT" sz="900" b="0" i="0" strike="noStrike">
              <a:solidFill>
                <a:srgbClr val="000000"/>
              </a:solidFill>
              <a:latin typeface="Arial"/>
              <a:cs typeface="Arial"/>
            </a:rPr>
            <a:t> di Excel e mantenere il formato originale del file (formato xlsm). E' assolutamente vietata la conversione in un formato diverso (come, ad esempio, xlsx) e l'eliminazione di fogli originariamente presenti nel foglio di calcolo pena la sua inutilizzabilità.</a:t>
          </a:r>
        </a:p>
        <a:p>
          <a:pPr algn="l" rtl="1">
            <a:defRPr sz="1000"/>
          </a:pPr>
          <a:r>
            <a:rPr lang="it-IT" sz="900" b="0" i="0" strike="noStrike">
              <a:solidFill>
                <a:srgbClr val="000000"/>
              </a:solidFill>
              <a:latin typeface="Arial"/>
              <a:cs typeface="Arial"/>
            </a:rPr>
            <a:t>Al fine di facilitare la compilazione del foglio elettronico sono state evidenziate in rosa le celle in cui inserire i dati tramite un menù a discesa, in verde le celle in cui l'input è libero. Le celle non evidenziate contengono invece le elaborazioni e i risultati dei dati precedentemente immessi. Alcune parti del foglio elettronico contengono elaborazioni numeriche che non vengono aggiornate in "tempo reale" ma soltanto dopo il salvataggio del foglio stesso.</a:t>
          </a:r>
        </a:p>
        <a:p>
          <a:pPr algn="l" rtl="1">
            <a:defRPr sz="1000"/>
          </a:pPr>
          <a:r>
            <a:rPr lang="it-IT" sz="900" b="0" i="0" u="sng" strike="noStrike">
              <a:solidFill>
                <a:srgbClr val="FF0000"/>
              </a:solidFill>
              <a:latin typeface="Arial"/>
              <a:cs typeface="Arial"/>
            </a:rPr>
            <a:t>Al termine della compilazione è necessaria attivare la procedura di chiusura della stessa cliccando sull'apposito pulsante presente nel foglio "intestazione", operazione propedeutica alla sua validazione presso gli uffici competenti</a:t>
          </a:r>
          <a:r>
            <a:rPr lang="it-IT" sz="900" b="0" i="0" strike="noStrike">
              <a:solidFill>
                <a:srgbClr val="000000"/>
              </a:solidFill>
              <a:latin typeface="Arial"/>
              <a:cs typeface="Arial"/>
            </a:rPr>
            <a:t>. Al temine della procedura di chiusura la scheda non sarà più modificabile da parte dell'utente.</a:t>
          </a:r>
        </a:p>
        <a:p>
          <a:pPr algn="l" rtl="1">
            <a:defRPr sz="1000"/>
          </a:pPr>
          <a:endParaRPr lang="it-IT" sz="900" b="0" i="0" strike="noStrike">
            <a:solidFill>
              <a:srgbClr val="000000"/>
            </a:solidFill>
            <a:latin typeface="Arial"/>
            <a:cs typeface="Arial"/>
          </a:endParaRPr>
        </a:p>
        <a:p>
          <a:pPr algn="l" rtl="1">
            <a:defRPr sz="1000"/>
          </a:pPr>
          <a:r>
            <a:rPr lang="it-IT" sz="900" b="0" i="0" u="sng" strike="noStrike">
              <a:solidFill>
                <a:srgbClr val="000000"/>
              </a:solidFill>
              <a:latin typeface="Arial"/>
              <a:cs typeface="Arial"/>
            </a:rPr>
            <a:t>ATTENZIONE</a:t>
          </a:r>
          <a:r>
            <a:rPr lang="it-IT" sz="900" b="0" i="0" strike="noStrike">
              <a:solidFill>
                <a:srgbClr val="000000"/>
              </a:solidFill>
              <a:latin typeface="Arial"/>
              <a:cs typeface="Arial"/>
            </a:rPr>
            <a:t>:</a:t>
          </a:r>
        </a:p>
        <a:p>
          <a:pPr algn="l" rtl="1">
            <a:defRPr sz="1000"/>
          </a:pPr>
          <a:r>
            <a:rPr lang="it-IT" sz="900" b="0" i="0" strike="noStrike">
              <a:solidFill>
                <a:srgbClr val="000000"/>
              </a:solidFill>
              <a:latin typeface="Arial"/>
              <a:cs typeface="Arial"/>
            </a:rPr>
            <a:t>Il software è ad uso gratuito. E' vietato la modifica, la manipolazione, il disassemblaggio del presente foglio di calcolo nonchè l'uso anche paziale del codice che ne regola il funzionamento.</a:t>
          </a:r>
        </a:p>
        <a:p>
          <a:pPr algn="l" rtl="1">
            <a:defRPr sz="1000"/>
          </a:pPr>
          <a:r>
            <a:rPr lang="it-IT" sz="900" b="0" i="0" strike="noStrike">
              <a:solidFill>
                <a:srgbClr val="000000"/>
              </a:solidFill>
              <a:latin typeface="Arial"/>
              <a:cs typeface="Arial"/>
            </a:rPr>
            <a:t>Nell'uso del programma è necessaria la conoscenza della norma che sta alla base della normativa che regola la concessione dei contributi per la riparazione dei fabbricati danneggiati dal sisma del 6 aprile 2009. Si invita l'utente a verificare in maniera indipendente le risultanze. L'utente, nell'uso del presente software, si assume la piena responsabilità dei risultati ottenuti.</a:t>
          </a:r>
        </a:p>
      </xdr:txBody>
    </xdr:sp>
    <xdr:clientData/>
  </xdr:twoCellAnchor>
  <xdr:twoCellAnchor editAs="oneCell">
    <xdr:from>
      <xdr:col>18</xdr:col>
      <xdr:colOff>241300</xdr:colOff>
      <xdr:row>18</xdr:row>
      <xdr:rowOff>101600</xdr:rowOff>
    </xdr:from>
    <xdr:to>
      <xdr:col>25</xdr:col>
      <xdr:colOff>0</xdr:colOff>
      <xdr:row>20</xdr:row>
      <xdr:rowOff>139700</xdr:rowOff>
    </xdr:to>
    <xdr:pic>
      <xdr:nvPicPr>
        <xdr:cNvPr id="2052" name="CommandButton1">
          <a:extLst>
            <a:ext uri="{FF2B5EF4-FFF2-40B4-BE49-F238E27FC236}">
              <a16:creationId xmlns:a16="http://schemas.microsoft.com/office/drawing/2014/main" id="{00000000-0008-0000-0500-00000408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3784600"/>
          <a:ext cx="1295400" cy="368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5</xdr:col>
      <xdr:colOff>63500</xdr:colOff>
      <xdr:row>18</xdr:row>
      <xdr:rowOff>114300</xdr:rowOff>
    </xdr:from>
    <xdr:to>
      <xdr:col>11</xdr:col>
      <xdr:colOff>63500</xdr:colOff>
      <xdr:row>20</xdr:row>
      <xdr:rowOff>139700</xdr:rowOff>
    </xdr:to>
    <xdr:pic>
      <xdr:nvPicPr>
        <xdr:cNvPr id="2056" name="CommandButton2">
          <a:extLst>
            <a:ext uri="{FF2B5EF4-FFF2-40B4-BE49-F238E27FC236}">
              <a16:creationId xmlns:a16="http://schemas.microsoft.com/office/drawing/2014/main" id="{00000000-0008-0000-0500-00000808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3797300"/>
          <a:ext cx="12954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81642</xdr:colOff>
      <xdr:row>0</xdr:row>
      <xdr:rowOff>122465</xdr:rowOff>
    </xdr:from>
    <xdr:to>
      <xdr:col>75</xdr:col>
      <xdr:colOff>81644</xdr:colOff>
      <xdr:row>41</xdr:row>
      <xdr:rowOff>136073</xdr:rowOff>
    </xdr:to>
    <xdr:pic>
      <xdr:nvPicPr>
        <xdr:cNvPr id="2" name="Picture 2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b="7176"/>
        <a:stretch>
          <a:fillRect/>
        </a:stretch>
      </xdr:blipFill>
      <xdr:spPr bwMode="auto">
        <a:xfrm>
          <a:off x="81642" y="122465"/>
          <a:ext cx="9184823" cy="6939644"/>
        </a:xfrm>
        <a:prstGeom prst="rect">
          <a:avLst/>
        </a:prstGeom>
        <a:noFill/>
      </xdr:spPr>
    </xdr:pic>
    <xdr:clientData/>
  </xdr:twoCellAnchor>
  <xdr:twoCellAnchor editAs="oneCell">
    <xdr:from>
      <xdr:col>32</xdr:col>
      <xdr:colOff>139700</xdr:colOff>
      <xdr:row>43</xdr:row>
      <xdr:rowOff>12700</xdr:rowOff>
    </xdr:from>
    <xdr:to>
      <xdr:col>42</xdr:col>
      <xdr:colOff>127000</xdr:colOff>
      <xdr:row>45</xdr:row>
      <xdr:rowOff>114300</xdr:rowOff>
    </xdr:to>
    <xdr:pic>
      <xdr:nvPicPr>
        <xdr:cNvPr id="6147" name="CommandButton1">
          <a:extLst>
            <a:ext uri="{FF2B5EF4-FFF2-40B4-BE49-F238E27FC236}">
              <a16:creationId xmlns:a16="http://schemas.microsoft.com/office/drawing/2014/main" id="{00000000-0008-0000-0600-00000318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7213600"/>
          <a:ext cx="1384300" cy="431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65</xdr:col>
      <xdr:colOff>25400</xdr:colOff>
      <xdr:row>43</xdr:row>
      <xdr:rowOff>101600</xdr:rowOff>
    </xdr:from>
    <xdr:to>
      <xdr:col>75</xdr:col>
      <xdr:colOff>76200</xdr:colOff>
      <xdr:row>45</xdr:row>
      <xdr:rowOff>165100</xdr:rowOff>
    </xdr:to>
    <xdr:pic>
      <xdr:nvPicPr>
        <xdr:cNvPr id="6167" name="checkCoerenzaDati">
          <a:extLst>
            <a:ext uri="{FF2B5EF4-FFF2-40B4-BE49-F238E27FC236}">
              <a16:creationId xmlns:a16="http://schemas.microsoft.com/office/drawing/2014/main" id="{00000000-0008-0000-0600-00001718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7302500"/>
          <a:ext cx="14478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31</xdr:col>
      <xdr:colOff>139700</xdr:colOff>
      <xdr:row>16</xdr:row>
      <xdr:rowOff>152400</xdr:rowOff>
    </xdr:from>
    <xdr:to>
      <xdr:col>44</xdr:col>
      <xdr:colOff>114300</xdr:colOff>
      <xdr:row>18</xdr:row>
      <xdr:rowOff>203200</xdr:rowOff>
    </xdr:to>
    <xdr:pic>
      <xdr:nvPicPr>
        <xdr:cNvPr id="6166" name="b_chiudiScheda">
          <a:extLst>
            <a:ext uri="{FF2B5EF4-FFF2-40B4-BE49-F238E27FC236}">
              <a16:creationId xmlns:a16="http://schemas.microsoft.com/office/drawing/2014/main" id="{00000000-0008-0000-0600-00001618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0400" y="2705100"/>
          <a:ext cx="1790700" cy="342900"/>
        </a:xfrm>
        <a:prstGeom prst="rect">
          <a:avLst/>
        </a:prstGeom>
        <a:noFill/>
        <a:ln>
          <a:noFill/>
        </a:ln>
        <a:effectLst/>
        <a:extLst>
          <a:ext uri="{91240B29-F687-4F45-9708-019B960494DF}">
            <a14:hiddenLine xmlns:a14="http://schemas.microsoft.com/office/drawing/2010/main" w="1">
              <a:no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1143000</xdr:colOff>
      <xdr:row>1</xdr:row>
      <xdr:rowOff>161925</xdr:rowOff>
    </xdr:from>
    <xdr:to>
      <xdr:col>4</xdr:col>
      <xdr:colOff>504825</xdr:colOff>
      <xdr:row>4</xdr:row>
      <xdr:rowOff>47625</xdr:rowOff>
    </xdr:to>
    <xdr:pic>
      <xdr:nvPicPr>
        <xdr:cNvPr id="183474" name="Picture 1">
          <a:extLst>
            <a:ext uri="{FF2B5EF4-FFF2-40B4-BE49-F238E27FC236}">
              <a16:creationId xmlns:a16="http://schemas.microsoft.com/office/drawing/2014/main" id="{00000000-0008-0000-0A00-0000B2C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52600" y="323850"/>
          <a:ext cx="2095500" cy="600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379</xdr:row>
      <xdr:rowOff>0</xdr:rowOff>
    </xdr:from>
    <xdr:to>
      <xdr:col>63</xdr:col>
      <xdr:colOff>0</xdr:colOff>
      <xdr:row>379</xdr:row>
      <xdr:rowOff>0</xdr:rowOff>
    </xdr:to>
    <xdr:sp macro="" textlink="">
      <xdr:nvSpPr>
        <xdr:cNvPr id="146433" name="Text Box 1">
          <a:extLst>
            <a:ext uri="{FF2B5EF4-FFF2-40B4-BE49-F238E27FC236}">
              <a16:creationId xmlns:a16="http://schemas.microsoft.com/office/drawing/2014/main" id="{00000000-0008-0000-0C00-000001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1" i="0" strike="noStrike">
              <a:solidFill>
                <a:srgbClr val="000000"/>
              </a:solidFill>
              <a:latin typeface="Calibri"/>
            </a:rPr>
            <a:t>Tabella 2:</a:t>
          </a:r>
          <a:r>
            <a:rPr lang="it-IT" sz="1100" b="0" i="0" strike="noStrike">
              <a:solidFill>
                <a:srgbClr val="000000"/>
              </a:solidFill>
              <a:latin typeface="Calibri"/>
            </a:rPr>
            <a:t> Nel caso di intervento relativo a </a:t>
          </a:r>
          <a:r>
            <a:rPr lang="it-IT" sz="1100" b="0" i="0" u="sng" strike="noStrike">
              <a:solidFill>
                <a:srgbClr val="000000"/>
              </a:solidFill>
              <a:latin typeface="Calibri"/>
            </a:rPr>
            <a:t>porzioni di edificio (unità immobiliarI)</a:t>
          </a:r>
          <a:r>
            <a:rPr lang="it-IT" sz="1100" b="0" i="0" strike="noStrike">
              <a:solidFill>
                <a:srgbClr val="000000"/>
              </a:solidFill>
              <a:latin typeface="Calibri"/>
            </a:rPr>
            <a:t>, compilare la tabella seguente, riportando in ogni rigo l’identificazione dell’unità immobiliare alla quale si riferiscono i costi  tramite le generalità del richiedente. La tabella va compilata dal tecnico che ha avuto l’incarico di progettare i lavori sulla singola unità immobiliare, rapportandosi con il tecnico che ha avuto l’incarico di progettare i lavori sulle parti comuni. </a:t>
          </a: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4" name="Text Box 2">
          <a:extLst>
            <a:ext uri="{FF2B5EF4-FFF2-40B4-BE49-F238E27FC236}">
              <a16:creationId xmlns:a16="http://schemas.microsoft.com/office/drawing/2014/main" id="{00000000-0008-0000-0C00-000002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Nella tabella specificare gli elementi su cui si interviene (rigo A),  la tipologia di intervento (rigo B), la tecnologia o il materiale utilizzato, la percentuale degli elementi dell’edificio interessata dalla tipologia di intervento ed eventuali note esplicative.</a:t>
          </a: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5" name="Text Box 3">
          <a:extLst>
            <a:ext uri="{FF2B5EF4-FFF2-40B4-BE49-F238E27FC236}">
              <a16:creationId xmlns:a16="http://schemas.microsoft.com/office/drawing/2014/main" id="{00000000-0008-0000-0C00-000003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Gli indirizzi collegati all'OPCM 3790/2009, al paragrafo 3, definiscono e chiariscono le condizioni per le quali, nel caso di edifici con esito di agibilità E, è possibile ottenere il rimborso di interventi di miglioramento sismico, in relazione allo stato di danneggiamento e al livello di sicurezza pre-sisma dell'edificio.   </a:t>
          </a:r>
        </a:p>
        <a:p>
          <a:pPr algn="l" rtl="1">
            <a:defRPr sz="1000"/>
          </a:pPr>
          <a:r>
            <a:rPr lang="it-IT" sz="1100" b="0" i="0" strike="noStrike">
              <a:solidFill>
                <a:srgbClr val="000000"/>
              </a:solidFill>
              <a:latin typeface="Calibri"/>
            </a:rPr>
            <a:t>Gli interventi di miglioramento sismico si eseguono in conformità alle Norme Tecniche per le Costruzioni (D.M.14.1.08), effettuando due valutazioni della sicurezza: la prima è relativa allo stato dell’edificio in condizioni pre-sisma, la seconda dopo l’effettuazione degli interventi. E’ così possibile determinare lo stato iniziale e l’incremento di sicurezza conseguito con gli interventi.</a:t>
          </a:r>
        </a:p>
        <a:p>
          <a:pPr algn="l" rtl="1">
            <a:defRPr sz="1000"/>
          </a:pPr>
          <a:r>
            <a:rPr lang="it-IT" sz="1100" b="0" i="0" strike="noStrike">
              <a:solidFill>
                <a:srgbClr val="000000"/>
              </a:solidFill>
              <a:latin typeface="Calibri"/>
            </a:rPr>
            <a:t>Per semplicità la valutazione si sintetizza in termini di picco di accelerazione orizzontale del terreno (PGA) che può essere sostenuto dall’edificio rispettando lo stato limite di salvaguardia della vita (SLV) o di collasso (SLC). Esso rappresenta la “capacità” dell’edificio (PGA</a:t>
          </a:r>
          <a:r>
            <a:rPr lang="it-IT" sz="1100" b="0" i="0" strike="noStrike" baseline="-25000">
              <a:solidFill>
                <a:srgbClr val="000000"/>
              </a:solidFill>
              <a:latin typeface="Calibri"/>
            </a:rPr>
            <a:t>C</a:t>
          </a:r>
          <a:r>
            <a:rPr lang="it-IT" sz="1100" b="0" i="0" strike="noStrike">
              <a:solidFill>
                <a:srgbClr val="000000"/>
              </a:solidFill>
              <a:latin typeface="Calibri"/>
            </a:rPr>
            <a:t>), che va confrontata con la “domanda” (PGA</a:t>
          </a:r>
          <a:r>
            <a:rPr lang="it-IT" sz="1100" b="0" i="0" strike="noStrike" baseline="-25000">
              <a:solidFill>
                <a:srgbClr val="000000"/>
              </a:solidFill>
              <a:latin typeface="Calibri"/>
            </a:rPr>
            <a:t>D</a:t>
          </a:r>
          <a:r>
            <a:rPr lang="it-IT" sz="1100" b="0" i="0" strike="noStrike">
              <a:solidFill>
                <a:srgbClr val="000000"/>
              </a:solidFill>
              <a:latin typeface="Calibri"/>
            </a:rPr>
            <a:t>), ossia con il picco di accelerazione che nel sito  in cui l’edificio è posto ha una probabilità di essere superato pari al 10% nel caso dello SLV ed al 5% nel caso dello SLC in un tempo pari al periodo di riferimento dell’opera (9). Per costruzioni ordinarie e di importanza corrente, quali gli edifici privati ad uso abitativo, il periodo di riferimento è pari a 50 anni e, quindi, l’accelerazione che rappresenta la domanda è caratterizzata dalla una probabilità di superamento in 50 anni. Nella tabella seguente vanno specificati i parametri che caratterizzano la domanda.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6" name="Text Box 4">
          <a:extLst>
            <a:ext uri="{FF2B5EF4-FFF2-40B4-BE49-F238E27FC236}">
              <a16:creationId xmlns:a16="http://schemas.microsoft.com/office/drawing/2014/main" id="{00000000-0008-0000-0C00-000004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Le NTC08 consentono di effettuare l'analisi della struttura e le relative verifiche di sicurezza utilizzando metodi diversi. Nella seguente tabella occorre specificare quello adottato.</a:t>
          </a: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7" name="Text Box 5">
          <a:extLst>
            <a:ext uri="{FF2B5EF4-FFF2-40B4-BE49-F238E27FC236}">
              <a16:creationId xmlns:a16="http://schemas.microsoft.com/office/drawing/2014/main" id="{00000000-0008-0000-0C00-000005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Poiché il raggiungimento dello stato limite può avvenire secondo modalità diverse e interessando elementi strutturali diversi, occorre che venga riportato nella tabella seguente il valore della PGA corrispondente alla singola modalità. Ovviamente il valore da assumere per l'intera struttura, con cui valutare l'indicatore di rischio, è il minimo tra tali valori. </a:t>
          </a:r>
        </a:p>
        <a:p>
          <a:pPr algn="l" rtl="1">
            <a:defRPr sz="1000"/>
          </a:pPr>
          <a:r>
            <a:rPr lang="it-IT" sz="1100" b="0" i="0" strike="noStrike">
              <a:solidFill>
                <a:srgbClr val="000000"/>
              </a:solidFill>
              <a:latin typeface="Calibri"/>
            </a:rPr>
            <a:t>Nella seguente tabella occorre riportare i parametri della capacità in termini di PGA e (facoltativamente) di periodo di ritorno TR , compilando le caselle corrispondenti al tipo di materiale della struttura e al metodo di analisi utilizzato.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8" name="Text Box 6">
          <a:extLst>
            <a:ext uri="{FF2B5EF4-FFF2-40B4-BE49-F238E27FC236}">
              <a16:creationId xmlns:a16="http://schemas.microsoft.com/office/drawing/2014/main" id="{00000000-0008-0000-0C00-000006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Il rapporto fra capacità e domanda viene definito indicatore di rischio: se il suo valore è pari ad 1 vuol dire che la struttura ha il livello di sicurezza previsto dalle NTC08, se è inferiore ad 1 il livello di sicurezza è inferiore a quello di una struttura adeguata. Il livello di sicurezza pre-sisma espresso attraverso l'indicatore di rischio insieme al danno riscontrato, determina, nella OPCM 3790, il tipo di intervento (miglioramento o rafforzamento locale) ammesso a rimborso.</a:t>
          </a:r>
        </a:p>
        <a:p>
          <a:pPr algn="l" rtl="1">
            <a:defRPr sz="1000"/>
          </a:pPr>
          <a:r>
            <a:rPr lang="it-IT" sz="1100" b="0" i="0" strike="noStrike">
              <a:solidFill>
                <a:srgbClr val="000000"/>
              </a:solidFill>
              <a:latin typeface="Calibri"/>
            </a:rPr>
            <a:t>Nella seguente tabella occorre riportare l'indicatore di rischio prima e dopo l'intervento.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39" name="Text Box 7">
          <a:extLst>
            <a:ext uri="{FF2B5EF4-FFF2-40B4-BE49-F238E27FC236}">
              <a16:creationId xmlns:a16="http://schemas.microsoft.com/office/drawing/2014/main" id="{00000000-0008-0000-0C00-000007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 Per superficie lorda complessiva coperta si intende la somma delle superfici calpestabili coperte delle unità immobiliari e delle parti comuni  del fabbricato, e delle superfici occupate da muri portanti, setti, tamponature e tramezzi.  La superficie lorda coperta di una unità immobiliare è data dalla somma della superficie calpestabile coperta dell’unità e della superficie occupata da muri portanti, setti, tamponature e tramezzi di competenza dell’unità stessa. </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0" name="Text Box 8">
          <a:extLst>
            <a:ext uri="{FF2B5EF4-FFF2-40B4-BE49-F238E27FC236}">
              <a16:creationId xmlns:a16="http://schemas.microsoft.com/office/drawing/2014/main" id="{00000000-0008-0000-0C00-000008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(2) Per la corretta compilazione del paragrafo C) fare riferimento al manuale di compilazione della Scheda AEDES con le seguenti avvertenze:  La sezione 1 della scheda va compilata qualunque sia  l’oggetto dell’intervento (intero edificio, parti condominiali o porzione di edificio), con esclusione del numero scheda e squadra nell’identificativo del sopralluogo (campita), le sezioni 2, 3 e 4 vanno compilate solo se l’oggetto dell’intervento è un intero edificio o le parti condominiali dello stesso, in quanto le informazioni sulla tipologia sono riferite all’edificio e così pure i danni alle componenti strutturali. Il tecnico incaricato deve ricompilare le sezioni 2, 3, 4 non copiando la scheda a suo tempo compilate nei rilievi di agibilità ma in base al giudizio personale su quanto effettivamente rilevato nei rilievi finalizzati alla progettazione degli interventi.</a:t>
          </a:r>
        </a:p>
        <a:p>
          <a:pPr algn="l" rtl="1">
            <a:defRPr sz="1000"/>
          </a:pPr>
          <a:r>
            <a:rPr lang="it-IT" sz="1100" b="0" i="0" strike="noStrike">
              <a:solidFill>
                <a:srgbClr val="000000"/>
              </a:solidFill>
              <a:latin typeface="Calibri"/>
            </a:rPr>
            <a:t>Non è necessario riportare il numero della squadra e della scheda del rilievo di agibilità.</a:t>
          </a:r>
        </a:p>
        <a:p>
          <a:pPr algn="l" rtl="1">
            <a:defRPr sz="1000"/>
          </a:pPr>
          <a:r>
            <a:rPr lang="it-IT" sz="1100" b="0" i="0" strike="noStrike">
              <a:solidFill>
                <a:srgbClr val="000000"/>
              </a:solidFill>
              <a:latin typeface="Calibri"/>
            </a:rPr>
            <a:t>Le coordinate geografiche sono facoltative se è riportato il codice di aggregato o il riferimento catastale.</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1" name="Text Box 9">
          <a:extLst>
            <a:ext uri="{FF2B5EF4-FFF2-40B4-BE49-F238E27FC236}">
              <a16:creationId xmlns:a16="http://schemas.microsoft.com/office/drawing/2014/main" id="{00000000-0008-0000-0C00-000009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(3) Come chiarito con la circolare Di.Coma.C. prot. 30549 del 25/7/09, gli Indirizzi per l’esecuzione degli interventi di cui all’Ordinanza del Presidente del Consiglio dei ministri n.3779 del 6.6.2009 prevedono che “il danno </a:t>
          </a:r>
          <a:r>
            <a:rPr lang="it-IT" sz="1100" b="0" i="0" u="sng" strike="noStrike">
              <a:solidFill>
                <a:srgbClr val="000000"/>
              </a:solidFill>
              <a:latin typeface="Calibri"/>
            </a:rPr>
            <a:t>deve essere valutato</a:t>
          </a:r>
          <a:r>
            <a:rPr lang="it-IT" sz="1100" b="0" i="0" strike="noStrike">
              <a:solidFill>
                <a:srgbClr val="000000"/>
              </a:solidFill>
              <a:latin typeface="Calibri"/>
            </a:rPr>
            <a:t> conformemente ai criteri della scheda AeDES, di cui all’OPCM n. 3753/09; il tecnico incaricato della progettazione dei lavori provvederà quindi , a compilarla per le sezioni da 1 a 4 e ad allegarla alla relazione ponendo chiaramente in evidenza la coerenza degli interventi previsti nel progetto con i danni riscontrati. E’ chiaro, quindi, che il tecnico incaricato della progettazione </a:t>
          </a:r>
          <a:r>
            <a:rPr lang="it-IT" sz="1100" b="0" i="0" u="sng" strike="noStrike">
              <a:solidFill>
                <a:srgbClr val="000000"/>
              </a:solidFill>
              <a:latin typeface="Calibri"/>
            </a:rPr>
            <a:t>deve valutare</a:t>
          </a:r>
          <a:r>
            <a:rPr lang="it-IT" sz="1100" b="0" i="0" strike="noStrike">
              <a:solidFill>
                <a:srgbClr val="000000"/>
              </a:solidFill>
              <a:latin typeface="Calibri"/>
            </a:rPr>
            <a:t> il danno  autonomamente secondo i criteri previsti dalla scheda AeDES, in particolare nella sezione 4. Il progettista, inoltre, deve preoccuparsi di  identificare la tipologia strutturale  al fine di scegliere le tecniche di intervento più opportune. In questo può, come </a:t>
          </a:r>
          <a:r>
            <a:rPr lang="it-IT" sz="1100" b="0" i="0" u="sng" strike="noStrike">
              <a:solidFill>
                <a:srgbClr val="000000"/>
              </a:solidFill>
              <a:latin typeface="Calibri"/>
            </a:rPr>
            <a:t>primo orientamento</a:t>
          </a:r>
          <a:r>
            <a:rPr lang="it-IT" sz="1100" b="0" i="0" strike="noStrike">
              <a:solidFill>
                <a:srgbClr val="000000"/>
              </a:solidFill>
              <a:latin typeface="Calibri"/>
            </a:rPr>
            <a:t>, utilizzare i criteri riportati nella sezione 3 della scheda e nella corrispondente sezione del manuale, anche ai fini della previsione di eventuali rafforzamenti locali. In questo modo tali orientamenti saranno  espressi in linguaggio omogeneo tra tutti i professionisti. Questi ultimi dovranno anche approfondire, secondo quanto riportato nelle pertinenti Ordinanze, Indirizzi e Norme Tecniche di riferimento, il rapporto del danno con eventuali carenze osservate, l’effettiva geometria della struttura, i dettagli costruttivi, le caratteristiche dei materiali , gli eventuali modelli di calcolo atti a supportare la progettazione degli interventi.” </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2" name="Text Box 10">
          <a:extLst>
            <a:ext uri="{FF2B5EF4-FFF2-40B4-BE49-F238E27FC236}">
              <a16:creationId xmlns:a16="http://schemas.microsoft.com/office/drawing/2014/main" id="{00000000-0008-0000-0C00-00000A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(4) L’OPCM 3779 prevede la copertura degli oneri per gli interventi sugli elementi strutturali, condotti per conseguire un rafforzamento locale.  Essi sono finalizzati ad eliminare le principali carenze strutturali dell’edificio e dunque a conseguire un maggiore livello di sicurezza della costruzione. In tali casi non è richiesta l’analisi sismica dell’intera costruzione ma solo la valutazione dell’incremento di sicurezza, in termini di resistenza e/o di duttilità, della parte strutturale su cui si interviene. Inoltre non è richiesto il collaudo statico al termine dei lavori sulle strutture.</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3" name="Text Box 11">
          <a:extLst>
            <a:ext uri="{FF2B5EF4-FFF2-40B4-BE49-F238E27FC236}">
              <a16:creationId xmlns:a16="http://schemas.microsoft.com/office/drawing/2014/main" id="{00000000-0008-0000-0C00-00000B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(5) L’OPCM 3790 prevede la copertura degli oneri per la riparazione con miglioramento sismico di edifici danneggiati o  la ricostruzione di edifici distrutti Nel caso di intervento di miglioramento sismico occorre che  sia determinato il livello di sicurezza iniziale della struttura in condizioni pre-sisma ed il miglioramento conseguito attraverso gli interventi.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4" name="Text Box 12">
          <a:extLst>
            <a:ext uri="{FF2B5EF4-FFF2-40B4-BE49-F238E27FC236}">
              <a16:creationId xmlns:a16="http://schemas.microsoft.com/office/drawing/2014/main" id="{00000000-0008-0000-0C00-00000C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(6) Nel caso di OPCM 3779 il costo di riparazione si riferisce agli interventi sulle parti non strutturali ed impiantistiche all’interno della singola unità abitativa e ad eventuali  interventi di riparazione delle parti strutturali interne alle singole unità immobiliari adibite ad abitazioni principali, effettuati direttamente dal proprietario della singola unità e comunicati al rappresentante del condominio. Nel caso di  OPCM 3790 il costo di riparazione si riferisce solo agli interventi sulle parti non strutturali ed impiantistiche all’interno della singola unità abitativa.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5" name="Text Box 13">
          <a:extLst>
            <a:ext uri="{FF2B5EF4-FFF2-40B4-BE49-F238E27FC236}">
              <a16:creationId xmlns:a16="http://schemas.microsoft.com/office/drawing/2014/main" id="{00000000-0008-0000-0C00-00000D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(7) La percentuale di elementi interessati viene  calcolata come rapporto fra l’estensione degli elementi interessati da quel tipo di intervento e l’estensione complessiva degli elementi: ad esempio per le tamponature (Codice elemento 10) sulle quali si applichi intonaco retinato (codice intervento 13) si riporta il rapporto, espresso in percentuale,  fra i metri quadrati di tamponature trattate con quel tipo di intervento ed i metri quadrati di tamponature presenti nell’edificio.  Per i  pilastri (codice elemento 3)  sui quali si attuino interventi di aumento della duttilità (codice intervento  4) si riporterà il rapporto fra il volume dei pilastri sui quali si è intervenuti ed il volume totale dei pilastri dell’edificio, calcolato anche in maniera approssimata, con la possibilità, nel caso di dimensioni paragonabili per i pilastri dei differenti piani e fili, di semplificare il calcolo in termini di  rapporto fra il numero di pilastri su cui si interviene ed il numero totale di pilastri.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6" name="Text Box 14">
          <a:extLst>
            <a:ext uri="{FF2B5EF4-FFF2-40B4-BE49-F238E27FC236}">
              <a16:creationId xmlns:a16="http://schemas.microsoft.com/office/drawing/2014/main" id="{00000000-0008-0000-0C00-00000E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(8) Quando un tipo di intervento non è previsto dall’OPCM (p.es. l'adeguamento sismico nell'OPCM 3790) è comunque possibile adottarlo se gli oneri necessari per attuarlo sono sostenuti dal beneficiario.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7" name="Text Box 15">
          <a:extLst>
            <a:ext uri="{FF2B5EF4-FFF2-40B4-BE49-F238E27FC236}">
              <a16:creationId xmlns:a16="http://schemas.microsoft.com/office/drawing/2014/main" id="{00000000-0008-0000-0C00-00000F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(9) Il periodo di riferimento VR è dato, in accordo con le Norme Tecniche per le Costruzioni (NTC08), di cui al D.M. 14.01.08, dal prodotto della vita nominale (V</a:t>
          </a:r>
          <a:r>
            <a:rPr lang="it-IT" sz="1100" b="0" i="0" strike="noStrike" baseline="-25000">
              <a:solidFill>
                <a:srgbClr val="000000"/>
              </a:solidFill>
              <a:latin typeface="Calibri"/>
            </a:rPr>
            <a:t>N</a:t>
          </a:r>
          <a:r>
            <a:rPr lang="it-IT" sz="1100" b="0" i="0" strike="noStrike">
              <a:solidFill>
                <a:srgbClr val="000000"/>
              </a:solidFill>
              <a:latin typeface="Calibri"/>
            </a:rPr>
            <a:t>), per il coefficiente d’uso (Cu):  V</a:t>
          </a:r>
          <a:r>
            <a:rPr lang="it-IT" sz="1100" b="0" i="0" strike="noStrike" baseline="-25000">
              <a:solidFill>
                <a:srgbClr val="000000"/>
              </a:solidFill>
              <a:latin typeface="Calibri"/>
            </a:rPr>
            <a:t>R</a:t>
          </a:r>
          <a:r>
            <a:rPr lang="it-IT" sz="1100" b="0" i="0" strike="noStrike">
              <a:solidFill>
                <a:srgbClr val="000000"/>
              </a:solidFill>
              <a:latin typeface="Calibri"/>
            </a:rPr>
            <a:t> = Cu V</a:t>
          </a:r>
          <a:r>
            <a:rPr lang="it-IT" sz="1100" b="0" i="0" strike="noStrike" baseline="-25000">
              <a:solidFill>
                <a:srgbClr val="000000"/>
              </a:solidFill>
              <a:latin typeface="Calibri"/>
            </a:rPr>
            <a:t>N</a:t>
          </a:r>
          <a:r>
            <a:rPr lang="it-IT" sz="1100" b="0" i="0" strike="noStrike">
              <a:solidFill>
                <a:srgbClr val="000000"/>
              </a:solidFill>
              <a:latin typeface="Calibri"/>
            </a:rPr>
            <a:t> .</a:t>
          </a:r>
        </a:p>
        <a:p>
          <a:pPr algn="l" rtl="1">
            <a:defRPr sz="1000"/>
          </a:pPr>
          <a:r>
            <a:rPr lang="it-IT" sz="1100" b="0" i="0" strike="noStrike">
              <a:solidFill>
                <a:srgbClr val="000000"/>
              </a:solidFill>
              <a:latin typeface="Calibri"/>
            </a:rPr>
            <a:t>V</a:t>
          </a:r>
          <a:r>
            <a:rPr lang="it-IT" sz="1100" b="0" i="0" strike="noStrike" baseline="-25000">
              <a:solidFill>
                <a:srgbClr val="000000"/>
              </a:solidFill>
              <a:latin typeface="Calibri"/>
            </a:rPr>
            <a:t>N</a:t>
          </a:r>
          <a:r>
            <a:rPr lang="it-IT" sz="1100" b="0" i="0" strike="noStrike">
              <a:solidFill>
                <a:srgbClr val="000000"/>
              </a:solidFill>
              <a:latin typeface="Calibri"/>
            </a:rPr>
            <a:t>  è definita in relazione alle esigenze di durabilità della stessa, in sostanza V</a:t>
          </a:r>
          <a:r>
            <a:rPr lang="it-IT" sz="1100" b="0" i="0" strike="noStrike" baseline="-25000">
              <a:solidFill>
                <a:srgbClr val="000000"/>
              </a:solidFill>
              <a:latin typeface="Calibri"/>
            </a:rPr>
            <a:t>N</a:t>
          </a:r>
          <a:r>
            <a:rPr lang="it-IT" sz="1100" b="0" i="0" strike="noStrike">
              <a:solidFill>
                <a:srgbClr val="000000"/>
              </a:solidFill>
              <a:latin typeface="Calibri"/>
            </a:rPr>
            <a:t> è pari all’intervallo che intercorre tra due interventi di manutenzione straordinaria  ed è legato al costo o all’importanza dell’opera;</a:t>
          </a:r>
        </a:p>
        <a:p>
          <a:pPr algn="l" rtl="1">
            <a:defRPr sz="1000"/>
          </a:pPr>
          <a:r>
            <a:rPr lang="it-IT" sz="1100" b="0" i="0" strike="noStrike">
              <a:solidFill>
                <a:srgbClr val="000000"/>
              </a:solidFill>
              <a:latin typeface="Calibri"/>
            </a:rPr>
            <a:t>Cu  è un coefficiente definito in relazione all’esigenza di garantire livelli di protezione sismica differenziati in funzione dell’uso dell’opera e delle conseguenze di un suo fallimento. </a:t>
          </a:r>
        </a:p>
        <a:p>
          <a:pPr algn="l" rtl="1">
            <a:defRPr sz="1000"/>
          </a:pPr>
          <a:r>
            <a:rPr lang="it-IT" sz="1100" b="0" i="0" strike="noStrike">
              <a:solidFill>
                <a:srgbClr val="000000"/>
              </a:solidFill>
              <a:latin typeface="Calibri"/>
            </a:rPr>
            <a:t>L’accelerazione che provoca nella struttura il raggiungimento dello stato limite di riferimento è inteso come quel valore di ancoraggio dello spettro elastico o di progetto moltiplicato per i coefficienti che tengono conto delle eventuali modifiche dovute alle caratteristiche del sottosuolo e della topografia, relativo al suolo effettivamente presente nel sito su cui sorge l’opera da verificare, che provoca il superamento dello stato limite di riferimento . Tale valore è definito  come PGA</a:t>
          </a:r>
          <a:r>
            <a:rPr lang="it-IT" sz="1100" b="0" i="0" strike="noStrike" baseline="-25000">
              <a:solidFill>
                <a:srgbClr val="000000"/>
              </a:solidFill>
              <a:latin typeface="Calibri"/>
            </a:rPr>
            <a:t>D</a:t>
          </a:r>
          <a:r>
            <a:rPr lang="it-IT" sz="1100" b="0" i="0" strike="noStrike">
              <a:solidFill>
                <a:srgbClr val="000000"/>
              </a:solidFill>
              <a:latin typeface="Calibri"/>
            </a:rPr>
            <a:t>  e tiene conto della posizione del sito in cui l’opera è localizzata e della risposta locale del suolo.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62</xdr:col>
      <xdr:colOff>85725</xdr:colOff>
      <xdr:row>379</xdr:row>
      <xdr:rowOff>0</xdr:rowOff>
    </xdr:to>
    <xdr:sp macro="" textlink="">
      <xdr:nvSpPr>
        <xdr:cNvPr id="146448" name="Text Box 16">
          <a:extLst>
            <a:ext uri="{FF2B5EF4-FFF2-40B4-BE49-F238E27FC236}">
              <a16:creationId xmlns:a16="http://schemas.microsoft.com/office/drawing/2014/main" id="{00000000-0008-0000-0C00-000010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(10) Le NTC08 assumono che le occorrenze degli effetti dei terremoti (in particolare  delle accelerazioni massime) possano essere rappresentate come fenomeni stazionari per i quali  sussiste una relazione fra probabilità di superamento dell’accelerazione (p</a:t>
          </a:r>
          <a:r>
            <a:rPr lang="it-IT" sz="1100" b="0" i="0" strike="noStrike" baseline="-25000">
              <a:solidFill>
                <a:srgbClr val="000000"/>
              </a:solidFill>
              <a:latin typeface="Calibri"/>
            </a:rPr>
            <a:t>VR</a:t>
          </a:r>
          <a:r>
            <a:rPr lang="it-IT" sz="1100" b="0" i="0" strike="noStrike">
              <a:solidFill>
                <a:srgbClr val="000000"/>
              </a:solidFill>
              <a:latin typeface="Calibri"/>
            </a:rPr>
            <a:t>), periodo di riferimento (V</a:t>
          </a:r>
          <a:r>
            <a:rPr lang="it-IT" sz="1100" b="0" i="0" strike="noStrike" baseline="-25000">
              <a:solidFill>
                <a:srgbClr val="000000"/>
              </a:solidFill>
              <a:latin typeface="Calibri"/>
            </a:rPr>
            <a:t>R</a:t>
          </a:r>
          <a:r>
            <a:rPr lang="it-IT" sz="1100" b="0" i="0" strike="noStrike">
              <a:solidFill>
                <a:srgbClr val="000000"/>
              </a:solidFill>
              <a:latin typeface="Calibri"/>
            </a:rPr>
            <a:t>) e periodo di ritorno dell’accelerazione (TR) espressa da: T</a:t>
          </a:r>
          <a:r>
            <a:rPr lang="it-IT" sz="1100" b="0" i="0" strike="noStrike" baseline="-25000">
              <a:solidFill>
                <a:srgbClr val="000000"/>
              </a:solidFill>
              <a:latin typeface="Calibri"/>
            </a:rPr>
            <a:t>R</a:t>
          </a:r>
          <a:r>
            <a:rPr lang="it-IT" sz="1100" b="0" i="0" strike="noStrike">
              <a:solidFill>
                <a:srgbClr val="000000"/>
              </a:solidFill>
              <a:latin typeface="Calibri"/>
            </a:rPr>
            <a:t> =   - V</a:t>
          </a:r>
          <a:r>
            <a:rPr lang="it-IT" sz="1100" b="0" i="0" strike="noStrike" baseline="-25000">
              <a:solidFill>
                <a:srgbClr val="000000"/>
              </a:solidFill>
              <a:latin typeface="Calibri"/>
            </a:rPr>
            <a:t>R</a:t>
          </a:r>
          <a:r>
            <a:rPr lang="it-IT" sz="1100" b="0" i="0" strike="noStrike">
              <a:solidFill>
                <a:srgbClr val="000000"/>
              </a:solidFill>
              <a:latin typeface="Calibri"/>
            </a:rPr>
            <a:t>/ln(1-p</a:t>
          </a:r>
          <a:r>
            <a:rPr lang="it-IT" sz="1100" b="0" i="0" strike="noStrike" baseline="-25000">
              <a:solidFill>
                <a:srgbClr val="000000"/>
              </a:solidFill>
              <a:latin typeface="Calibri"/>
            </a:rPr>
            <a:t>VR</a:t>
          </a:r>
          <a:r>
            <a:rPr lang="it-IT" sz="1100" b="0" i="0" strike="noStrike">
              <a:solidFill>
                <a:srgbClr val="000000"/>
              </a:solidFill>
              <a:latin typeface="Calibri"/>
            </a:rPr>
            <a:t> ). Il periodo di ritorno dell’accelerazione è un altro possibile indicatore della domanda e della capacità: può essere visto come l’intervallo di tempo medio fra due eventi caratterizzati dal corrispondente valore di accelerazione massima al suolo. La compilazione delle caselle relative a tale parametro è comunque facoltativa.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0</xdr:colOff>
      <xdr:row>379</xdr:row>
      <xdr:rowOff>0</xdr:rowOff>
    </xdr:to>
    <xdr:sp macro="" textlink="">
      <xdr:nvSpPr>
        <xdr:cNvPr id="146449" name="Text Box 17">
          <a:extLst>
            <a:ext uri="{FF2B5EF4-FFF2-40B4-BE49-F238E27FC236}">
              <a16:creationId xmlns:a16="http://schemas.microsoft.com/office/drawing/2014/main" id="{00000000-0008-0000-0C00-000011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1" i="0" strike="noStrike">
              <a:solidFill>
                <a:srgbClr val="FF0000"/>
              </a:solidFill>
              <a:latin typeface="Calibri"/>
            </a:rPr>
            <a:t>ALLEGARE : </a:t>
          </a:r>
        </a:p>
        <a:p>
          <a:pPr algn="l" rtl="1">
            <a:defRPr sz="1000"/>
          </a:pPr>
          <a:r>
            <a:rPr lang="it-IT" sz="1100" b="1" i="0" strike="noStrike">
              <a:solidFill>
                <a:srgbClr val="FF0000"/>
              </a:solidFill>
              <a:latin typeface="Calibri"/>
            </a:rPr>
            <a:t>progetto esecutivo degli interventi riguardanti gli elementi strutturali, corredato di elaborati grafici, report fotografico dello stato di fatto e relazione tecnica che, tra l’altro, illustri le fasi di realizzazione dei lavori (vedi Indirizzi OPCM 3779 e  OPCM 3790, par. 8)</a:t>
          </a: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63</xdr:col>
      <xdr:colOff>9525</xdr:colOff>
      <xdr:row>379</xdr:row>
      <xdr:rowOff>0</xdr:rowOff>
    </xdr:to>
    <xdr:sp macro="" textlink="">
      <xdr:nvSpPr>
        <xdr:cNvPr id="146450" name="Text Box 18">
          <a:extLst>
            <a:ext uri="{FF2B5EF4-FFF2-40B4-BE49-F238E27FC236}">
              <a16:creationId xmlns:a16="http://schemas.microsoft.com/office/drawing/2014/main" id="{00000000-0008-0000-0C00-000012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(11) Si ricorda che il Testo Unico Ambientale (decreto legislativo n. 152 del 3 Aprile 2006) all'art. 183 definisce i rifiuti e gli obblighi che conseguono ai detentori degli stessi. In particolare l'art. 184 classifica i rifiuti in funzione dell'origine (urbani o speciali) e della pericolosità (non pericolosi o pericolosi). I rifiuti derivanti dalle attività di demolizione, costruzione, nonchè i rifiuti che derivano da attività di scavo sono classificati come "speciali" e sono descritti in gran parte nell'elenco riportato al cap. 17 della Direttiva Ministeriale 9/4/2002 - Allegato A.</a:t>
          </a:r>
        </a:p>
        <a:p>
          <a:pPr algn="l" rtl="1">
            <a:defRPr sz="1000"/>
          </a:pPr>
          <a:r>
            <a:rPr lang="it-IT" sz="1100" b="0" i="0" strike="noStrike">
              <a:solidFill>
                <a:srgbClr val="000000"/>
              </a:solidFill>
              <a:latin typeface="Calibri"/>
            </a:rPr>
            <a:t>In sede di redazione del progetto deve essere stimata la quantità (peso e volume) ed il titpo di rifiuti prodotti nel corso dei lavori e nel consuntivo dei lavori deve essere dato conto del tipo di rifiuto effettivamente prodotto (codice C.E.R.), del suo destino (smaltimento o recupero) dell'avvenuto pagamento dei costi di corretto trattamento degli stessi.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379</xdr:row>
      <xdr:rowOff>0</xdr:rowOff>
    </xdr:from>
    <xdr:to>
      <xdr:col>62</xdr:col>
      <xdr:colOff>114300</xdr:colOff>
      <xdr:row>379</xdr:row>
      <xdr:rowOff>0</xdr:rowOff>
    </xdr:to>
    <xdr:sp macro="" textlink="">
      <xdr:nvSpPr>
        <xdr:cNvPr id="146452" name="Text Box 20">
          <a:extLst>
            <a:ext uri="{FF2B5EF4-FFF2-40B4-BE49-F238E27FC236}">
              <a16:creationId xmlns:a16="http://schemas.microsoft.com/office/drawing/2014/main" id="{00000000-0008-0000-0C00-0000143C0200}"/>
            </a:ext>
          </a:extLst>
        </xdr:cNvPr>
        <xdr:cNvSpPr txBox="1">
          <a:spLocks noChangeArrowheads="1"/>
        </xdr:cNvSpPr>
      </xdr:nvSpPr>
      <xdr:spPr bwMode="auto">
        <a:xfrm>
          <a:off x="123825" y="62207775"/>
          <a:ext cx="671512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Tabella 3: Occorre indicare le generalità dei proprietari per tutte le unità immobiliari già indicate in tabella 2.</a:t>
          </a:r>
        </a:p>
      </xdr:txBody>
    </xdr:sp>
    <xdr:clientData/>
  </xdr:twoCellAnchor>
  <xdr:twoCellAnchor editAs="oneCell">
    <xdr:from>
      <xdr:col>84</xdr:col>
      <xdr:colOff>0</xdr:colOff>
      <xdr:row>223</xdr:row>
      <xdr:rowOff>76200</xdr:rowOff>
    </xdr:from>
    <xdr:to>
      <xdr:col>85</xdr:col>
      <xdr:colOff>469900</xdr:colOff>
      <xdr:row>224</xdr:row>
      <xdr:rowOff>203200</xdr:rowOff>
    </xdr:to>
    <xdr:pic>
      <xdr:nvPicPr>
        <xdr:cNvPr id="146451" name="CommandButton2">
          <a:extLst>
            <a:ext uri="{FF2B5EF4-FFF2-40B4-BE49-F238E27FC236}">
              <a16:creationId xmlns:a16="http://schemas.microsoft.com/office/drawing/2014/main" id="{00000000-0008-0000-0C00-0000133C02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1600" y="34785300"/>
          <a:ext cx="1168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84</xdr:col>
      <xdr:colOff>0</xdr:colOff>
      <xdr:row>225</xdr:row>
      <xdr:rowOff>190500</xdr:rowOff>
    </xdr:from>
    <xdr:to>
      <xdr:col>85</xdr:col>
      <xdr:colOff>495300</xdr:colOff>
      <xdr:row>227</xdr:row>
      <xdr:rowOff>101600</xdr:rowOff>
    </xdr:to>
    <xdr:pic>
      <xdr:nvPicPr>
        <xdr:cNvPr id="146453" name="CommandButton3">
          <a:extLst>
            <a:ext uri="{FF2B5EF4-FFF2-40B4-BE49-F238E27FC236}">
              <a16:creationId xmlns:a16="http://schemas.microsoft.com/office/drawing/2014/main" id="{00000000-0008-0000-0C00-0000153C0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1600" y="35204400"/>
          <a:ext cx="1193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84</xdr:col>
      <xdr:colOff>0</xdr:colOff>
      <xdr:row>280</xdr:row>
      <xdr:rowOff>177800</xdr:rowOff>
    </xdr:from>
    <xdr:to>
      <xdr:col>85</xdr:col>
      <xdr:colOff>482600</xdr:colOff>
      <xdr:row>282</xdr:row>
      <xdr:rowOff>88900</xdr:rowOff>
    </xdr:to>
    <xdr:pic>
      <xdr:nvPicPr>
        <xdr:cNvPr id="146454" name="CommandButton4">
          <a:extLst>
            <a:ext uri="{FF2B5EF4-FFF2-40B4-BE49-F238E27FC236}">
              <a16:creationId xmlns:a16="http://schemas.microsoft.com/office/drawing/2014/main" id="{00000000-0008-0000-0C00-0000163C0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21600" y="44450000"/>
          <a:ext cx="11811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84</xdr:col>
      <xdr:colOff>0</xdr:colOff>
      <xdr:row>283</xdr:row>
      <xdr:rowOff>76200</xdr:rowOff>
    </xdr:from>
    <xdr:to>
      <xdr:col>85</xdr:col>
      <xdr:colOff>495300</xdr:colOff>
      <xdr:row>284</xdr:row>
      <xdr:rowOff>203200</xdr:rowOff>
    </xdr:to>
    <xdr:pic>
      <xdr:nvPicPr>
        <xdr:cNvPr id="146455" name="CommandButton5">
          <a:extLst>
            <a:ext uri="{FF2B5EF4-FFF2-40B4-BE49-F238E27FC236}">
              <a16:creationId xmlns:a16="http://schemas.microsoft.com/office/drawing/2014/main" id="{00000000-0008-0000-0C00-0000173C02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21600" y="44856400"/>
          <a:ext cx="1193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84</xdr:col>
      <xdr:colOff>0</xdr:colOff>
      <xdr:row>251</xdr:row>
      <xdr:rowOff>203200</xdr:rowOff>
    </xdr:from>
    <xdr:to>
      <xdr:col>85</xdr:col>
      <xdr:colOff>482600</xdr:colOff>
      <xdr:row>253</xdr:row>
      <xdr:rowOff>114300</xdr:rowOff>
    </xdr:to>
    <xdr:pic>
      <xdr:nvPicPr>
        <xdr:cNvPr id="146725" name="CommandButton1">
          <a:extLst>
            <a:ext uri="{FF2B5EF4-FFF2-40B4-BE49-F238E27FC236}">
              <a16:creationId xmlns:a16="http://schemas.microsoft.com/office/drawing/2014/main" id="{00000000-0008-0000-0C00-0000253D02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21600" y="39611300"/>
          <a:ext cx="11811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84</xdr:col>
      <xdr:colOff>0</xdr:colOff>
      <xdr:row>254</xdr:row>
      <xdr:rowOff>101600</xdr:rowOff>
    </xdr:from>
    <xdr:to>
      <xdr:col>85</xdr:col>
      <xdr:colOff>495300</xdr:colOff>
      <xdr:row>256</xdr:row>
      <xdr:rowOff>12700</xdr:rowOff>
    </xdr:to>
    <xdr:pic>
      <xdr:nvPicPr>
        <xdr:cNvPr id="146726" name="CommandButton6">
          <a:extLst>
            <a:ext uri="{FF2B5EF4-FFF2-40B4-BE49-F238E27FC236}">
              <a16:creationId xmlns:a16="http://schemas.microsoft.com/office/drawing/2014/main" id="{00000000-0008-0000-0C00-0000263D02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21600" y="40043100"/>
          <a:ext cx="1193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22</xdr:col>
      <xdr:colOff>114300</xdr:colOff>
      <xdr:row>470</xdr:row>
      <xdr:rowOff>50800</xdr:rowOff>
    </xdr:from>
    <xdr:to>
      <xdr:col>33</xdr:col>
      <xdr:colOff>114300</xdr:colOff>
      <xdr:row>472</xdr:row>
      <xdr:rowOff>50800</xdr:rowOff>
    </xdr:to>
    <xdr:pic>
      <xdr:nvPicPr>
        <xdr:cNvPr id="146825" name="STAMPA">
          <a:extLst>
            <a:ext uri="{FF2B5EF4-FFF2-40B4-BE49-F238E27FC236}">
              <a16:creationId xmlns:a16="http://schemas.microsoft.com/office/drawing/2014/main" id="{00000000-0008-0000-0C00-0000893D02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13100" y="70573900"/>
          <a:ext cx="1549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0</xdr:rowOff>
    </xdr:from>
    <xdr:to>
      <xdr:col>64</xdr:col>
      <xdr:colOff>0</xdr:colOff>
      <xdr:row>89</xdr:row>
      <xdr:rowOff>0</xdr:rowOff>
    </xdr:to>
    <xdr:sp macro="" textlink="">
      <xdr:nvSpPr>
        <xdr:cNvPr id="1271" name="Text Box 247">
          <a:extLst>
            <a:ext uri="{FF2B5EF4-FFF2-40B4-BE49-F238E27FC236}">
              <a16:creationId xmlns:a16="http://schemas.microsoft.com/office/drawing/2014/main" id="{00000000-0008-0000-0D00-0000F704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1" i="0" strike="noStrike">
              <a:solidFill>
                <a:srgbClr val="000000"/>
              </a:solidFill>
              <a:latin typeface="Calibri"/>
            </a:rPr>
            <a:t>Tabella 2:</a:t>
          </a:r>
          <a:r>
            <a:rPr lang="it-IT" sz="1100" b="0" i="0" strike="noStrike">
              <a:solidFill>
                <a:srgbClr val="000000"/>
              </a:solidFill>
              <a:latin typeface="Calibri"/>
            </a:rPr>
            <a:t> Nel caso di intervento relativo a </a:t>
          </a:r>
          <a:r>
            <a:rPr lang="it-IT" sz="1100" b="0" i="0" u="sng" strike="noStrike">
              <a:solidFill>
                <a:srgbClr val="000000"/>
              </a:solidFill>
              <a:latin typeface="Calibri"/>
            </a:rPr>
            <a:t>porzioni di edificio (unità immobiliarI)</a:t>
          </a:r>
          <a:r>
            <a:rPr lang="it-IT" sz="1100" b="0" i="0" strike="noStrike">
              <a:solidFill>
                <a:srgbClr val="000000"/>
              </a:solidFill>
              <a:latin typeface="Calibri"/>
            </a:rPr>
            <a:t>, compilare la tabella seguente, riportando in ogni rigo l’identificazione dell’unità immobiliare alla quale si riferiscono i costi  tramite le generalità del richiedente. La tabella va compilata dal tecnico che ha avuto l’incarico di progettare i lavori sulla singola unità immobiliare, rapportandosi con il tecnico che ha avuto l’incarico di progettare i lavori sulle parti comuni. </a:t>
          </a:r>
        </a:p>
      </xdr:txBody>
    </xdr:sp>
    <xdr:clientData/>
  </xdr:twoCellAnchor>
  <xdr:twoCellAnchor>
    <xdr:from>
      <xdr:col>1</xdr:col>
      <xdr:colOff>0</xdr:colOff>
      <xdr:row>89</xdr:row>
      <xdr:rowOff>0</xdr:rowOff>
    </xdr:from>
    <xdr:to>
      <xdr:col>64</xdr:col>
      <xdr:colOff>0</xdr:colOff>
      <xdr:row>89</xdr:row>
      <xdr:rowOff>0</xdr:rowOff>
    </xdr:to>
    <xdr:sp macro="" textlink="">
      <xdr:nvSpPr>
        <xdr:cNvPr id="1272" name="Text Box 248">
          <a:extLst>
            <a:ext uri="{FF2B5EF4-FFF2-40B4-BE49-F238E27FC236}">
              <a16:creationId xmlns:a16="http://schemas.microsoft.com/office/drawing/2014/main" id="{00000000-0008-0000-0D00-0000F804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Nella tabella specificare gli elementi su cui si interviene (rigo A),  la tipologia di intervento (rigo B), la tecnologia o il materiale utilizzato, la percentuale degli elementi dell’edificio interessata dalla tipologia di intervento ed eventuali note esplicative.</a:t>
          </a: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13" name="Text Box 289">
          <a:extLst>
            <a:ext uri="{FF2B5EF4-FFF2-40B4-BE49-F238E27FC236}">
              <a16:creationId xmlns:a16="http://schemas.microsoft.com/office/drawing/2014/main" id="{00000000-0008-0000-0D00-000021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Gli indirizzi collegati all'OPCM 3790/2009, al paragrafo 3, definiscono e chiariscono le condizioni per le quali, nel caso di edifici con esito di agibilità E, è possibile ottenere il rimborso di interventi di miglioramento sismico, in relazione allo stato di danneggiamento e al livello di sicurezza pre-sisma dell'edificio.   </a:t>
          </a:r>
        </a:p>
        <a:p>
          <a:pPr algn="l" rtl="1">
            <a:defRPr sz="1000"/>
          </a:pPr>
          <a:r>
            <a:rPr lang="it-IT" sz="1100" b="0" i="0" strike="noStrike">
              <a:solidFill>
                <a:srgbClr val="000000"/>
              </a:solidFill>
              <a:latin typeface="Calibri"/>
            </a:rPr>
            <a:t>Gli interventi di miglioramento sismico si eseguono in conformità alle Norme Tecniche per le Costruzioni (D.M.14.1.08), effettuando due valutazioni della sicurezza: la prima è relativa allo stato dell’edificio in condizioni pre-sisma, la seconda dopo l’effettuazione degli interventi. E’ così possibile determinare lo stato iniziale e l’incremento di sicurezza conseguito con gli interventi.</a:t>
          </a:r>
        </a:p>
        <a:p>
          <a:pPr algn="l" rtl="1">
            <a:defRPr sz="1000"/>
          </a:pPr>
          <a:r>
            <a:rPr lang="it-IT" sz="1100" b="0" i="0" strike="noStrike">
              <a:solidFill>
                <a:srgbClr val="000000"/>
              </a:solidFill>
              <a:latin typeface="Calibri"/>
            </a:rPr>
            <a:t>Per semplicità la valutazione si sintetizza in termini di picco di accelerazione orizzontale del terreno (PGA) che può essere sostenuto dall’edificio rispettando lo stato limite di salvaguardia della vita (SLV) o di collasso (SLC). Esso rappresenta la “capacità” dell’edificio (PGA</a:t>
          </a:r>
          <a:r>
            <a:rPr lang="it-IT" sz="1100" b="0" i="0" strike="noStrike" baseline="-25000">
              <a:solidFill>
                <a:srgbClr val="000000"/>
              </a:solidFill>
              <a:latin typeface="Calibri"/>
            </a:rPr>
            <a:t>C</a:t>
          </a:r>
          <a:r>
            <a:rPr lang="it-IT" sz="1100" b="0" i="0" strike="noStrike">
              <a:solidFill>
                <a:srgbClr val="000000"/>
              </a:solidFill>
              <a:latin typeface="Calibri"/>
            </a:rPr>
            <a:t>), che va confrontata con la “domanda” (PGA</a:t>
          </a:r>
          <a:r>
            <a:rPr lang="it-IT" sz="1100" b="0" i="0" strike="noStrike" baseline="-25000">
              <a:solidFill>
                <a:srgbClr val="000000"/>
              </a:solidFill>
              <a:latin typeface="Calibri"/>
            </a:rPr>
            <a:t>D</a:t>
          </a:r>
          <a:r>
            <a:rPr lang="it-IT" sz="1100" b="0" i="0" strike="noStrike">
              <a:solidFill>
                <a:srgbClr val="000000"/>
              </a:solidFill>
              <a:latin typeface="Calibri"/>
            </a:rPr>
            <a:t>), ossia con il picco di accelerazione che nel sito  in cui l’edificio è posto ha una probabilità di essere superato pari al 10% nel caso dello SLV ed al 5% nel caso dello SLC in un tempo pari al periodo di riferimento dell’opera (9). Per costruzioni ordinarie e di importanza corrente, quali gli edifici privati ad uso abitativo, il periodo di riferimento è pari a 50 anni e, quindi, l’accelerazione che rappresenta la domanda è caratterizzata dalla una probabilità di superamento in 50 anni. Nella tabella seguente vanno specificati i parametri che caratterizzano la domanda.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14" name="Text Box 290">
          <a:extLst>
            <a:ext uri="{FF2B5EF4-FFF2-40B4-BE49-F238E27FC236}">
              <a16:creationId xmlns:a16="http://schemas.microsoft.com/office/drawing/2014/main" id="{00000000-0008-0000-0D00-000022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Le NTC08 consentono di effettuare l'analisi della struttura e le relative verifiche di sicurezza utilizzando metodi diversi. Nella seguente tabella occorre specificare quello adottato.</a:t>
          </a: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21" name="Text Box 297">
          <a:extLst>
            <a:ext uri="{FF2B5EF4-FFF2-40B4-BE49-F238E27FC236}">
              <a16:creationId xmlns:a16="http://schemas.microsoft.com/office/drawing/2014/main" id="{00000000-0008-0000-0D00-000029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Poiché il raggiungimento dello stato limite può avvenire secondo modalità diverse e interessando elementi strutturali diversi, occorre che venga riportato nella tabella seguente il valore della PGA corrispondente alla singola modalità. Ovviamente il valore da assumere per l'intera struttura, con cui valutare l'indicatore di rischio, è il minimo tra tali valori. </a:t>
          </a:r>
        </a:p>
        <a:p>
          <a:pPr algn="l" rtl="1">
            <a:defRPr sz="1000"/>
          </a:pPr>
          <a:r>
            <a:rPr lang="it-IT" sz="1100" b="0" i="0" strike="noStrike">
              <a:solidFill>
                <a:srgbClr val="000000"/>
              </a:solidFill>
              <a:latin typeface="Calibri"/>
            </a:rPr>
            <a:t>Nella seguente tabella occorre riportare i parametri della capacità in termini di PGA e (facoltativamente) di periodo di ritorno TR , compilando le caselle corrispondenti al tipo di materiale della struttura e al metodo di analisi utilizzato.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27" name="Text Box 303">
          <a:extLst>
            <a:ext uri="{FF2B5EF4-FFF2-40B4-BE49-F238E27FC236}">
              <a16:creationId xmlns:a16="http://schemas.microsoft.com/office/drawing/2014/main" id="{00000000-0008-0000-0D00-00002F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Il rapporto fra capacità e domanda viene definito indicatore di rischio: se il suo valore è pari ad 1 vuol dire che la struttura ha il livello di sicurezza previsto dalle NTC08, se è inferiore ad 1 il livello di sicurezza è inferiore a quello di una struttura adeguata. Il livello di sicurezza pre-sisma espresso attraverso l'indicatore di rischio insieme al danno riscontrato, determina, nella OPCM 3790, il tipo di intervento (miglioramento o rafforzamento locale) ammesso a rimborso.</a:t>
          </a:r>
        </a:p>
        <a:p>
          <a:pPr algn="l" rtl="1">
            <a:defRPr sz="1000"/>
          </a:pPr>
          <a:r>
            <a:rPr lang="it-IT" sz="1100" b="0" i="0" strike="noStrike">
              <a:solidFill>
                <a:srgbClr val="000000"/>
              </a:solidFill>
              <a:latin typeface="Calibri"/>
            </a:rPr>
            <a:t>Nella seguente tabella occorre riportare l'indicatore di rischio prima e dopo l'intervento.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29" name="Text Box 305">
          <a:extLst>
            <a:ext uri="{FF2B5EF4-FFF2-40B4-BE49-F238E27FC236}">
              <a16:creationId xmlns:a16="http://schemas.microsoft.com/office/drawing/2014/main" id="{00000000-0008-0000-0D00-000031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 Per superficie lorda complessiva coperta si intende la somma delle superfici calpestabili coperte delle unità immobiliari e delle parti comuni  del fabbricato, e delle superfici occupate da muri portanti, setti, tamponature e tramezzi.  La superficie lorda coperta di una unità immobiliare è data dalla somma della superficie calpestabile coperta dell’unità e della superficie occupata da muri portanti, setti, tamponature e tramezzi di competenza dell’unità stessa. </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0" name="Text Box 306">
          <a:extLst>
            <a:ext uri="{FF2B5EF4-FFF2-40B4-BE49-F238E27FC236}">
              <a16:creationId xmlns:a16="http://schemas.microsoft.com/office/drawing/2014/main" id="{00000000-0008-0000-0D00-000032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(2) Per la corretta compilazione del paragrafo C) fare riferimento al manuale di compilazione della Scheda AEDES con le seguenti avvertenze:  La sezione 1 della scheda va compilata qualunque sia  l’oggetto dell’intervento (intero edificio, parti condominiali o porzione di edificio), con esclusione del numero scheda e squadra nell’identificativo del sopralluogo (campita), le sezioni 2, 3 e 4 vanno compilate solo se l’oggetto dell’intervento è un intero edificio o le parti condominiali dello stesso, in quanto le informazioni sulla tipologia sono riferite all’edificio e così pure i danni alle componenti strutturali. Il tecnico incaricato deve ricompilare le sezioni 2, 3, 4 non copiando la scheda a suo tempo compilate nei rilievi di agibilità ma in base al giudizio personale su quanto effettivamente rilevato nei rilievi finalizzati alla progettazione degli interventi.</a:t>
          </a:r>
        </a:p>
        <a:p>
          <a:pPr algn="l" rtl="1">
            <a:defRPr sz="1000"/>
          </a:pPr>
          <a:r>
            <a:rPr lang="it-IT" sz="1100" b="0" i="0" strike="noStrike">
              <a:solidFill>
                <a:srgbClr val="000000"/>
              </a:solidFill>
              <a:latin typeface="Calibri"/>
            </a:rPr>
            <a:t>Non è necessario riportare il numero della squadra e della scheda del rilievo di agibilità.</a:t>
          </a:r>
        </a:p>
        <a:p>
          <a:pPr algn="l" rtl="1">
            <a:defRPr sz="1000"/>
          </a:pPr>
          <a:r>
            <a:rPr lang="it-IT" sz="1100" b="0" i="0" strike="noStrike">
              <a:solidFill>
                <a:srgbClr val="000000"/>
              </a:solidFill>
              <a:latin typeface="Calibri"/>
            </a:rPr>
            <a:t>Le coordinate geografiche sono facoltative se è riportato il codice di aggregato o il riferimento catastale.</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1" name="Text Box 307">
          <a:extLst>
            <a:ext uri="{FF2B5EF4-FFF2-40B4-BE49-F238E27FC236}">
              <a16:creationId xmlns:a16="http://schemas.microsoft.com/office/drawing/2014/main" id="{00000000-0008-0000-0D00-000033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(3) Come chiarito con la circolare Di.Coma.C. prot. 30549 del 25/7/09, gli Indirizzi per l’esecuzione degli interventi di cui all’Ordinanza del Presidente del Consiglio dei ministri n.3779 del 6.6.2009 prevedono che “il danno </a:t>
          </a:r>
          <a:r>
            <a:rPr lang="it-IT" sz="1100" b="0" i="0" u="sng" strike="noStrike">
              <a:solidFill>
                <a:srgbClr val="000000"/>
              </a:solidFill>
              <a:latin typeface="Calibri"/>
            </a:rPr>
            <a:t>deve essere valutato</a:t>
          </a:r>
          <a:r>
            <a:rPr lang="it-IT" sz="1100" b="0" i="0" strike="noStrike">
              <a:solidFill>
                <a:srgbClr val="000000"/>
              </a:solidFill>
              <a:latin typeface="Calibri"/>
            </a:rPr>
            <a:t> conformemente ai criteri della scheda AeDES, di cui all’OPCM n. 3753/09; il tecnico incaricato della progettazione dei lavori provvederà quindi , a compilarla per le sezioni da 1 a 4 e ad allegarla alla relazione ponendo chiaramente in evidenza la coerenza degli interventi previsti nel progetto con i danni riscontrati. E’ chiaro, quindi, che il tecnico incaricato della progettazione </a:t>
          </a:r>
          <a:r>
            <a:rPr lang="it-IT" sz="1100" b="0" i="0" u="sng" strike="noStrike">
              <a:solidFill>
                <a:srgbClr val="000000"/>
              </a:solidFill>
              <a:latin typeface="Calibri"/>
            </a:rPr>
            <a:t>deve valutare</a:t>
          </a:r>
          <a:r>
            <a:rPr lang="it-IT" sz="1100" b="0" i="0" strike="noStrike">
              <a:solidFill>
                <a:srgbClr val="000000"/>
              </a:solidFill>
              <a:latin typeface="Calibri"/>
            </a:rPr>
            <a:t> il danno  autonomamente secondo i criteri previsti dalla scheda AeDES, in particolare nella sezione 4. Il progettista, inoltre, deve preoccuparsi di  identificare la tipologia strutturale  al fine di scegliere le tecniche di intervento più opportune. In questo può, come </a:t>
          </a:r>
          <a:r>
            <a:rPr lang="it-IT" sz="1100" b="0" i="0" u="sng" strike="noStrike">
              <a:solidFill>
                <a:srgbClr val="000000"/>
              </a:solidFill>
              <a:latin typeface="Calibri"/>
            </a:rPr>
            <a:t>primo orientamento</a:t>
          </a:r>
          <a:r>
            <a:rPr lang="it-IT" sz="1100" b="0" i="0" strike="noStrike">
              <a:solidFill>
                <a:srgbClr val="000000"/>
              </a:solidFill>
              <a:latin typeface="Calibri"/>
            </a:rPr>
            <a:t>, utilizzare i criteri riportati nella sezione 3 della scheda e nella corrispondente sezione del manuale, anche ai fini della previsione di eventuali rafforzamenti locali. In questo modo tali orientamenti saranno  espressi in linguaggio omogeneo tra tutti i professionisti. Questi ultimi dovranno anche approfondire, secondo quanto riportato nelle pertinenti Ordinanze, Indirizzi e Norme Tecniche di riferimento, il rapporto del danno con eventuali carenze osservate, l’effettiva geometria della struttura, i dettagli costruttivi, le caratteristiche dei materiali , gli eventuali modelli di calcolo atti a supportare la progettazione degli interventi.” </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2" name="Text Box 308">
          <a:extLst>
            <a:ext uri="{FF2B5EF4-FFF2-40B4-BE49-F238E27FC236}">
              <a16:creationId xmlns:a16="http://schemas.microsoft.com/office/drawing/2014/main" id="{00000000-0008-0000-0D00-000034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(4) L’OPCM 3779 prevede la copertura degli oneri per gli interventi sugli elementi strutturali, condotti per conseguire un rafforzamento locale.  Essi sono finalizzati ad eliminare le principali carenze strutturali dell’edificio e dunque a conseguire un maggiore livello di sicurezza della costruzione. In tali casi non è richiesta l’analisi sismica dell’intera costruzione ma solo la valutazione dell’incremento di sicurezza, in termini di resistenza e/o di duttilità, della parte strutturale su cui si interviene. Inoltre non è richiesto il collaudo statico al termine dei lavori sulle strutture.</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3" name="Text Box 309">
          <a:extLst>
            <a:ext uri="{FF2B5EF4-FFF2-40B4-BE49-F238E27FC236}">
              <a16:creationId xmlns:a16="http://schemas.microsoft.com/office/drawing/2014/main" id="{00000000-0008-0000-0D00-000035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(5) L’OPCM 3790 prevede la copertura degli oneri per la riparazione con miglioramento sismico di edifici danneggiati o  la ricostruzione di edifici distrutti Nel caso di intervento di miglioramento sismico occorre che  sia determinato il livello di sicurezza iniziale della struttura in condizioni pre-sisma ed il miglioramento conseguito attraverso gli interventi.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4" name="Text Box 310">
          <a:extLst>
            <a:ext uri="{FF2B5EF4-FFF2-40B4-BE49-F238E27FC236}">
              <a16:creationId xmlns:a16="http://schemas.microsoft.com/office/drawing/2014/main" id="{00000000-0008-0000-0D00-000036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(6) Nel caso di OPCM 3779 il costo di riparazione si riferisce agli interventi sulle parti non strutturali ed impiantistiche all’interno della singola unità abitativa e ad eventuali  interventi di riparazione delle parti strutturali interne alle singole unità immobiliari adibite ad abitazioni principali, effettuati direttamente dal proprietario della singola unità e comunicati al rappresentante del condominio. Nel caso di  OPCM 3790 il costo di riparazione si riferisce solo agli interventi sulle parti non strutturali ed impiantistiche all’interno della singola unità abitativa.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5" name="Text Box 311">
          <a:extLst>
            <a:ext uri="{FF2B5EF4-FFF2-40B4-BE49-F238E27FC236}">
              <a16:creationId xmlns:a16="http://schemas.microsoft.com/office/drawing/2014/main" id="{00000000-0008-0000-0D00-000037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(7) La percentuale di elementi interessati viene  calcolata come rapporto fra l’estensione degli elementi interessati da quel tipo di intervento e l’estensione complessiva degli elementi: ad esempio per le tamponature (Codice elemento 10) sulle quali si applichi intonaco retinato (codice intervento 13) si riporta il rapporto, espresso in percentuale,  fra i metri quadrati di tamponature trattate con quel tipo di intervento ed i metri quadrati di tamponature presenti nell’edificio.  Per i  pilastri (codice elemento 3)  sui quali si attuino interventi di aumento della duttilità (codice intervento  4) si riporterà il rapporto fra il volume dei pilastri sui quali si è intervenuti ed il volume totale dei pilastri dell’edificio, calcolato anche in maniera approssimata, con la possibilità, nel caso di dimensioni paragonabili per i pilastri dei differenti piani e fili, di semplificare il calcolo in termini di  rapporto fra il numero di pilastri su cui si interviene ed il numero totale di pilastri.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6" name="Text Box 312">
          <a:extLst>
            <a:ext uri="{FF2B5EF4-FFF2-40B4-BE49-F238E27FC236}">
              <a16:creationId xmlns:a16="http://schemas.microsoft.com/office/drawing/2014/main" id="{00000000-0008-0000-0D00-000038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(8) Quando un tipo di intervento non è previsto dall’OPCM (p.es. l'adeguamento sismico nell'OPCM 3790) è comunque possibile adottarlo se gli oneri necessari per attuarlo sono sostenuti dal beneficiario.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7" name="Text Box 313">
          <a:extLst>
            <a:ext uri="{FF2B5EF4-FFF2-40B4-BE49-F238E27FC236}">
              <a16:creationId xmlns:a16="http://schemas.microsoft.com/office/drawing/2014/main" id="{00000000-0008-0000-0D00-000039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(9) Il periodo di riferimento VR è dato, in accordo con le Norme Tecniche per le Costruzioni (NTC08), di cui al D.M. 14.01.08, dal prodotto della vita nominale (V</a:t>
          </a:r>
          <a:r>
            <a:rPr lang="it-IT" sz="1100" b="0" i="0" strike="noStrike" baseline="-25000">
              <a:solidFill>
                <a:srgbClr val="000000"/>
              </a:solidFill>
              <a:latin typeface="Calibri"/>
            </a:rPr>
            <a:t>N</a:t>
          </a:r>
          <a:r>
            <a:rPr lang="it-IT" sz="1100" b="0" i="0" strike="noStrike">
              <a:solidFill>
                <a:srgbClr val="000000"/>
              </a:solidFill>
              <a:latin typeface="Calibri"/>
            </a:rPr>
            <a:t>), per il coefficiente d’uso (Cu):  V</a:t>
          </a:r>
          <a:r>
            <a:rPr lang="it-IT" sz="1100" b="0" i="0" strike="noStrike" baseline="-25000">
              <a:solidFill>
                <a:srgbClr val="000000"/>
              </a:solidFill>
              <a:latin typeface="Calibri"/>
            </a:rPr>
            <a:t>R</a:t>
          </a:r>
          <a:r>
            <a:rPr lang="it-IT" sz="1100" b="0" i="0" strike="noStrike">
              <a:solidFill>
                <a:srgbClr val="000000"/>
              </a:solidFill>
              <a:latin typeface="Calibri"/>
            </a:rPr>
            <a:t> = Cu V</a:t>
          </a:r>
          <a:r>
            <a:rPr lang="it-IT" sz="1100" b="0" i="0" strike="noStrike" baseline="-25000">
              <a:solidFill>
                <a:srgbClr val="000000"/>
              </a:solidFill>
              <a:latin typeface="Calibri"/>
            </a:rPr>
            <a:t>N</a:t>
          </a:r>
          <a:r>
            <a:rPr lang="it-IT" sz="1100" b="0" i="0" strike="noStrike">
              <a:solidFill>
                <a:srgbClr val="000000"/>
              </a:solidFill>
              <a:latin typeface="Calibri"/>
            </a:rPr>
            <a:t> .</a:t>
          </a:r>
        </a:p>
        <a:p>
          <a:pPr algn="l" rtl="1">
            <a:defRPr sz="1000"/>
          </a:pPr>
          <a:r>
            <a:rPr lang="it-IT" sz="1100" b="0" i="0" strike="noStrike">
              <a:solidFill>
                <a:srgbClr val="000000"/>
              </a:solidFill>
              <a:latin typeface="Calibri"/>
            </a:rPr>
            <a:t>V</a:t>
          </a:r>
          <a:r>
            <a:rPr lang="it-IT" sz="1100" b="0" i="0" strike="noStrike" baseline="-25000">
              <a:solidFill>
                <a:srgbClr val="000000"/>
              </a:solidFill>
              <a:latin typeface="Calibri"/>
            </a:rPr>
            <a:t>N</a:t>
          </a:r>
          <a:r>
            <a:rPr lang="it-IT" sz="1100" b="0" i="0" strike="noStrike">
              <a:solidFill>
                <a:srgbClr val="000000"/>
              </a:solidFill>
              <a:latin typeface="Calibri"/>
            </a:rPr>
            <a:t>  è definita in relazione alle esigenze di durabilità della stessa, in sostanza V</a:t>
          </a:r>
          <a:r>
            <a:rPr lang="it-IT" sz="1100" b="0" i="0" strike="noStrike" baseline="-25000">
              <a:solidFill>
                <a:srgbClr val="000000"/>
              </a:solidFill>
              <a:latin typeface="Calibri"/>
            </a:rPr>
            <a:t>N</a:t>
          </a:r>
          <a:r>
            <a:rPr lang="it-IT" sz="1100" b="0" i="0" strike="noStrike">
              <a:solidFill>
                <a:srgbClr val="000000"/>
              </a:solidFill>
              <a:latin typeface="Calibri"/>
            </a:rPr>
            <a:t> è pari all’intervallo che intercorre tra due interventi di manutenzione straordinaria  ed è legato al costo o all’importanza dell’opera;</a:t>
          </a:r>
        </a:p>
        <a:p>
          <a:pPr algn="l" rtl="1">
            <a:defRPr sz="1000"/>
          </a:pPr>
          <a:r>
            <a:rPr lang="it-IT" sz="1100" b="0" i="0" strike="noStrike">
              <a:solidFill>
                <a:srgbClr val="000000"/>
              </a:solidFill>
              <a:latin typeface="Calibri"/>
            </a:rPr>
            <a:t>Cu  è un coefficiente definito in relazione all’esigenza di garantire livelli di protezione sismica differenziati in funzione dell’uso dell’opera e delle conseguenze di un suo fallimento. </a:t>
          </a:r>
        </a:p>
        <a:p>
          <a:pPr algn="l" rtl="1">
            <a:defRPr sz="1000"/>
          </a:pPr>
          <a:r>
            <a:rPr lang="it-IT" sz="1100" b="0" i="0" strike="noStrike">
              <a:solidFill>
                <a:srgbClr val="000000"/>
              </a:solidFill>
              <a:latin typeface="Calibri"/>
            </a:rPr>
            <a:t>L’accelerazione che provoca nella struttura il raggiungimento dello stato limite di riferimento è inteso come quel valore di ancoraggio dello spettro elastico o di progetto moltiplicato per i coefficienti che tengono conto delle eventuali modifiche dovute alle caratteristiche del sottosuolo e della topografia, relativo al suolo effettivamente presente nel sito su cui sorge l’opera da verificare, che provoca il superamento dello stato limite di riferimento . Tale valore è definito  come PGA</a:t>
          </a:r>
          <a:r>
            <a:rPr lang="it-IT" sz="1100" b="0" i="0" strike="noStrike" baseline="-25000">
              <a:solidFill>
                <a:srgbClr val="000000"/>
              </a:solidFill>
              <a:latin typeface="Calibri"/>
            </a:rPr>
            <a:t>D</a:t>
          </a:r>
          <a:r>
            <a:rPr lang="it-IT" sz="1100" b="0" i="0" strike="noStrike">
              <a:solidFill>
                <a:srgbClr val="000000"/>
              </a:solidFill>
              <a:latin typeface="Calibri"/>
            </a:rPr>
            <a:t>  e tiene conto della posizione del sito in cui l’opera è localizzata e della risposta locale del suolo.</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63</xdr:col>
      <xdr:colOff>85725</xdr:colOff>
      <xdr:row>89</xdr:row>
      <xdr:rowOff>0</xdr:rowOff>
    </xdr:to>
    <xdr:sp macro="" textlink="">
      <xdr:nvSpPr>
        <xdr:cNvPr id="1338" name="Text Box 314">
          <a:extLst>
            <a:ext uri="{FF2B5EF4-FFF2-40B4-BE49-F238E27FC236}">
              <a16:creationId xmlns:a16="http://schemas.microsoft.com/office/drawing/2014/main" id="{00000000-0008-0000-0D00-00003A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(10) Le NTC08 assumono che le occorrenze degli effetti dei terremoti (in particolare  delle accelerazioni massime) possano essere rappresentate come fenomeni stazionari per i quali  sussiste una relazione fra probabilità di superamento dell’accelerazione (p</a:t>
          </a:r>
          <a:r>
            <a:rPr lang="it-IT" sz="1100" b="0" i="0" strike="noStrike" baseline="-25000">
              <a:solidFill>
                <a:srgbClr val="000000"/>
              </a:solidFill>
              <a:latin typeface="Calibri"/>
            </a:rPr>
            <a:t>VR</a:t>
          </a:r>
          <a:r>
            <a:rPr lang="it-IT" sz="1100" b="0" i="0" strike="noStrike">
              <a:solidFill>
                <a:srgbClr val="000000"/>
              </a:solidFill>
              <a:latin typeface="Calibri"/>
            </a:rPr>
            <a:t>), periodo di riferimento (V</a:t>
          </a:r>
          <a:r>
            <a:rPr lang="it-IT" sz="1100" b="0" i="0" strike="noStrike" baseline="-25000">
              <a:solidFill>
                <a:srgbClr val="000000"/>
              </a:solidFill>
              <a:latin typeface="Calibri"/>
            </a:rPr>
            <a:t>R</a:t>
          </a:r>
          <a:r>
            <a:rPr lang="it-IT" sz="1100" b="0" i="0" strike="noStrike">
              <a:solidFill>
                <a:srgbClr val="000000"/>
              </a:solidFill>
              <a:latin typeface="Calibri"/>
            </a:rPr>
            <a:t>) e periodo di ritorno dell’accelerazione (TR) espressa da: T</a:t>
          </a:r>
          <a:r>
            <a:rPr lang="it-IT" sz="1100" b="0" i="0" strike="noStrike" baseline="-25000">
              <a:solidFill>
                <a:srgbClr val="000000"/>
              </a:solidFill>
              <a:latin typeface="Calibri"/>
            </a:rPr>
            <a:t>R</a:t>
          </a:r>
          <a:r>
            <a:rPr lang="it-IT" sz="1100" b="0" i="0" strike="noStrike">
              <a:solidFill>
                <a:srgbClr val="000000"/>
              </a:solidFill>
              <a:latin typeface="Calibri"/>
            </a:rPr>
            <a:t> =   - V</a:t>
          </a:r>
          <a:r>
            <a:rPr lang="it-IT" sz="1100" b="0" i="0" strike="noStrike" baseline="-25000">
              <a:solidFill>
                <a:srgbClr val="000000"/>
              </a:solidFill>
              <a:latin typeface="Calibri"/>
            </a:rPr>
            <a:t>R</a:t>
          </a:r>
          <a:r>
            <a:rPr lang="it-IT" sz="1100" b="0" i="0" strike="noStrike">
              <a:solidFill>
                <a:srgbClr val="000000"/>
              </a:solidFill>
              <a:latin typeface="Calibri"/>
            </a:rPr>
            <a:t>/ln(1-p</a:t>
          </a:r>
          <a:r>
            <a:rPr lang="it-IT" sz="1100" b="0" i="0" strike="noStrike" baseline="-25000">
              <a:solidFill>
                <a:srgbClr val="000000"/>
              </a:solidFill>
              <a:latin typeface="Calibri"/>
            </a:rPr>
            <a:t>VR</a:t>
          </a:r>
          <a:r>
            <a:rPr lang="it-IT" sz="1100" b="0" i="0" strike="noStrike">
              <a:solidFill>
                <a:srgbClr val="000000"/>
              </a:solidFill>
              <a:latin typeface="Calibri"/>
            </a:rPr>
            <a:t> ). Il periodo di ritorno dell’accelerazione è un altro possibile indicatore della domanda e della capacità: può essere visto come l’intervallo di tempo medio fra due eventi caratterizzati dal corrispondente valore di accelerazione massima al suolo. La compilazione delle caselle relative a tale parametro è comunque facoltativa.</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0</xdr:colOff>
      <xdr:row>89</xdr:row>
      <xdr:rowOff>0</xdr:rowOff>
    </xdr:to>
    <xdr:sp macro="" textlink="">
      <xdr:nvSpPr>
        <xdr:cNvPr id="1339" name="Text Box 315">
          <a:extLst>
            <a:ext uri="{FF2B5EF4-FFF2-40B4-BE49-F238E27FC236}">
              <a16:creationId xmlns:a16="http://schemas.microsoft.com/office/drawing/2014/main" id="{00000000-0008-0000-0D00-00003B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1" i="0" strike="noStrike">
              <a:solidFill>
                <a:srgbClr val="FF0000"/>
              </a:solidFill>
              <a:latin typeface="Calibri"/>
            </a:rPr>
            <a:t>ALLEGARE : </a:t>
          </a:r>
        </a:p>
        <a:p>
          <a:pPr algn="l" rtl="1">
            <a:defRPr sz="1000"/>
          </a:pPr>
          <a:r>
            <a:rPr lang="it-IT" sz="1100" b="1" i="0" strike="noStrike">
              <a:solidFill>
                <a:srgbClr val="FF0000"/>
              </a:solidFill>
              <a:latin typeface="Calibri"/>
            </a:rPr>
            <a:t>progetto esecutivo degli interventi riguardanti gli elementi strutturali, corredato di elaborati grafici, report fotografico dello stato di fatto e relazione tecnica che, tra l’altro, illustri le fasi di realizzazione dei lavori (vedi Indirizzi OPCM 3779 e  OPCM 3790, par. 8)</a:t>
          </a: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64</xdr:col>
      <xdr:colOff>9525</xdr:colOff>
      <xdr:row>89</xdr:row>
      <xdr:rowOff>0</xdr:rowOff>
    </xdr:to>
    <xdr:sp macro="" textlink="">
      <xdr:nvSpPr>
        <xdr:cNvPr id="1392" name="Text Box 368">
          <a:extLst>
            <a:ext uri="{FF2B5EF4-FFF2-40B4-BE49-F238E27FC236}">
              <a16:creationId xmlns:a16="http://schemas.microsoft.com/office/drawing/2014/main" id="{00000000-0008-0000-0D00-000070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(11) Si ricorda che il Testo Unico Ambientale (decreto legislativo n. 152 del 3 Aprile 2006) all'art. 183 definisce i rifiuti e gli obblighi che conseguono ai detentori degli stessi. In particolare l'art. 184 classifica i rifiuti in funzione dell'origine (urbani o speciali) e della pericolosità (non pericolosi o pericolosi). I rifiuti derivanti dalle attività di demolizione, costruzione, nonchè i rifiuti che derivano da attività di scavo sono classificati come "speciali" e sono descritti in gran parte nell'elenco riportato al cap. 17 della Direttiva Ministeriale 9/4/2002 - Allegato A.</a:t>
          </a:r>
        </a:p>
        <a:p>
          <a:pPr algn="l" rtl="1">
            <a:defRPr sz="1000"/>
          </a:pPr>
          <a:r>
            <a:rPr lang="it-IT" sz="1100" b="0" i="0" strike="noStrike">
              <a:solidFill>
                <a:srgbClr val="000000"/>
              </a:solidFill>
              <a:latin typeface="Calibri"/>
            </a:rPr>
            <a:t>In sede di redazione del progetto deve essere stimata la quantità (peso e volume) ed il titpo di rifiuti prodotti nel corso dei lavori e nel consuntivo dei lavori deve essere dato conto del tipo di rifiuto effettivamente prodotto (codice C.E.R.), del suo destino (smaltimento o recupero) dell'avvenuto pagamento dei costi di corretto trattamento degli stessi.</a:t>
          </a: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a:p>
          <a:pPr algn="l" rtl="1">
            <a:defRPr sz="1000"/>
          </a:pPr>
          <a:endParaRPr lang="it-IT" sz="1100" b="0" i="0" strike="noStrike">
            <a:solidFill>
              <a:srgbClr val="000000"/>
            </a:solidFill>
            <a:latin typeface="Calibri"/>
          </a:endParaRPr>
        </a:p>
      </xdr:txBody>
    </xdr:sp>
    <xdr:clientData/>
  </xdr:twoCellAnchor>
  <xdr:twoCellAnchor>
    <xdr:from>
      <xdr:col>1</xdr:col>
      <xdr:colOff>0</xdr:colOff>
      <xdr:row>89</xdr:row>
      <xdr:rowOff>0</xdr:rowOff>
    </xdr:from>
    <xdr:to>
      <xdr:col>63</xdr:col>
      <xdr:colOff>114300</xdr:colOff>
      <xdr:row>89</xdr:row>
      <xdr:rowOff>0</xdr:rowOff>
    </xdr:to>
    <xdr:sp macro="" textlink="">
      <xdr:nvSpPr>
        <xdr:cNvPr id="1465" name="Text Box 441">
          <a:extLst>
            <a:ext uri="{FF2B5EF4-FFF2-40B4-BE49-F238E27FC236}">
              <a16:creationId xmlns:a16="http://schemas.microsoft.com/office/drawing/2014/main" id="{00000000-0008-0000-0D00-0000B9050000}"/>
            </a:ext>
          </a:extLst>
        </xdr:cNvPr>
        <xdr:cNvSpPr txBox="1">
          <a:spLocks noChangeArrowheads="1"/>
        </xdr:cNvSpPr>
      </xdr:nvSpPr>
      <xdr:spPr bwMode="auto">
        <a:xfrm>
          <a:off x="123825" y="18440400"/>
          <a:ext cx="6696075" cy="0"/>
        </a:xfrm>
        <a:prstGeom prst="rect">
          <a:avLst/>
        </a:prstGeom>
        <a:noFill/>
        <a:ln w="9525">
          <a:noFill/>
          <a:miter lim="800000"/>
          <a:headEnd/>
          <a:tailEnd/>
        </a:ln>
      </xdr:spPr>
      <xdr:txBody>
        <a:bodyPr vertOverflow="clip" wrap="square" lIns="27432" tIns="27432" rIns="0" bIns="0" anchor="t" upright="1"/>
        <a:lstStyle/>
        <a:p>
          <a:pPr algn="l" rtl="1">
            <a:defRPr sz="1000"/>
          </a:pPr>
          <a:r>
            <a:rPr lang="it-IT" sz="1100" b="0" i="0" strike="noStrike">
              <a:solidFill>
                <a:srgbClr val="000000"/>
              </a:solidFill>
              <a:latin typeface="Calibri"/>
            </a:rPr>
            <a:t>Tabella 3: Occorre indicare le generalità dei proprietari per tutte le unità immobiliari già indicate in tabella 2.</a:t>
          </a:r>
        </a:p>
      </xdr:txBody>
    </xdr:sp>
    <xdr:clientData/>
  </xdr:twoCellAnchor>
  <xdr:twoCellAnchor>
    <xdr:from>
      <xdr:col>1</xdr:col>
      <xdr:colOff>19050</xdr:colOff>
      <xdr:row>83</xdr:row>
      <xdr:rowOff>0</xdr:rowOff>
    </xdr:from>
    <xdr:to>
      <xdr:col>14</xdr:col>
      <xdr:colOff>0</xdr:colOff>
      <xdr:row>89</xdr:row>
      <xdr:rowOff>0</xdr:rowOff>
    </xdr:to>
    <xdr:sp macro="" textlink="">
      <xdr:nvSpPr>
        <xdr:cNvPr id="353010" name="Line 1066">
          <a:extLst>
            <a:ext uri="{FF2B5EF4-FFF2-40B4-BE49-F238E27FC236}">
              <a16:creationId xmlns:a16="http://schemas.microsoft.com/office/drawing/2014/main" id="{00000000-0008-0000-0D00-0000F2620500}"/>
            </a:ext>
          </a:extLst>
        </xdr:cNvPr>
        <xdr:cNvSpPr>
          <a:spLocks noChangeShapeType="1"/>
        </xdr:cNvSpPr>
      </xdr:nvSpPr>
      <xdr:spPr bwMode="auto">
        <a:xfrm>
          <a:off x="142875" y="17459325"/>
          <a:ext cx="1590675" cy="981075"/>
        </a:xfrm>
        <a:prstGeom prst="line">
          <a:avLst/>
        </a:prstGeom>
        <a:noFill/>
        <a:ln w="9525">
          <a:solidFill>
            <a:srgbClr val="000000"/>
          </a:solidFill>
          <a:round/>
          <a:headEnd/>
          <a:tailEnd/>
        </a:ln>
      </xdr:spPr>
    </xdr:sp>
    <xdr:clientData/>
  </xdr:twoCellAnchor>
  <xdr:twoCellAnchor>
    <xdr:from>
      <xdr:col>9</xdr:col>
      <xdr:colOff>85725</xdr:colOff>
      <xdr:row>306</xdr:row>
      <xdr:rowOff>9525</xdr:rowOff>
    </xdr:from>
    <xdr:to>
      <xdr:col>23</xdr:col>
      <xdr:colOff>104775</xdr:colOff>
      <xdr:row>314</xdr:row>
      <xdr:rowOff>28575</xdr:rowOff>
    </xdr:to>
    <xdr:pic>
      <xdr:nvPicPr>
        <xdr:cNvPr id="353011" name="Picture 1878" descr="solaiSfalsati1">
          <a:extLst>
            <a:ext uri="{FF2B5EF4-FFF2-40B4-BE49-F238E27FC236}">
              <a16:creationId xmlns:a16="http://schemas.microsoft.com/office/drawing/2014/main" id="{00000000-0008-0000-0D00-0000F36205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0150" y="58464450"/>
          <a:ext cx="1752600" cy="1314450"/>
        </a:xfrm>
        <a:prstGeom prst="rect">
          <a:avLst/>
        </a:prstGeom>
        <a:noFill/>
        <a:ln w="9525">
          <a:noFill/>
          <a:miter lim="800000"/>
          <a:headEnd/>
          <a:tailEnd/>
        </a:ln>
      </xdr:spPr>
    </xdr:pic>
    <xdr:clientData/>
  </xdr:twoCellAnchor>
  <xdr:twoCellAnchor>
    <xdr:from>
      <xdr:col>29</xdr:col>
      <xdr:colOff>47625</xdr:colOff>
      <xdr:row>305</xdr:row>
      <xdr:rowOff>142875</xdr:rowOff>
    </xdr:from>
    <xdr:to>
      <xdr:col>45</xdr:col>
      <xdr:colOff>0</xdr:colOff>
      <xdr:row>314</xdr:row>
      <xdr:rowOff>28575</xdr:rowOff>
    </xdr:to>
    <xdr:pic>
      <xdr:nvPicPr>
        <xdr:cNvPr id="353012" name="Picture 1879" descr="solaiSfalsati2">
          <a:extLst>
            <a:ext uri="{FF2B5EF4-FFF2-40B4-BE49-F238E27FC236}">
              <a16:creationId xmlns:a16="http://schemas.microsoft.com/office/drawing/2014/main" id="{00000000-0008-0000-0D00-0000F462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48075" y="58435875"/>
          <a:ext cx="1933575" cy="1343025"/>
        </a:xfrm>
        <a:prstGeom prst="rect">
          <a:avLst/>
        </a:prstGeom>
        <a:noFill/>
        <a:ln w="9525">
          <a:noFill/>
          <a:miter lim="800000"/>
          <a:headEnd/>
          <a:tailEnd/>
        </a:ln>
      </xdr:spPr>
    </xdr:pic>
    <xdr:clientData/>
  </xdr:twoCellAnchor>
  <xdr:twoCellAnchor>
    <xdr:from>
      <xdr:col>12</xdr:col>
      <xdr:colOff>47625</xdr:colOff>
      <xdr:row>254</xdr:row>
      <xdr:rowOff>123825</xdr:rowOff>
    </xdr:from>
    <xdr:to>
      <xdr:col>20</xdr:col>
      <xdr:colOff>0</xdr:colOff>
      <xdr:row>259</xdr:row>
      <xdr:rowOff>47625</xdr:rowOff>
    </xdr:to>
    <xdr:pic>
      <xdr:nvPicPr>
        <xdr:cNvPr id="353013" name="Picture 2075">
          <a:extLst>
            <a:ext uri="{FF2B5EF4-FFF2-40B4-BE49-F238E27FC236}">
              <a16:creationId xmlns:a16="http://schemas.microsoft.com/office/drawing/2014/main" id="{00000000-0008-0000-0D00-0000F56205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533525" y="48920400"/>
          <a:ext cx="942975" cy="733425"/>
        </a:xfrm>
        <a:prstGeom prst="rect">
          <a:avLst/>
        </a:prstGeom>
        <a:noFill/>
        <a:ln w="9525">
          <a:noFill/>
          <a:miter lim="800000"/>
          <a:headEnd/>
          <a:tailEnd/>
        </a:ln>
      </xdr:spPr>
    </xdr:pic>
    <xdr:clientData/>
  </xdr:twoCellAnchor>
  <xdr:twoCellAnchor>
    <xdr:from>
      <xdr:col>21</xdr:col>
      <xdr:colOff>95250</xdr:colOff>
      <xdr:row>254</xdr:row>
      <xdr:rowOff>114300</xdr:rowOff>
    </xdr:from>
    <xdr:to>
      <xdr:col>29</xdr:col>
      <xdr:colOff>76200</xdr:colOff>
      <xdr:row>259</xdr:row>
      <xdr:rowOff>57150</xdr:rowOff>
    </xdr:to>
    <xdr:pic>
      <xdr:nvPicPr>
        <xdr:cNvPr id="353014" name="Picture 2076">
          <a:extLst>
            <a:ext uri="{FF2B5EF4-FFF2-40B4-BE49-F238E27FC236}">
              <a16:creationId xmlns:a16="http://schemas.microsoft.com/office/drawing/2014/main" id="{00000000-0008-0000-0D00-0000F66205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2695575" y="48910875"/>
          <a:ext cx="981075" cy="752475"/>
        </a:xfrm>
        <a:prstGeom prst="rect">
          <a:avLst/>
        </a:prstGeom>
        <a:noFill/>
        <a:ln w="9525">
          <a:noFill/>
          <a:miter lim="800000"/>
          <a:headEnd/>
          <a:tailEnd/>
        </a:ln>
      </xdr:spPr>
    </xdr:pic>
    <xdr:clientData/>
  </xdr:twoCellAnchor>
  <xdr:twoCellAnchor>
    <xdr:from>
      <xdr:col>41</xdr:col>
      <xdr:colOff>19050</xdr:colOff>
      <xdr:row>254</xdr:row>
      <xdr:rowOff>133350</xdr:rowOff>
    </xdr:from>
    <xdr:to>
      <xdr:col>48</xdr:col>
      <xdr:colOff>95250</xdr:colOff>
      <xdr:row>259</xdr:row>
      <xdr:rowOff>85725</xdr:rowOff>
    </xdr:to>
    <xdr:pic>
      <xdr:nvPicPr>
        <xdr:cNvPr id="353015" name="Picture 2077">
          <a:extLst>
            <a:ext uri="{FF2B5EF4-FFF2-40B4-BE49-F238E27FC236}">
              <a16:creationId xmlns:a16="http://schemas.microsoft.com/office/drawing/2014/main" id="{00000000-0008-0000-0D00-0000F76205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105400" y="48929925"/>
          <a:ext cx="942975" cy="762000"/>
        </a:xfrm>
        <a:prstGeom prst="rect">
          <a:avLst/>
        </a:prstGeom>
        <a:noFill/>
        <a:ln w="9525">
          <a:noFill/>
          <a:miter lim="800000"/>
          <a:headEnd/>
          <a:tailEnd/>
        </a:ln>
      </xdr:spPr>
    </xdr:pic>
    <xdr:clientData/>
  </xdr:twoCellAnchor>
  <xdr:twoCellAnchor>
    <xdr:from>
      <xdr:col>32</xdr:col>
      <xdr:colOff>104775</xdr:colOff>
      <xdr:row>255</xdr:row>
      <xdr:rowOff>104775</xdr:rowOff>
    </xdr:from>
    <xdr:to>
      <xdr:col>38</xdr:col>
      <xdr:colOff>114300</xdr:colOff>
      <xdr:row>259</xdr:row>
      <xdr:rowOff>66675</xdr:rowOff>
    </xdr:to>
    <xdr:pic>
      <xdr:nvPicPr>
        <xdr:cNvPr id="353016" name="Picture 2078">
          <a:extLst>
            <a:ext uri="{FF2B5EF4-FFF2-40B4-BE49-F238E27FC236}">
              <a16:creationId xmlns:a16="http://schemas.microsoft.com/office/drawing/2014/main" id="{00000000-0008-0000-0D00-0000F86205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4076700" y="49063275"/>
          <a:ext cx="752475" cy="609600"/>
        </a:xfrm>
        <a:prstGeom prst="rect">
          <a:avLst/>
        </a:prstGeom>
        <a:noFill/>
        <a:ln w="9525">
          <a:noFill/>
          <a:miter lim="800000"/>
          <a:headEnd/>
          <a:tailEnd/>
        </a:ln>
      </xdr:spPr>
    </xdr:pic>
    <xdr:clientData/>
  </xdr:twoCellAnchor>
  <xdr:twoCellAnchor>
    <xdr:from>
      <xdr:col>25</xdr:col>
      <xdr:colOff>85725</xdr:colOff>
      <xdr:row>440</xdr:row>
      <xdr:rowOff>295275</xdr:rowOff>
    </xdr:from>
    <xdr:to>
      <xdr:col>43</xdr:col>
      <xdr:colOff>0</xdr:colOff>
      <xdr:row>452</xdr:row>
      <xdr:rowOff>66675</xdr:rowOff>
    </xdr:to>
    <xdr:pic>
      <xdr:nvPicPr>
        <xdr:cNvPr id="353017" name="Picture 2120" descr="schemiRegolarita2">
          <a:extLst>
            <a:ext uri="{FF2B5EF4-FFF2-40B4-BE49-F238E27FC236}">
              <a16:creationId xmlns:a16="http://schemas.microsoft.com/office/drawing/2014/main" id="{00000000-0008-0000-0D00-0000F96205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3181350" y="77343000"/>
          <a:ext cx="2152650" cy="0"/>
        </a:xfrm>
        <a:prstGeom prst="rect">
          <a:avLst/>
        </a:prstGeom>
        <a:noFill/>
        <a:ln w="9525">
          <a:noFill/>
          <a:miter lim="800000"/>
          <a:headEnd/>
          <a:tailEnd/>
        </a:ln>
      </xdr:spPr>
    </xdr:pic>
    <xdr:clientData/>
  </xdr:twoCellAnchor>
  <xdr:twoCellAnchor>
    <xdr:from>
      <xdr:col>3</xdr:col>
      <xdr:colOff>66675</xdr:colOff>
      <xdr:row>514</xdr:row>
      <xdr:rowOff>95250</xdr:rowOff>
    </xdr:from>
    <xdr:to>
      <xdr:col>50</xdr:col>
      <xdr:colOff>95250</xdr:colOff>
      <xdr:row>523</xdr:row>
      <xdr:rowOff>19050</xdr:rowOff>
    </xdr:to>
    <xdr:pic>
      <xdr:nvPicPr>
        <xdr:cNvPr id="353018" name="Picture 2126" descr="carenza02_2">
          <a:extLst>
            <a:ext uri="{FF2B5EF4-FFF2-40B4-BE49-F238E27FC236}">
              <a16:creationId xmlns:a16="http://schemas.microsoft.com/office/drawing/2014/main" id="{00000000-0008-0000-0D00-0000FA6205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438150" y="77343000"/>
          <a:ext cx="5857875" cy="0"/>
        </a:xfrm>
        <a:prstGeom prst="rect">
          <a:avLst/>
        </a:prstGeom>
        <a:noFill/>
        <a:ln w="9525">
          <a:noFill/>
          <a:miter lim="800000"/>
          <a:headEnd/>
          <a:tailEnd/>
        </a:ln>
      </xdr:spPr>
    </xdr:pic>
    <xdr:clientData/>
  </xdr:twoCellAnchor>
  <xdr:twoCellAnchor>
    <xdr:from>
      <xdr:col>17</xdr:col>
      <xdr:colOff>66675</xdr:colOff>
      <xdr:row>535</xdr:row>
      <xdr:rowOff>9525</xdr:rowOff>
    </xdr:from>
    <xdr:to>
      <xdr:col>36</xdr:col>
      <xdr:colOff>47625</xdr:colOff>
      <xdr:row>546</xdr:row>
      <xdr:rowOff>57150</xdr:rowOff>
    </xdr:to>
    <xdr:pic>
      <xdr:nvPicPr>
        <xdr:cNvPr id="353019" name="Picture 2134" descr="pilastriTozzi">
          <a:extLst>
            <a:ext uri="{FF2B5EF4-FFF2-40B4-BE49-F238E27FC236}">
              <a16:creationId xmlns:a16="http://schemas.microsoft.com/office/drawing/2014/main" id="{00000000-0008-0000-0D00-0000FB6205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71700" y="77343000"/>
          <a:ext cx="2343150" cy="0"/>
        </a:xfrm>
        <a:prstGeom prst="rect">
          <a:avLst/>
        </a:prstGeom>
        <a:noFill/>
        <a:ln w="9525">
          <a:noFill/>
          <a:miter lim="800000"/>
          <a:headEnd/>
          <a:tailEnd/>
        </a:ln>
      </xdr:spPr>
    </xdr:pic>
    <xdr:clientData/>
  </xdr:twoCellAnchor>
  <xdr:twoCellAnchor>
    <xdr:from>
      <xdr:col>4</xdr:col>
      <xdr:colOff>28575</xdr:colOff>
      <xdr:row>491</xdr:row>
      <xdr:rowOff>57150</xdr:rowOff>
    </xdr:from>
    <xdr:to>
      <xdr:col>51</xdr:col>
      <xdr:colOff>28575</xdr:colOff>
      <xdr:row>500</xdr:row>
      <xdr:rowOff>142875</xdr:rowOff>
    </xdr:to>
    <xdr:pic>
      <xdr:nvPicPr>
        <xdr:cNvPr id="353020" name="Picture 2135" descr="tamponatureIrregolari">
          <a:extLst>
            <a:ext uri="{FF2B5EF4-FFF2-40B4-BE49-F238E27FC236}">
              <a16:creationId xmlns:a16="http://schemas.microsoft.com/office/drawing/2014/main" id="{00000000-0008-0000-0D00-0000FC6205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523875" y="77343000"/>
          <a:ext cx="5829300" cy="0"/>
        </a:xfrm>
        <a:prstGeom prst="rect">
          <a:avLst/>
        </a:prstGeom>
        <a:noFill/>
        <a:ln w="9525">
          <a:noFill/>
          <a:miter lim="800000"/>
          <a:headEnd/>
          <a:tailEnd/>
        </a:ln>
      </xdr:spPr>
    </xdr:pic>
    <xdr:clientData/>
  </xdr:twoCellAnchor>
  <xdr:twoCellAnchor>
    <xdr:from>
      <xdr:col>2</xdr:col>
      <xdr:colOff>38100</xdr:colOff>
      <xdr:row>558</xdr:row>
      <xdr:rowOff>57150</xdr:rowOff>
    </xdr:from>
    <xdr:to>
      <xdr:col>51</xdr:col>
      <xdr:colOff>114300</xdr:colOff>
      <xdr:row>570</xdr:row>
      <xdr:rowOff>19050</xdr:rowOff>
    </xdr:to>
    <xdr:pic>
      <xdr:nvPicPr>
        <xdr:cNvPr id="353021" name="Picture 2622" descr="carenzaSistemaResistente2">
          <a:extLst>
            <a:ext uri="{FF2B5EF4-FFF2-40B4-BE49-F238E27FC236}">
              <a16:creationId xmlns:a16="http://schemas.microsoft.com/office/drawing/2014/main" id="{00000000-0008-0000-0D00-0000FD6205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285750" y="77343000"/>
          <a:ext cx="6153150" cy="0"/>
        </a:xfrm>
        <a:prstGeom prst="rect">
          <a:avLst/>
        </a:prstGeom>
        <a:noFill/>
        <a:ln w="9525">
          <a:noFill/>
          <a:miter lim="800000"/>
          <a:headEnd/>
          <a:tailEnd/>
        </a:ln>
      </xdr:spPr>
    </xdr:pic>
    <xdr:clientData/>
  </xdr:twoCellAnchor>
  <xdr:twoCellAnchor editAs="oneCell">
    <xdr:from>
      <xdr:col>19</xdr:col>
      <xdr:colOff>139700</xdr:colOff>
      <xdr:row>3</xdr:row>
      <xdr:rowOff>12700</xdr:rowOff>
    </xdr:from>
    <xdr:to>
      <xdr:col>34</xdr:col>
      <xdr:colOff>88900</xdr:colOff>
      <xdr:row>4</xdr:row>
      <xdr:rowOff>228600</xdr:rowOff>
    </xdr:to>
    <xdr:pic>
      <xdr:nvPicPr>
        <xdr:cNvPr id="148051" name="tipStr">
          <a:extLst>
            <a:ext uri="{FF2B5EF4-FFF2-40B4-BE49-F238E27FC236}">
              <a16:creationId xmlns:a16="http://schemas.microsoft.com/office/drawing/2014/main" id="{00000000-0008-0000-0D00-0000534202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94000" y="520700"/>
          <a:ext cx="2057400" cy="368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21</xdr:col>
      <xdr:colOff>152400</xdr:colOff>
      <xdr:row>1759</xdr:row>
      <xdr:rowOff>0</xdr:rowOff>
    </xdr:from>
    <xdr:to>
      <xdr:col>32</xdr:col>
      <xdr:colOff>152400</xdr:colOff>
      <xdr:row>1761</xdr:row>
      <xdr:rowOff>0</xdr:rowOff>
    </xdr:to>
    <xdr:pic>
      <xdr:nvPicPr>
        <xdr:cNvPr id="148371" name="STAMPA">
          <a:extLst>
            <a:ext uri="{FF2B5EF4-FFF2-40B4-BE49-F238E27FC236}">
              <a16:creationId xmlns:a16="http://schemas.microsoft.com/office/drawing/2014/main" id="{00000000-0008-0000-0D00-0000934302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73400" y="167563800"/>
          <a:ext cx="1549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boxsvr/disk_d/sismaAbruzzo2009/schedeSismaDPC/schedaDefinitiva/schedaRiepilogativa/calcoloContributo_v71-pr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vertenze"/>
      <sheetName val="Intestazione"/>
      <sheetName val="Scheda PER"/>
      <sheetName val="RiepilogoDati"/>
      <sheetName val="Elenchi"/>
      <sheetName val="StimaContributo"/>
      <sheetName val="Maggiorazione"/>
      <sheetName val="riferimenti"/>
      <sheetName val="SchedeG"/>
      <sheetName val="CarenzeIrregolarita"/>
      <sheetName val="accelerazioni"/>
      <sheetName val="Contributi"/>
      <sheetName val="tabelle"/>
      <sheetName val="InputMurCar5_Piano1"/>
      <sheetName val="InputMurCar5_Piano2"/>
      <sheetName val="InputMurCar5_Piano3"/>
      <sheetName val="InputMurCar5_Piano4"/>
      <sheetName val="InputMurCar5_Piano5"/>
      <sheetName val="InputMurCar45_Piano1"/>
      <sheetName val="InputMurCar45_Piano2"/>
      <sheetName val="InputMurCar45_Piano3"/>
      <sheetName val="InputMurCar45_Piano4"/>
      <sheetName val="InputMurCar45_Piano5"/>
      <sheetName val="Mur_Piano1"/>
      <sheetName val="Mur_Piano2"/>
      <sheetName val="Mur_Piano3"/>
      <sheetName val="Mur_Piano4"/>
      <sheetName val="Mur_Piano5"/>
      <sheetName val="Foglio1"/>
      <sheetName val="prov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b_us"/>
  <dimension ref="A1:AX553"/>
  <sheetViews>
    <sheetView zoomScale="70" workbookViewId="0">
      <selection activeCell="K434" sqref="K434"/>
    </sheetView>
  </sheetViews>
  <sheetFormatPr baseColWidth="10" defaultColWidth="9.1640625" defaultRowHeight="13"/>
  <cols>
    <col min="1" max="1" width="41.6640625" style="739" customWidth="1"/>
    <col min="2" max="2" width="5.83203125" style="739" customWidth="1"/>
    <col min="3" max="3" width="7.33203125" style="739" customWidth="1"/>
    <col min="4" max="4" width="43.33203125" style="739" customWidth="1"/>
    <col min="5" max="5" width="13.6640625" style="739" customWidth="1"/>
    <col min="6" max="7" width="15.6640625" style="739" customWidth="1"/>
    <col min="8" max="8" width="18.6640625" style="740" customWidth="1"/>
    <col min="9" max="16384" width="9.1640625" style="739"/>
  </cols>
  <sheetData>
    <row r="1" spans="1:50">
      <c r="A1" s="738" t="s">
        <v>2117</v>
      </c>
      <c r="D1" s="739" t="s">
        <v>759</v>
      </c>
    </row>
    <row r="3" spans="1:50">
      <c r="H3" s="740" t="s">
        <v>1018</v>
      </c>
      <c r="AB3" s="739" t="s">
        <v>1001</v>
      </c>
    </row>
    <row r="4" spans="1:50" ht="42">
      <c r="A4" s="739" t="s">
        <v>2040</v>
      </c>
      <c r="B4" s="739" t="s">
        <v>762</v>
      </c>
      <c r="C4" s="741" t="s">
        <v>763</v>
      </c>
      <c r="D4" s="741" t="s">
        <v>192</v>
      </c>
      <c r="E4" s="741" t="s">
        <v>2114</v>
      </c>
      <c r="F4" s="741" t="s">
        <v>2115</v>
      </c>
      <c r="G4" s="741" t="s">
        <v>760</v>
      </c>
      <c r="H4" s="742">
        <v>1</v>
      </c>
      <c r="I4" s="740">
        <v>2</v>
      </c>
      <c r="J4" s="740">
        <v>3</v>
      </c>
      <c r="K4" s="740">
        <v>4</v>
      </c>
      <c r="L4" s="740">
        <v>5</v>
      </c>
      <c r="M4" s="740">
        <v>6</v>
      </c>
      <c r="N4" s="740">
        <v>7</v>
      </c>
      <c r="O4" s="740">
        <v>8</v>
      </c>
      <c r="P4" s="740">
        <v>9</v>
      </c>
      <c r="Q4" s="740">
        <v>10</v>
      </c>
      <c r="R4" s="740">
        <v>11</v>
      </c>
      <c r="S4" s="740">
        <v>12</v>
      </c>
      <c r="T4" s="740">
        <v>13</v>
      </c>
      <c r="U4" s="740">
        <v>14</v>
      </c>
      <c r="V4" s="740">
        <v>15</v>
      </c>
      <c r="W4" s="740">
        <v>16</v>
      </c>
      <c r="X4" s="740">
        <v>17</v>
      </c>
      <c r="Y4" s="740">
        <v>18</v>
      </c>
      <c r="Z4" s="740">
        <v>19</v>
      </c>
      <c r="AA4" s="740">
        <v>20</v>
      </c>
      <c r="AB4" s="741" t="s">
        <v>2114</v>
      </c>
      <c r="AC4" s="741" t="s">
        <v>2115</v>
      </c>
      <c r="AD4" s="741" t="s">
        <v>760</v>
      </c>
      <c r="AE4" s="739">
        <v>1</v>
      </c>
      <c r="AF4" s="739">
        <v>2</v>
      </c>
      <c r="AG4" s="739">
        <v>3</v>
      </c>
      <c r="AH4" s="739">
        <v>4</v>
      </c>
      <c r="AI4" s="739">
        <v>5</v>
      </c>
      <c r="AJ4" s="739">
        <v>6</v>
      </c>
      <c r="AK4" s="739">
        <v>7</v>
      </c>
      <c r="AL4" s="739">
        <v>8</v>
      </c>
      <c r="AM4" s="739">
        <v>9</v>
      </c>
      <c r="AN4" s="739">
        <v>10</v>
      </c>
      <c r="AO4" s="739">
        <v>11</v>
      </c>
      <c r="AP4" s="739">
        <v>12</v>
      </c>
      <c r="AQ4" s="739">
        <v>13</v>
      </c>
      <c r="AR4" s="739">
        <v>14</v>
      </c>
      <c r="AS4" s="739">
        <v>15</v>
      </c>
      <c r="AT4" s="739">
        <v>16</v>
      </c>
      <c r="AU4" s="739">
        <v>17</v>
      </c>
      <c r="AV4" s="739">
        <v>18</v>
      </c>
      <c r="AW4" s="739">
        <v>19</v>
      </c>
      <c r="AX4" s="739">
        <v>20</v>
      </c>
    </row>
    <row r="5" spans="1:50">
      <c r="A5" s="477"/>
      <c r="B5" s="477"/>
      <c r="C5" s="477"/>
      <c r="D5" s="477" t="s">
        <v>472</v>
      </c>
      <c r="E5" s="478">
        <f>ROW('us01'!U2)</f>
        <v>2</v>
      </c>
      <c r="F5" s="478">
        <f>COLUMN('us01'!U2)</f>
        <v>21</v>
      </c>
      <c r="G5" s="478" t="s">
        <v>1000</v>
      </c>
      <c r="H5" s="478" t="e">
        <f t="shared" ref="H5:Q14" ca="1" si="0">copia_valore_us2($E5,$F5,H$4,$G5)</f>
        <v>#NAME?</v>
      </c>
      <c r="I5" s="478" t="e">
        <f t="shared" ca="1" si="0"/>
        <v>#NAME?</v>
      </c>
      <c r="J5" s="478" t="e">
        <f t="shared" ca="1" si="0"/>
        <v>#NAME?</v>
      </c>
      <c r="K5" s="478" t="e">
        <f t="shared" ca="1" si="0"/>
        <v>#NAME?</v>
      </c>
      <c r="L5" s="478" t="e">
        <f t="shared" ca="1" si="0"/>
        <v>#NAME?</v>
      </c>
      <c r="M5" s="478" t="e">
        <f t="shared" ca="1" si="0"/>
        <v>#NAME?</v>
      </c>
      <c r="N5" s="478" t="e">
        <f t="shared" ca="1" si="0"/>
        <v>#NAME?</v>
      </c>
      <c r="O5" s="478" t="e">
        <f t="shared" ca="1" si="0"/>
        <v>#NAME?</v>
      </c>
      <c r="P5" s="478" t="e">
        <f t="shared" ca="1" si="0"/>
        <v>#NAME?</v>
      </c>
      <c r="Q5" s="478" t="e">
        <f t="shared" ca="1" si="0"/>
        <v>#NAME?</v>
      </c>
      <c r="R5" s="478" t="e">
        <f t="shared" ref="R5:AA14" ca="1" si="1">copia_valore_us2($E5,$F5,R$4,$G5)</f>
        <v>#NAME?</v>
      </c>
      <c r="S5" s="478" t="e">
        <f t="shared" ca="1" si="1"/>
        <v>#NAME?</v>
      </c>
      <c r="T5" s="478" t="e">
        <f t="shared" ca="1" si="1"/>
        <v>#NAME?</v>
      </c>
      <c r="U5" s="478" t="e">
        <f t="shared" ca="1" si="1"/>
        <v>#NAME?</v>
      </c>
      <c r="V5" s="478" t="e">
        <f t="shared" ca="1" si="1"/>
        <v>#NAME?</v>
      </c>
      <c r="W5" s="478" t="e">
        <f t="shared" ca="1" si="1"/>
        <v>#NAME?</v>
      </c>
      <c r="X5" s="478" t="e">
        <f t="shared" ca="1" si="1"/>
        <v>#NAME?</v>
      </c>
      <c r="Y5" s="478" t="e">
        <f t="shared" ca="1" si="1"/>
        <v>#NAME?</v>
      </c>
      <c r="Z5" s="478" t="e">
        <f t="shared" ca="1" si="1"/>
        <v>#NAME?</v>
      </c>
      <c r="AA5" s="478" t="e">
        <f t="shared" ca="1" si="1"/>
        <v>#NAME?</v>
      </c>
      <c r="AB5" s="739">
        <v>2</v>
      </c>
      <c r="AC5" s="739">
        <v>21</v>
      </c>
      <c r="AD5" s="739" t="s">
        <v>1000</v>
      </c>
    </row>
    <row r="6" spans="1:50">
      <c r="A6" s="477"/>
      <c r="B6" s="477"/>
      <c r="C6" s="477"/>
      <c r="D6" s="477" t="s">
        <v>1102</v>
      </c>
      <c r="E6" s="478">
        <f>ROW('us01'!AW2)</f>
        <v>2</v>
      </c>
      <c r="F6" s="478">
        <f>COLUMN('us01'!AW2)</f>
        <v>49</v>
      </c>
      <c r="G6" s="478" t="s">
        <v>1000</v>
      </c>
      <c r="H6" s="478" t="e">
        <f t="shared" ca="1" si="0"/>
        <v>#NAME?</v>
      </c>
      <c r="I6" s="478" t="e">
        <f t="shared" ca="1" si="0"/>
        <v>#NAME?</v>
      </c>
      <c r="J6" s="478" t="e">
        <f t="shared" ca="1" si="0"/>
        <v>#NAME?</v>
      </c>
      <c r="K6" s="478" t="e">
        <f t="shared" ca="1" si="0"/>
        <v>#NAME?</v>
      </c>
      <c r="L6" s="478" t="e">
        <f t="shared" ca="1" si="0"/>
        <v>#NAME?</v>
      </c>
      <c r="M6" s="478" t="e">
        <f t="shared" ca="1" si="0"/>
        <v>#NAME?</v>
      </c>
      <c r="N6" s="478" t="e">
        <f t="shared" ca="1" si="0"/>
        <v>#NAME?</v>
      </c>
      <c r="O6" s="478" t="e">
        <f t="shared" ca="1" si="0"/>
        <v>#NAME?</v>
      </c>
      <c r="P6" s="478" t="e">
        <f t="shared" ca="1" si="0"/>
        <v>#NAME?</v>
      </c>
      <c r="Q6" s="478" t="e">
        <f t="shared" ca="1" si="0"/>
        <v>#NAME?</v>
      </c>
      <c r="R6" s="478" t="e">
        <f t="shared" ca="1" si="1"/>
        <v>#NAME?</v>
      </c>
      <c r="S6" s="478" t="e">
        <f t="shared" ca="1" si="1"/>
        <v>#NAME?</v>
      </c>
      <c r="T6" s="478" t="e">
        <f t="shared" ca="1" si="1"/>
        <v>#NAME?</v>
      </c>
      <c r="U6" s="478" t="e">
        <f t="shared" ca="1" si="1"/>
        <v>#NAME?</v>
      </c>
      <c r="V6" s="478" t="e">
        <f t="shared" ca="1" si="1"/>
        <v>#NAME?</v>
      </c>
      <c r="W6" s="478" t="e">
        <f t="shared" ca="1" si="1"/>
        <v>#NAME?</v>
      </c>
      <c r="X6" s="478" t="e">
        <f t="shared" ca="1" si="1"/>
        <v>#NAME?</v>
      </c>
      <c r="Y6" s="478" t="e">
        <f t="shared" ca="1" si="1"/>
        <v>#NAME?</v>
      </c>
      <c r="Z6" s="478" t="e">
        <f t="shared" ca="1" si="1"/>
        <v>#NAME?</v>
      </c>
      <c r="AA6" s="478" t="e">
        <f t="shared" ca="1" si="1"/>
        <v>#NAME?</v>
      </c>
      <c r="AB6" s="739">
        <v>2</v>
      </c>
      <c r="AC6" s="739">
        <v>49</v>
      </c>
      <c r="AD6" s="739" t="s">
        <v>1000</v>
      </c>
    </row>
    <row r="7" spans="1:50">
      <c r="A7" s="477"/>
      <c r="B7" s="477"/>
      <c r="C7" s="477" t="s">
        <v>1628</v>
      </c>
      <c r="D7" s="477" t="s">
        <v>273</v>
      </c>
      <c r="E7" s="478">
        <f>ROW('us01'!AM9)</f>
        <v>9</v>
      </c>
      <c r="F7" s="478">
        <f>COLUMN('us01'!AM9)</f>
        <v>39</v>
      </c>
      <c r="G7" s="478" t="s">
        <v>1000</v>
      </c>
      <c r="H7" s="478" t="e">
        <f t="shared" ca="1" si="0"/>
        <v>#NAME?</v>
      </c>
      <c r="I7" s="478" t="e">
        <f t="shared" ca="1" si="0"/>
        <v>#NAME?</v>
      </c>
      <c r="J7" s="478" t="e">
        <f t="shared" ca="1" si="0"/>
        <v>#NAME?</v>
      </c>
      <c r="K7" s="478" t="e">
        <f t="shared" ca="1" si="0"/>
        <v>#NAME?</v>
      </c>
      <c r="L7" s="478" t="e">
        <f t="shared" ca="1" si="0"/>
        <v>#NAME?</v>
      </c>
      <c r="M7" s="478" t="e">
        <f t="shared" ca="1" si="0"/>
        <v>#NAME?</v>
      </c>
      <c r="N7" s="478" t="e">
        <f t="shared" ca="1" si="0"/>
        <v>#NAME?</v>
      </c>
      <c r="O7" s="478" t="e">
        <f t="shared" ca="1" si="0"/>
        <v>#NAME?</v>
      </c>
      <c r="P7" s="478" t="e">
        <f t="shared" ca="1" si="0"/>
        <v>#NAME?</v>
      </c>
      <c r="Q7" s="478" t="e">
        <f t="shared" ca="1" si="0"/>
        <v>#NAME?</v>
      </c>
      <c r="R7" s="478" t="e">
        <f t="shared" ca="1" si="1"/>
        <v>#NAME?</v>
      </c>
      <c r="S7" s="478" t="e">
        <f t="shared" ca="1" si="1"/>
        <v>#NAME?</v>
      </c>
      <c r="T7" s="478" t="e">
        <f t="shared" ca="1" si="1"/>
        <v>#NAME?</v>
      </c>
      <c r="U7" s="478" t="e">
        <f t="shared" ca="1" si="1"/>
        <v>#NAME?</v>
      </c>
      <c r="V7" s="478" t="e">
        <f t="shared" ca="1" si="1"/>
        <v>#NAME?</v>
      </c>
      <c r="W7" s="478" t="e">
        <f t="shared" ca="1" si="1"/>
        <v>#NAME?</v>
      </c>
      <c r="X7" s="478" t="e">
        <f t="shared" ca="1" si="1"/>
        <v>#NAME?</v>
      </c>
      <c r="Y7" s="478" t="e">
        <f t="shared" ca="1" si="1"/>
        <v>#NAME?</v>
      </c>
      <c r="Z7" s="478" t="e">
        <f t="shared" ca="1" si="1"/>
        <v>#NAME?</v>
      </c>
      <c r="AA7" s="478" t="e">
        <f t="shared" ca="1" si="1"/>
        <v>#NAME?</v>
      </c>
      <c r="AB7" s="739">
        <v>9</v>
      </c>
      <c r="AC7" s="739">
        <v>39</v>
      </c>
      <c r="AD7" s="739" t="s">
        <v>1000</v>
      </c>
    </row>
    <row r="8" spans="1:50">
      <c r="A8" s="477"/>
      <c r="B8" s="477"/>
      <c r="C8" s="477"/>
      <c r="D8" s="477" t="s">
        <v>0</v>
      </c>
      <c r="E8" s="478">
        <f>ROW('us01'!AM10)</f>
        <v>10</v>
      </c>
      <c r="F8" s="478">
        <f>COLUMN('us01'!AM10)</f>
        <v>39</v>
      </c>
      <c r="G8" s="478" t="s">
        <v>1000</v>
      </c>
      <c r="H8" s="478" t="e">
        <f t="shared" ca="1" si="0"/>
        <v>#NAME?</v>
      </c>
      <c r="I8" s="478" t="e">
        <f t="shared" ca="1" si="0"/>
        <v>#NAME?</v>
      </c>
      <c r="J8" s="478" t="e">
        <f t="shared" ca="1" si="0"/>
        <v>#NAME?</v>
      </c>
      <c r="K8" s="478" t="e">
        <f t="shared" ca="1" si="0"/>
        <v>#NAME?</v>
      </c>
      <c r="L8" s="478" t="e">
        <f t="shared" ca="1" si="0"/>
        <v>#NAME?</v>
      </c>
      <c r="M8" s="478" t="e">
        <f t="shared" ca="1" si="0"/>
        <v>#NAME?</v>
      </c>
      <c r="N8" s="478" t="e">
        <f t="shared" ca="1" si="0"/>
        <v>#NAME?</v>
      </c>
      <c r="O8" s="478" t="e">
        <f t="shared" ca="1" si="0"/>
        <v>#NAME?</v>
      </c>
      <c r="P8" s="478" t="e">
        <f t="shared" ca="1" si="0"/>
        <v>#NAME?</v>
      </c>
      <c r="Q8" s="478" t="e">
        <f t="shared" ca="1" si="0"/>
        <v>#NAME?</v>
      </c>
      <c r="R8" s="478" t="e">
        <f t="shared" ca="1" si="1"/>
        <v>#NAME?</v>
      </c>
      <c r="S8" s="478" t="e">
        <f t="shared" ca="1" si="1"/>
        <v>#NAME?</v>
      </c>
      <c r="T8" s="478" t="e">
        <f t="shared" ca="1" si="1"/>
        <v>#NAME?</v>
      </c>
      <c r="U8" s="478" t="e">
        <f t="shared" ca="1" si="1"/>
        <v>#NAME?</v>
      </c>
      <c r="V8" s="478" t="e">
        <f t="shared" ca="1" si="1"/>
        <v>#NAME?</v>
      </c>
      <c r="W8" s="478" t="e">
        <f t="shared" ca="1" si="1"/>
        <v>#NAME?</v>
      </c>
      <c r="X8" s="478" t="e">
        <f t="shared" ca="1" si="1"/>
        <v>#NAME?</v>
      </c>
      <c r="Y8" s="478" t="e">
        <f t="shared" ca="1" si="1"/>
        <v>#NAME?</v>
      </c>
      <c r="Z8" s="478" t="e">
        <f t="shared" ca="1" si="1"/>
        <v>#NAME?</v>
      </c>
      <c r="AA8" s="478" t="e">
        <f t="shared" ca="1" si="1"/>
        <v>#NAME?</v>
      </c>
      <c r="AB8" s="739">
        <v>10</v>
      </c>
      <c r="AC8" s="739">
        <v>39</v>
      </c>
      <c r="AD8" s="739" t="s">
        <v>1000</v>
      </c>
    </row>
    <row r="9" spans="1:50">
      <c r="A9" s="477"/>
      <c r="B9" s="477"/>
      <c r="C9" s="477"/>
      <c r="D9" s="477"/>
      <c r="E9" s="478">
        <f>ROW('us01'!BB10)</f>
        <v>10</v>
      </c>
      <c r="F9" s="478">
        <f>COLUMN('us01'!BB10)</f>
        <v>54</v>
      </c>
      <c r="G9" s="478" t="s">
        <v>1000</v>
      </c>
      <c r="H9" s="478" t="e">
        <f t="shared" ca="1" si="0"/>
        <v>#NAME?</v>
      </c>
      <c r="I9" s="478" t="e">
        <f t="shared" ca="1" si="0"/>
        <v>#NAME?</v>
      </c>
      <c r="J9" s="478" t="e">
        <f t="shared" ca="1" si="0"/>
        <v>#NAME?</v>
      </c>
      <c r="K9" s="478" t="e">
        <f t="shared" ca="1" si="0"/>
        <v>#NAME?</v>
      </c>
      <c r="L9" s="478" t="e">
        <f t="shared" ca="1" si="0"/>
        <v>#NAME?</v>
      </c>
      <c r="M9" s="478" t="e">
        <f t="shared" ca="1" si="0"/>
        <v>#NAME?</v>
      </c>
      <c r="N9" s="478" t="e">
        <f t="shared" ca="1" si="0"/>
        <v>#NAME?</v>
      </c>
      <c r="O9" s="478" t="e">
        <f t="shared" ca="1" si="0"/>
        <v>#NAME?</v>
      </c>
      <c r="P9" s="478" t="e">
        <f t="shared" ca="1" si="0"/>
        <v>#NAME?</v>
      </c>
      <c r="Q9" s="478" t="e">
        <f t="shared" ca="1" si="0"/>
        <v>#NAME?</v>
      </c>
      <c r="R9" s="478" t="e">
        <f t="shared" ca="1" si="1"/>
        <v>#NAME?</v>
      </c>
      <c r="S9" s="478" t="e">
        <f t="shared" ca="1" si="1"/>
        <v>#NAME?</v>
      </c>
      <c r="T9" s="478" t="e">
        <f t="shared" ca="1" si="1"/>
        <v>#NAME?</v>
      </c>
      <c r="U9" s="478" t="e">
        <f t="shared" ca="1" si="1"/>
        <v>#NAME?</v>
      </c>
      <c r="V9" s="478" t="e">
        <f t="shared" ca="1" si="1"/>
        <v>#NAME?</v>
      </c>
      <c r="W9" s="478" t="e">
        <f t="shared" ca="1" si="1"/>
        <v>#NAME?</v>
      </c>
      <c r="X9" s="478" t="e">
        <f t="shared" ca="1" si="1"/>
        <v>#NAME?</v>
      </c>
      <c r="Y9" s="478" t="e">
        <f t="shared" ca="1" si="1"/>
        <v>#NAME?</v>
      </c>
      <c r="Z9" s="478" t="e">
        <f t="shared" ca="1" si="1"/>
        <v>#NAME?</v>
      </c>
      <c r="AA9" s="478" t="e">
        <f t="shared" ca="1" si="1"/>
        <v>#NAME?</v>
      </c>
      <c r="AB9" s="739">
        <v>10</v>
      </c>
      <c r="AC9" s="739">
        <v>54</v>
      </c>
      <c r="AD9" s="739" t="s">
        <v>1000</v>
      </c>
    </row>
    <row r="10" spans="1:50">
      <c r="A10" s="477"/>
      <c r="B10" s="477"/>
      <c r="C10" s="477"/>
      <c r="D10" s="477" t="s">
        <v>1712</v>
      </c>
      <c r="E10" s="478">
        <f>ROW('us01'!AM11)</f>
        <v>11</v>
      </c>
      <c r="F10" s="478">
        <f>COLUMN('us01'!AM11)</f>
        <v>39</v>
      </c>
      <c r="G10" s="478" t="s">
        <v>1000</v>
      </c>
      <c r="H10" s="478" t="e">
        <f t="shared" ca="1" si="0"/>
        <v>#NAME?</v>
      </c>
      <c r="I10" s="478" t="e">
        <f t="shared" ca="1" si="0"/>
        <v>#NAME?</v>
      </c>
      <c r="J10" s="478" t="e">
        <f t="shared" ca="1" si="0"/>
        <v>#NAME?</v>
      </c>
      <c r="K10" s="478" t="e">
        <f t="shared" ca="1" si="0"/>
        <v>#NAME?</v>
      </c>
      <c r="L10" s="478" t="e">
        <f t="shared" ca="1" si="0"/>
        <v>#NAME?</v>
      </c>
      <c r="M10" s="478" t="e">
        <f t="shared" ca="1" si="0"/>
        <v>#NAME?</v>
      </c>
      <c r="N10" s="478" t="e">
        <f t="shared" ca="1" si="0"/>
        <v>#NAME?</v>
      </c>
      <c r="O10" s="478" t="e">
        <f t="shared" ca="1" si="0"/>
        <v>#NAME?</v>
      </c>
      <c r="P10" s="478" t="e">
        <f t="shared" ca="1" si="0"/>
        <v>#NAME?</v>
      </c>
      <c r="Q10" s="478" t="e">
        <f t="shared" ca="1" si="0"/>
        <v>#NAME?</v>
      </c>
      <c r="R10" s="478" t="e">
        <f t="shared" ca="1" si="1"/>
        <v>#NAME?</v>
      </c>
      <c r="S10" s="478" t="e">
        <f t="shared" ca="1" si="1"/>
        <v>#NAME?</v>
      </c>
      <c r="T10" s="478" t="e">
        <f t="shared" ca="1" si="1"/>
        <v>#NAME?</v>
      </c>
      <c r="U10" s="478" t="e">
        <f t="shared" ca="1" si="1"/>
        <v>#NAME?</v>
      </c>
      <c r="V10" s="478" t="e">
        <f t="shared" ca="1" si="1"/>
        <v>#NAME?</v>
      </c>
      <c r="W10" s="478" t="e">
        <f t="shared" ca="1" si="1"/>
        <v>#NAME?</v>
      </c>
      <c r="X10" s="478" t="e">
        <f t="shared" ca="1" si="1"/>
        <v>#NAME?</v>
      </c>
      <c r="Y10" s="478" t="e">
        <f t="shared" ca="1" si="1"/>
        <v>#NAME?</v>
      </c>
      <c r="Z10" s="478" t="e">
        <f t="shared" ca="1" si="1"/>
        <v>#NAME?</v>
      </c>
      <c r="AA10" s="478" t="e">
        <f t="shared" ca="1" si="1"/>
        <v>#NAME?</v>
      </c>
      <c r="AB10" s="739">
        <v>11</v>
      </c>
      <c r="AC10" s="739">
        <v>39</v>
      </c>
      <c r="AD10" s="739" t="s">
        <v>1000</v>
      </c>
    </row>
    <row r="11" spans="1:50">
      <c r="A11" s="477"/>
      <c r="B11" s="477"/>
      <c r="C11" s="477"/>
      <c r="D11" s="477" t="s">
        <v>185</v>
      </c>
      <c r="E11" s="478">
        <f>ROW('us01'!AM12)</f>
        <v>12</v>
      </c>
      <c r="F11" s="478">
        <f>COLUMN('us01'!AM12)</f>
        <v>39</v>
      </c>
      <c r="G11" s="478" t="s">
        <v>1000</v>
      </c>
      <c r="H11" s="478" t="e">
        <f t="shared" ca="1" si="0"/>
        <v>#NAME?</v>
      </c>
      <c r="I11" s="478" t="e">
        <f t="shared" ca="1" si="0"/>
        <v>#NAME?</v>
      </c>
      <c r="J11" s="478" t="e">
        <f t="shared" ca="1" si="0"/>
        <v>#NAME?</v>
      </c>
      <c r="K11" s="478" t="e">
        <f t="shared" ca="1" si="0"/>
        <v>#NAME?</v>
      </c>
      <c r="L11" s="478" t="e">
        <f t="shared" ca="1" si="0"/>
        <v>#NAME?</v>
      </c>
      <c r="M11" s="478" t="e">
        <f t="shared" ca="1" si="0"/>
        <v>#NAME?</v>
      </c>
      <c r="N11" s="478" t="e">
        <f t="shared" ca="1" si="0"/>
        <v>#NAME?</v>
      </c>
      <c r="O11" s="478" t="e">
        <f t="shared" ca="1" si="0"/>
        <v>#NAME?</v>
      </c>
      <c r="P11" s="478" t="e">
        <f t="shared" ca="1" si="0"/>
        <v>#NAME?</v>
      </c>
      <c r="Q11" s="478" t="e">
        <f t="shared" ca="1" si="0"/>
        <v>#NAME?</v>
      </c>
      <c r="R11" s="478" t="e">
        <f t="shared" ca="1" si="1"/>
        <v>#NAME?</v>
      </c>
      <c r="S11" s="478" t="e">
        <f t="shared" ca="1" si="1"/>
        <v>#NAME?</v>
      </c>
      <c r="T11" s="478" t="e">
        <f t="shared" ca="1" si="1"/>
        <v>#NAME?</v>
      </c>
      <c r="U11" s="478" t="e">
        <f t="shared" ca="1" si="1"/>
        <v>#NAME?</v>
      </c>
      <c r="V11" s="478" t="e">
        <f t="shared" ca="1" si="1"/>
        <v>#NAME?</v>
      </c>
      <c r="W11" s="478" t="e">
        <f t="shared" ca="1" si="1"/>
        <v>#NAME?</v>
      </c>
      <c r="X11" s="478" t="e">
        <f t="shared" ca="1" si="1"/>
        <v>#NAME?</v>
      </c>
      <c r="Y11" s="478" t="e">
        <f t="shared" ca="1" si="1"/>
        <v>#NAME?</v>
      </c>
      <c r="Z11" s="478" t="e">
        <f t="shared" ca="1" si="1"/>
        <v>#NAME?</v>
      </c>
      <c r="AA11" s="478" t="e">
        <f t="shared" ca="1" si="1"/>
        <v>#NAME?</v>
      </c>
      <c r="AB11" s="739">
        <v>12</v>
      </c>
      <c r="AC11" s="739">
        <v>39</v>
      </c>
      <c r="AD11" s="739" t="s">
        <v>1000</v>
      </c>
    </row>
    <row r="12" spans="1:50">
      <c r="A12" s="477"/>
      <c r="B12" s="477"/>
      <c r="C12" s="477"/>
      <c r="D12" s="477" t="s">
        <v>1669</v>
      </c>
      <c r="E12" s="478">
        <f>ROW('us01'!AM13)</f>
        <v>13</v>
      </c>
      <c r="F12" s="478">
        <f>COLUMN('us01'!AM13)</f>
        <v>39</v>
      </c>
      <c r="G12" s="478" t="s">
        <v>1000</v>
      </c>
      <c r="H12" s="478" t="e">
        <f t="shared" ca="1" si="0"/>
        <v>#NAME?</v>
      </c>
      <c r="I12" s="478" t="e">
        <f t="shared" ca="1" si="0"/>
        <v>#NAME?</v>
      </c>
      <c r="J12" s="478" t="e">
        <f t="shared" ca="1" si="0"/>
        <v>#NAME?</v>
      </c>
      <c r="K12" s="478" t="e">
        <f t="shared" ca="1" si="0"/>
        <v>#NAME?</v>
      </c>
      <c r="L12" s="478" t="e">
        <f t="shared" ca="1" si="0"/>
        <v>#NAME?</v>
      </c>
      <c r="M12" s="478" t="e">
        <f t="shared" ca="1" si="0"/>
        <v>#NAME?</v>
      </c>
      <c r="N12" s="478" t="e">
        <f t="shared" ca="1" si="0"/>
        <v>#NAME?</v>
      </c>
      <c r="O12" s="478" t="e">
        <f t="shared" ca="1" si="0"/>
        <v>#NAME?</v>
      </c>
      <c r="P12" s="478" t="e">
        <f t="shared" ca="1" si="0"/>
        <v>#NAME?</v>
      </c>
      <c r="Q12" s="478" t="e">
        <f t="shared" ca="1" si="0"/>
        <v>#NAME?</v>
      </c>
      <c r="R12" s="478" t="e">
        <f t="shared" ca="1" si="1"/>
        <v>#NAME?</v>
      </c>
      <c r="S12" s="478" t="e">
        <f t="shared" ca="1" si="1"/>
        <v>#NAME?</v>
      </c>
      <c r="T12" s="478" t="e">
        <f t="shared" ca="1" si="1"/>
        <v>#NAME?</v>
      </c>
      <c r="U12" s="478" t="e">
        <f t="shared" ca="1" si="1"/>
        <v>#NAME?</v>
      </c>
      <c r="V12" s="478" t="e">
        <f t="shared" ca="1" si="1"/>
        <v>#NAME?</v>
      </c>
      <c r="W12" s="478" t="e">
        <f t="shared" ca="1" si="1"/>
        <v>#NAME?</v>
      </c>
      <c r="X12" s="478" t="e">
        <f t="shared" ca="1" si="1"/>
        <v>#NAME?</v>
      </c>
      <c r="Y12" s="478" t="e">
        <f t="shared" ca="1" si="1"/>
        <v>#NAME?</v>
      </c>
      <c r="Z12" s="478" t="e">
        <f t="shared" ca="1" si="1"/>
        <v>#NAME?</v>
      </c>
      <c r="AA12" s="478" t="e">
        <f t="shared" ca="1" si="1"/>
        <v>#NAME?</v>
      </c>
      <c r="AB12" s="739">
        <v>13</v>
      </c>
      <c r="AC12" s="739">
        <v>39</v>
      </c>
      <c r="AD12" s="739" t="s">
        <v>1000</v>
      </c>
    </row>
    <row r="13" spans="1:50">
      <c r="A13" s="477"/>
      <c r="B13" s="477"/>
      <c r="C13" s="477"/>
      <c r="D13" s="477" t="s">
        <v>1670</v>
      </c>
      <c r="E13" s="478">
        <f>ROW('us01'!AM14)</f>
        <v>14</v>
      </c>
      <c r="F13" s="478">
        <f>COLUMN('us01'!AM14)</f>
        <v>39</v>
      </c>
      <c r="G13" s="478" t="s">
        <v>2263</v>
      </c>
      <c r="H13" s="478" t="e">
        <f t="shared" ca="1" si="0"/>
        <v>#NAME?</v>
      </c>
      <c r="I13" s="478" t="e">
        <f t="shared" ca="1" si="0"/>
        <v>#NAME?</v>
      </c>
      <c r="J13" s="478" t="e">
        <f t="shared" ca="1" si="0"/>
        <v>#NAME?</v>
      </c>
      <c r="K13" s="478" t="e">
        <f t="shared" ca="1" si="0"/>
        <v>#NAME?</v>
      </c>
      <c r="L13" s="478" t="e">
        <f t="shared" ca="1" si="0"/>
        <v>#NAME?</v>
      </c>
      <c r="M13" s="478" t="e">
        <f t="shared" ca="1" si="0"/>
        <v>#NAME?</v>
      </c>
      <c r="N13" s="478" t="e">
        <f t="shared" ca="1" si="0"/>
        <v>#NAME?</v>
      </c>
      <c r="O13" s="478" t="e">
        <f t="shared" ca="1" si="0"/>
        <v>#NAME?</v>
      </c>
      <c r="P13" s="478" t="e">
        <f t="shared" ca="1" si="0"/>
        <v>#NAME?</v>
      </c>
      <c r="Q13" s="478" t="e">
        <f t="shared" ca="1" si="0"/>
        <v>#NAME?</v>
      </c>
      <c r="R13" s="478" t="e">
        <f t="shared" ca="1" si="1"/>
        <v>#NAME?</v>
      </c>
      <c r="S13" s="478" t="e">
        <f t="shared" ca="1" si="1"/>
        <v>#NAME?</v>
      </c>
      <c r="T13" s="478" t="e">
        <f t="shared" ca="1" si="1"/>
        <v>#NAME?</v>
      </c>
      <c r="U13" s="478" t="e">
        <f t="shared" ca="1" si="1"/>
        <v>#NAME?</v>
      </c>
      <c r="V13" s="478" t="e">
        <f t="shared" ca="1" si="1"/>
        <v>#NAME?</v>
      </c>
      <c r="W13" s="478" t="e">
        <f t="shared" ca="1" si="1"/>
        <v>#NAME?</v>
      </c>
      <c r="X13" s="478" t="e">
        <f t="shared" ca="1" si="1"/>
        <v>#NAME?</v>
      </c>
      <c r="Y13" s="478" t="e">
        <f t="shared" ca="1" si="1"/>
        <v>#NAME?</v>
      </c>
      <c r="Z13" s="478" t="e">
        <f t="shared" ca="1" si="1"/>
        <v>#NAME?</v>
      </c>
      <c r="AA13" s="478" t="e">
        <f t="shared" ca="1" si="1"/>
        <v>#NAME?</v>
      </c>
      <c r="AB13" s="739">
        <v>14</v>
      </c>
      <c r="AC13" s="739">
        <v>39</v>
      </c>
      <c r="AD13" s="739" t="s">
        <v>2263</v>
      </c>
    </row>
    <row r="14" spans="1:50">
      <c r="A14" s="477"/>
      <c r="B14" s="477"/>
      <c r="C14" s="477"/>
      <c r="D14" s="477" t="s">
        <v>510</v>
      </c>
      <c r="E14" s="478">
        <f>ROW('us01'!AM15)</f>
        <v>15</v>
      </c>
      <c r="F14" s="478">
        <f>COLUMN('us01'!AM15)</f>
        <v>39</v>
      </c>
      <c r="G14" s="478" t="s">
        <v>1000</v>
      </c>
      <c r="H14" s="478" t="e">
        <f t="shared" ca="1" si="0"/>
        <v>#NAME?</v>
      </c>
      <c r="I14" s="478" t="e">
        <f t="shared" ca="1" si="0"/>
        <v>#NAME?</v>
      </c>
      <c r="J14" s="478" t="e">
        <f t="shared" ca="1" si="0"/>
        <v>#NAME?</v>
      </c>
      <c r="K14" s="478" t="e">
        <f t="shared" ca="1" si="0"/>
        <v>#NAME?</v>
      </c>
      <c r="L14" s="478" t="e">
        <f t="shared" ca="1" si="0"/>
        <v>#NAME?</v>
      </c>
      <c r="M14" s="478" t="e">
        <f t="shared" ca="1" si="0"/>
        <v>#NAME?</v>
      </c>
      <c r="N14" s="478" t="e">
        <f t="shared" ca="1" si="0"/>
        <v>#NAME?</v>
      </c>
      <c r="O14" s="478" t="e">
        <f t="shared" ca="1" si="0"/>
        <v>#NAME?</v>
      </c>
      <c r="P14" s="478" t="e">
        <f t="shared" ca="1" si="0"/>
        <v>#NAME?</v>
      </c>
      <c r="Q14" s="478" t="e">
        <f t="shared" ca="1" si="0"/>
        <v>#NAME?</v>
      </c>
      <c r="R14" s="478" t="e">
        <f t="shared" ca="1" si="1"/>
        <v>#NAME?</v>
      </c>
      <c r="S14" s="478" t="e">
        <f t="shared" ca="1" si="1"/>
        <v>#NAME?</v>
      </c>
      <c r="T14" s="478" t="e">
        <f t="shared" ca="1" si="1"/>
        <v>#NAME?</v>
      </c>
      <c r="U14" s="478" t="e">
        <f t="shared" ca="1" si="1"/>
        <v>#NAME?</v>
      </c>
      <c r="V14" s="478" t="e">
        <f t="shared" ca="1" si="1"/>
        <v>#NAME?</v>
      </c>
      <c r="W14" s="478" t="e">
        <f t="shared" ca="1" si="1"/>
        <v>#NAME?</v>
      </c>
      <c r="X14" s="478" t="e">
        <f t="shared" ca="1" si="1"/>
        <v>#NAME?</v>
      </c>
      <c r="Y14" s="478" t="e">
        <f t="shared" ca="1" si="1"/>
        <v>#NAME?</v>
      </c>
      <c r="Z14" s="478" t="e">
        <f t="shared" ca="1" si="1"/>
        <v>#NAME?</v>
      </c>
      <c r="AA14" s="478" t="e">
        <f t="shared" ca="1" si="1"/>
        <v>#NAME?</v>
      </c>
      <c r="AB14" s="739">
        <v>15</v>
      </c>
      <c r="AC14" s="739">
        <v>39</v>
      </c>
      <c r="AD14" s="739" t="s">
        <v>1000</v>
      </c>
    </row>
    <row r="15" spans="1:50">
      <c r="A15" s="477"/>
      <c r="B15" s="477"/>
      <c r="C15" s="477"/>
      <c r="D15" s="477" t="s">
        <v>389</v>
      </c>
      <c r="E15" s="478">
        <f>ROW('us01'!AM16)</f>
        <v>16</v>
      </c>
      <c r="F15" s="478">
        <f>COLUMN('us01'!AM16)</f>
        <v>39</v>
      </c>
      <c r="G15" s="478" t="s">
        <v>1000</v>
      </c>
      <c r="H15" s="478" t="e">
        <f t="shared" ref="H15:Q24" ca="1" si="2">copia_valore_us2($E15,$F15,H$4,$G15)</f>
        <v>#NAME?</v>
      </c>
      <c r="I15" s="478" t="e">
        <f t="shared" ca="1" si="2"/>
        <v>#NAME?</v>
      </c>
      <c r="J15" s="478" t="e">
        <f t="shared" ca="1" si="2"/>
        <v>#NAME?</v>
      </c>
      <c r="K15" s="478" t="e">
        <f t="shared" ca="1" si="2"/>
        <v>#NAME?</v>
      </c>
      <c r="L15" s="478" t="e">
        <f t="shared" ca="1" si="2"/>
        <v>#NAME?</v>
      </c>
      <c r="M15" s="478" t="e">
        <f t="shared" ca="1" si="2"/>
        <v>#NAME?</v>
      </c>
      <c r="N15" s="478" t="e">
        <f t="shared" ca="1" si="2"/>
        <v>#NAME?</v>
      </c>
      <c r="O15" s="478" t="e">
        <f t="shared" ca="1" si="2"/>
        <v>#NAME?</v>
      </c>
      <c r="P15" s="478" t="e">
        <f t="shared" ca="1" si="2"/>
        <v>#NAME?</v>
      </c>
      <c r="Q15" s="478" t="e">
        <f t="shared" ca="1" si="2"/>
        <v>#NAME?</v>
      </c>
      <c r="R15" s="478" t="e">
        <f t="shared" ref="R15:AA24" ca="1" si="3">copia_valore_us2($E15,$F15,R$4,$G15)</f>
        <v>#NAME?</v>
      </c>
      <c r="S15" s="478" t="e">
        <f t="shared" ca="1" si="3"/>
        <v>#NAME?</v>
      </c>
      <c r="T15" s="478" t="e">
        <f t="shared" ca="1" si="3"/>
        <v>#NAME?</v>
      </c>
      <c r="U15" s="478" t="e">
        <f t="shared" ca="1" si="3"/>
        <v>#NAME?</v>
      </c>
      <c r="V15" s="478" t="e">
        <f t="shared" ca="1" si="3"/>
        <v>#NAME?</v>
      </c>
      <c r="W15" s="478" t="e">
        <f t="shared" ca="1" si="3"/>
        <v>#NAME?</v>
      </c>
      <c r="X15" s="478" t="e">
        <f t="shared" ca="1" si="3"/>
        <v>#NAME?</v>
      </c>
      <c r="Y15" s="478" t="e">
        <f t="shared" ca="1" si="3"/>
        <v>#NAME?</v>
      </c>
      <c r="Z15" s="478" t="e">
        <f t="shared" ca="1" si="3"/>
        <v>#NAME?</v>
      </c>
      <c r="AA15" s="478" t="e">
        <f t="shared" ca="1" si="3"/>
        <v>#NAME?</v>
      </c>
      <c r="AB15" s="739">
        <v>16</v>
      </c>
      <c r="AC15" s="739">
        <v>39</v>
      </c>
      <c r="AD15" s="739" t="s">
        <v>1000</v>
      </c>
    </row>
    <row r="16" spans="1:50">
      <c r="A16" s="477"/>
      <c r="B16" s="477"/>
      <c r="C16" s="477"/>
      <c r="D16" s="477" t="s">
        <v>1713</v>
      </c>
      <c r="E16" s="478">
        <f>ROW('us01'!AM17)</f>
        <v>17</v>
      </c>
      <c r="F16" s="478">
        <f>COLUMN('us01'!AM17)</f>
        <v>39</v>
      </c>
      <c r="G16" s="478" t="s">
        <v>2263</v>
      </c>
      <c r="H16" s="478" t="e">
        <f t="shared" ca="1" si="2"/>
        <v>#NAME?</v>
      </c>
      <c r="I16" s="478" t="e">
        <f t="shared" ca="1" si="2"/>
        <v>#NAME?</v>
      </c>
      <c r="J16" s="478" t="e">
        <f t="shared" ca="1" si="2"/>
        <v>#NAME?</v>
      </c>
      <c r="K16" s="478" t="e">
        <f t="shared" ca="1" si="2"/>
        <v>#NAME?</v>
      </c>
      <c r="L16" s="478" t="e">
        <f t="shared" ca="1" si="2"/>
        <v>#NAME?</v>
      </c>
      <c r="M16" s="478" t="e">
        <f t="shared" ca="1" si="2"/>
        <v>#NAME?</v>
      </c>
      <c r="N16" s="478" t="e">
        <f t="shared" ca="1" si="2"/>
        <v>#NAME?</v>
      </c>
      <c r="O16" s="478" t="e">
        <f t="shared" ca="1" si="2"/>
        <v>#NAME?</v>
      </c>
      <c r="P16" s="478" t="e">
        <f t="shared" ca="1" si="2"/>
        <v>#NAME?</v>
      </c>
      <c r="Q16" s="478" t="e">
        <f t="shared" ca="1" si="2"/>
        <v>#NAME?</v>
      </c>
      <c r="R16" s="478" t="e">
        <f t="shared" ca="1" si="3"/>
        <v>#NAME?</v>
      </c>
      <c r="S16" s="478" t="e">
        <f t="shared" ca="1" si="3"/>
        <v>#NAME?</v>
      </c>
      <c r="T16" s="478" t="e">
        <f t="shared" ca="1" si="3"/>
        <v>#NAME?</v>
      </c>
      <c r="U16" s="478" t="e">
        <f t="shared" ca="1" si="3"/>
        <v>#NAME?</v>
      </c>
      <c r="V16" s="478" t="e">
        <f t="shared" ca="1" si="3"/>
        <v>#NAME?</v>
      </c>
      <c r="W16" s="478" t="e">
        <f t="shared" ca="1" si="3"/>
        <v>#NAME?</v>
      </c>
      <c r="X16" s="478" t="e">
        <f t="shared" ca="1" si="3"/>
        <v>#NAME?</v>
      </c>
      <c r="Y16" s="478" t="e">
        <f t="shared" ca="1" si="3"/>
        <v>#NAME?</v>
      </c>
      <c r="Z16" s="478" t="e">
        <f t="shared" ca="1" si="3"/>
        <v>#NAME?</v>
      </c>
      <c r="AA16" s="478" t="e">
        <f t="shared" ca="1" si="3"/>
        <v>#NAME?</v>
      </c>
      <c r="AB16" s="739">
        <v>17</v>
      </c>
      <c r="AC16" s="739">
        <v>39</v>
      </c>
      <c r="AD16" s="739" t="s">
        <v>2263</v>
      </c>
    </row>
    <row r="17" spans="1:30">
      <c r="A17" s="477"/>
      <c r="B17" s="477"/>
      <c r="C17" s="477"/>
      <c r="D17" s="477" t="s">
        <v>399</v>
      </c>
      <c r="E17" s="478">
        <f>ROW('us01'!AM18)</f>
        <v>18</v>
      </c>
      <c r="F17" s="478">
        <f>COLUMN('us01'!AM18)</f>
        <v>39</v>
      </c>
      <c r="G17" s="478" t="s">
        <v>1000</v>
      </c>
      <c r="H17" s="478" t="e">
        <f t="shared" ca="1" si="2"/>
        <v>#NAME?</v>
      </c>
      <c r="I17" s="478" t="e">
        <f t="shared" ca="1" si="2"/>
        <v>#NAME?</v>
      </c>
      <c r="J17" s="478" t="e">
        <f t="shared" ca="1" si="2"/>
        <v>#NAME?</v>
      </c>
      <c r="K17" s="478" t="e">
        <f t="shared" ca="1" si="2"/>
        <v>#NAME?</v>
      </c>
      <c r="L17" s="478" t="e">
        <f t="shared" ca="1" si="2"/>
        <v>#NAME?</v>
      </c>
      <c r="M17" s="478" t="e">
        <f t="shared" ca="1" si="2"/>
        <v>#NAME?</v>
      </c>
      <c r="N17" s="478" t="e">
        <f t="shared" ca="1" si="2"/>
        <v>#NAME?</v>
      </c>
      <c r="O17" s="478" t="e">
        <f t="shared" ca="1" si="2"/>
        <v>#NAME?</v>
      </c>
      <c r="P17" s="478" t="e">
        <f t="shared" ca="1" si="2"/>
        <v>#NAME?</v>
      </c>
      <c r="Q17" s="478" t="e">
        <f t="shared" ca="1" si="2"/>
        <v>#NAME?</v>
      </c>
      <c r="R17" s="478" t="e">
        <f t="shared" ca="1" si="3"/>
        <v>#NAME?</v>
      </c>
      <c r="S17" s="478" t="e">
        <f t="shared" ca="1" si="3"/>
        <v>#NAME?</v>
      </c>
      <c r="T17" s="478" t="e">
        <f t="shared" ca="1" si="3"/>
        <v>#NAME?</v>
      </c>
      <c r="U17" s="478" t="e">
        <f t="shared" ca="1" si="3"/>
        <v>#NAME?</v>
      </c>
      <c r="V17" s="478" t="e">
        <f t="shared" ca="1" si="3"/>
        <v>#NAME?</v>
      </c>
      <c r="W17" s="478" t="e">
        <f t="shared" ca="1" si="3"/>
        <v>#NAME?</v>
      </c>
      <c r="X17" s="478" t="e">
        <f t="shared" ca="1" si="3"/>
        <v>#NAME?</v>
      </c>
      <c r="Y17" s="478" t="e">
        <f t="shared" ca="1" si="3"/>
        <v>#NAME?</v>
      </c>
      <c r="Z17" s="478" t="e">
        <f t="shared" ca="1" si="3"/>
        <v>#NAME?</v>
      </c>
      <c r="AA17" s="478" t="e">
        <f t="shared" ca="1" si="3"/>
        <v>#NAME?</v>
      </c>
      <c r="AB17" s="739">
        <v>18</v>
      </c>
      <c r="AC17" s="739">
        <v>39</v>
      </c>
      <c r="AD17" s="739" t="s">
        <v>1000</v>
      </c>
    </row>
    <row r="18" spans="1:30">
      <c r="A18" s="477"/>
      <c r="B18" s="477"/>
      <c r="C18" s="477"/>
      <c r="D18" s="477" t="s">
        <v>1736</v>
      </c>
      <c r="E18" s="478">
        <f>ROW('us01'!AM19)</f>
        <v>19</v>
      </c>
      <c r="F18" s="478">
        <f>COLUMN('us01'!AM19)</f>
        <v>39</v>
      </c>
      <c r="G18" s="478" t="s">
        <v>2263</v>
      </c>
      <c r="H18" s="478" t="e">
        <f t="shared" ca="1" si="2"/>
        <v>#NAME?</v>
      </c>
      <c r="I18" s="478" t="e">
        <f t="shared" ca="1" si="2"/>
        <v>#NAME?</v>
      </c>
      <c r="J18" s="478" t="e">
        <f t="shared" ca="1" si="2"/>
        <v>#NAME?</v>
      </c>
      <c r="K18" s="478" t="e">
        <f t="shared" ca="1" si="2"/>
        <v>#NAME?</v>
      </c>
      <c r="L18" s="478" t="e">
        <f t="shared" ca="1" si="2"/>
        <v>#NAME?</v>
      </c>
      <c r="M18" s="478" t="e">
        <f t="shared" ca="1" si="2"/>
        <v>#NAME?</v>
      </c>
      <c r="N18" s="478" t="e">
        <f t="shared" ca="1" si="2"/>
        <v>#NAME?</v>
      </c>
      <c r="O18" s="478" t="e">
        <f t="shared" ca="1" si="2"/>
        <v>#NAME?</v>
      </c>
      <c r="P18" s="478" t="e">
        <f t="shared" ca="1" si="2"/>
        <v>#NAME?</v>
      </c>
      <c r="Q18" s="478" t="e">
        <f t="shared" ca="1" si="2"/>
        <v>#NAME?</v>
      </c>
      <c r="R18" s="478" t="e">
        <f t="shared" ca="1" si="3"/>
        <v>#NAME?</v>
      </c>
      <c r="S18" s="478" t="e">
        <f t="shared" ca="1" si="3"/>
        <v>#NAME?</v>
      </c>
      <c r="T18" s="478" t="e">
        <f t="shared" ca="1" si="3"/>
        <v>#NAME?</v>
      </c>
      <c r="U18" s="478" t="e">
        <f t="shared" ca="1" si="3"/>
        <v>#NAME?</v>
      </c>
      <c r="V18" s="478" t="e">
        <f t="shared" ca="1" si="3"/>
        <v>#NAME?</v>
      </c>
      <c r="W18" s="478" t="e">
        <f t="shared" ca="1" si="3"/>
        <v>#NAME?</v>
      </c>
      <c r="X18" s="478" t="e">
        <f t="shared" ca="1" si="3"/>
        <v>#NAME?</v>
      </c>
      <c r="Y18" s="478" t="e">
        <f t="shared" ca="1" si="3"/>
        <v>#NAME?</v>
      </c>
      <c r="Z18" s="478" t="e">
        <f t="shared" ca="1" si="3"/>
        <v>#NAME?</v>
      </c>
      <c r="AA18" s="478" t="e">
        <f t="shared" ca="1" si="3"/>
        <v>#NAME?</v>
      </c>
      <c r="AB18" s="739">
        <v>19</v>
      </c>
      <c r="AC18" s="739">
        <v>39</v>
      </c>
      <c r="AD18" s="739" t="s">
        <v>2263</v>
      </c>
    </row>
    <row r="19" spans="1:30">
      <c r="A19" s="477"/>
      <c r="B19" s="477"/>
      <c r="C19" s="477"/>
      <c r="D19" s="477" t="s">
        <v>509</v>
      </c>
      <c r="E19" s="478">
        <f>ROW('us01'!AM20)</f>
        <v>20</v>
      </c>
      <c r="F19" s="478">
        <f>COLUMN('us01'!AM20)</f>
        <v>39</v>
      </c>
      <c r="G19" s="478" t="s">
        <v>2264</v>
      </c>
      <c r="H19" s="478" t="e">
        <f t="shared" ca="1" si="2"/>
        <v>#NAME?</v>
      </c>
      <c r="I19" s="478" t="e">
        <f t="shared" ca="1" si="2"/>
        <v>#NAME?</v>
      </c>
      <c r="J19" s="478" t="e">
        <f t="shared" ca="1" si="2"/>
        <v>#NAME?</v>
      </c>
      <c r="K19" s="478" t="e">
        <f t="shared" ca="1" si="2"/>
        <v>#NAME?</v>
      </c>
      <c r="L19" s="478" t="e">
        <f t="shared" ca="1" si="2"/>
        <v>#NAME?</v>
      </c>
      <c r="M19" s="478" t="e">
        <f t="shared" ca="1" si="2"/>
        <v>#NAME?</v>
      </c>
      <c r="N19" s="478" t="e">
        <f t="shared" ca="1" si="2"/>
        <v>#NAME?</v>
      </c>
      <c r="O19" s="478" t="e">
        <f t="shared" ca="1" si="2"/>
        <v>#NAME?</v>
      </c>
      <c r="P19" s="478" t="e">
        <f t="shared" ca="1" si="2"/>
        <v>#NAME?</v>
      </c>
      <c r="Q19" s="478" t="e">
        <f t="shared" ca="1" si="2"/>
        <v>#NAME?</v>
      </c>
      <c r="R19" s="478" t="e">
        <f t="shared" ca="1" si="3"/>
        <v>#NAME?</v>
      </c>
      <c r="S19" s="478" t="e">
        <f t="shared" ca="1" si="3"/>
        <v>#NAME?</v>
      </c>
      <c r="T19" s="478" t="e">
        <f t="shared" ca="1" si="3"/>
        <v>#NAME?</v>
      </c>
      <c r="U19" s="478" t="e">
        <f t="shared" ca="1" si="3"/>
        <v>#NAME?</v>
      </c>
      <c r="V19" s="478" t="e">
        <f t="shared" ca="1" si="3"/>
        <v>#NAME?</v>
      </c>
      <c r="W19" s="478" t="e">
        <f t="shared" ca="1" si="3"/>
        <v>#NAME?</v>
      </c>
      <c r="X19" s="478" t="e">
        <f t="shared" ca="1" si="3"/>
        <v>#NAME?</v>
      </c>
      <c r="Y19" s="478" t="e">
        <f t="shared" ca="1" si="3"/>
        <v>#NAME?</v>
      </c>
      <c r="Z19" s="478" t="e">
        <f t="shared" ca="1" si="3"/>
        <v>#NAME?</v>
      </c>
      <c r="AA19" s="478" t="e">
        <f t="shared" ca="1" si="3"/>
        <v>#NAME?</v>
      </c>
      <c r="AB19" s="739">
        <v>20</v>
      </c>
      <c r="AC19" s="739">
        <v>39</v>
      </c>
      <c r="AD19" s="739" t="s">
        <v>2264</v>
      </c>
    </row>
    <row r="20" spans="1:30">
      <c r="A20" s="477"/>
      <c r="B20" s="477"/>
      <c r="C20" s="477"/>
      <c r="D20" s="477" t="s">
        <v>2218</v>
      </c>
      <c r="E20" s="478">
        <f>ROW('us01'!AM21)</f>
        <v>21</v>
      </c>
      <c r="F20" s="478">
        <f>COLUMN('us01'!AM21)</f>
        <v>39</v>
      </c>
      <c r="G20" s="478" t="s">
        <v>2264</v>
      </c>
      <c r="H20" s="478" t="e">
        <f t="shared" ca="1" si="2"/>
        <v>#NAME?</v>
      </c>
      <c r="I20" s="478" t="e">
        <f t="shared" ca="1" si="2"/>
        <v>#NAME?</v>
      </c>
      <c r="J20" s="478" t="e">
        <f t="shared" ca="1" si="2"/>
        <v>#NAME?</v>
      </c>
      <c r="K20" s="478" t="e">
        <f t="shared" ca="1" si="2"/>
        <v>#NAME?</v>
      </c>
      <c r="L20" s="478" t="e">
        <f t="shared" ca="1" si="2"/>
        <v>#NAME?</v>
      </c>
      <c r="M20" s="478" t="e">
        <f t="shared" ca="1" si="2"/>
        <v>#NAME?</v>
      </c>
      <c r="N20" s="478" t="e">
        <f t="shared" ca="1" si="2"/>
        <v>#NAME?</v>
      </c>
      <c r="O20" s="478" t="e">
        <f t="shared" ca="1" si="2"/>
        <v>#NAME?</v>
      </c>
      <c r="P20" s="478" t="e">
        <f t="shared" ca="1" si="2"/>
        <v>#NAME?</v>
      </c>
      <c r="Q20" s="478" t="e">
        <f t="shared" ca="1" si="2"/>
        <v>#NAME?</v>
      </c>
      <c r="R20" s="478" t="e">
        <f t="shared" ca="1" si="3"/>
        <v>#NAME?</v>
      </c>
      <c r="S20" s="478" t="e">
        <f t="shared" ca="1" si="3"/>
        <v>#NAME?</v>
      </c>
      <c r="T20" s="478" t="e">
        <f t="shared" ca="1" si="3"/>
        <v>#NAME?</v>
      </c>
      <c r="U20" s="478" t="e">
        <f t="shared" ca="1" si="3"/>
        <v>#NAME?</v>
      </c>
      <c r="V20" s="478" t="e">
        <f t="shared" ca="1" si="3"/>
        <v>#NAME?</v>
      </c>
      <c r="W20" s="478" t="e">
        <f t="shared" ca="1" si="3"/>
        <v>#NAME?</v>
      </c>
      <c r="X20" s="478" t="e">
        <f t="shared" ca="1" si="3"/>
        <v>#NAME?</v>
      </c>
      <c r="Y20" s="478" t="e">
        <f t="shared" ca="1" si="3"/>
        <v>#NAME?</v>
      </c>
      <c r="Z20" s="478" t="e">
        <f t="shared" ca="1" si="3"/>
        <v>#NAME?</v>
      </c>
      <c r="AA20" s="478" t="e">
        <f t="shared" ca="1" si="3"/>
        <v>#NAME?</v>
      </c>
      <c r="AB20" s="739">
        <v>21</v>
      </c>
      <c r="AC20" s="739">
        <v>39</v>
      </c>
      <c r="AD20" s="739" t="s">
        <v>2264</v>
      </c>
    </row>
    <row r="21" spans="1:30">
      <c r="A21" s="477"/>
      <c r="B21" s="477"/>
      <c r="C21" s="477"/>
      <c r="D21" s="477" t="s">
        <v>2219</v>
      </c>
      <c r="E21" s="478">
        <f>ROW('us01'!AM22)</f>
        <v>22</v>
      </c>
      <c r="F21" s="478">
        <f>COLUMN('us01'!AM22)</f>
        <v>39</v>
      </c>
      <c r="G21" s="478" t="s">
        <v>2264</v>
      </c>
      <c r="H21" s="478" t="e">
        <f t="shared" ca="1" si="2"/>
        <v>#NAME?</v>
      </c>
      <c r="I21" s="478" t="e">
        <f t="shared" ca="1" si="2"/>
        <v>#NAME?</v>
      </c>
      <c r="J21" s="478" t="e">
        <f t="shared" ca="1" si="2"/>
        <v>#NAME?</v>
      </c>
      <c r="K21" s="478" t="e">
        <f t="shared" ca="1" si="2"/>
        <v>#NAME?</v>
      </c>
      <c r="L21" s="478" t="e">
        <f t="shared" ca="1" si="2"/>
        <v>#NAME?</v>
      </c>
      <c r="M21" s="478" t="e">
        <f t="shared" ca="1" si="2"/>
        <v>#NAME?</v>
      </c>
      <c r="N21" s="478" t="e">
        <f t="shared" ca="1" si="2"/>
        <v>#NAME?</v>
      </c>
      <c r="O21" s="478" t="e">
        <f t="shared" ca="1" si="2"/>
        <v>#NAME?</v>
      </c>
      <c r="P21" s="478" t="e">
        <f t="shared" ca="1" si="2"/>
        <v>#NAME?</v>
      </c>
      <c r="Q21" s="478" t="e">
        <f t="shared" ca="1" si="2"/>
        <v>#NAME?</v>
      </c>
      <c r="R21" s="478" t="e">
        <f t="shared" ca="1" si="3"/>
        <v>#NAME?</v>
      </c>
      <c r="S21" s="478" t="e">
        <f t="shared" ca="1" si="3"/>
        <v>#NAME?</v>
      </c>
      <c r="T21" s="478" t="e">
        <f t="shared" ca="1" si="3"/>
        <v>#NAME?</v>
      </c>
      <c r="U21" s="478" t="e">
        <f t="shared" ca="1" si="3"/>
        <v>#NAME?</v>
      </c>
      <c r="V21" s="478" t="e">
        <f t="shared" ca="1" si="3"/>
        <v>#NAME?</v>
      </c>
      <c r="W21" s="478" t="e">
        <f t="shared" ca="1" si="3"/>
        <v>#NAME?</v>
      </c>
      <c r="X21" s="478" t="e">
        <f t="shared" ca="1" si="3"/>
        <v>#NAME?</v>
      </c>
      <c r="Y21" s="478" t="e">
        <f t="shared" ca="1" si="3"/>
        <v>#NAME?</v>
      </c>
      <c r="Z21" s="478" t="e">
        <f t="shared" ca="1" si="3"/>
        <v>#NAME?</v>
      </c>
      <c r="AA21" s="478" t="e">
        <f t="shared" ca="1" si="3"/>
        <v>#NAME?</v>
      </c>
      <c r="AB21" s="739">
        <v>22</v>
      </c>
      <c r="AC21" s="739">
        <v>39</v>
      </c>
      <c r="AD21" s="739" t="s">
        <v>2264</v>
      </c>
    </row>
    <row r="22" spans="1:30">
      <c r="A22" s="477"/>
      <c r="B22" s="477"/>
      <c r="C22" s="477"/>
      <c r="D22" s="477" t="s">
        <v>1714</v>
      </c>
      <c r="E22" s="478">
        <f>ROW('us01'!AM23)</f>
        <v>23</v>
      </c>
      <c r="F22" s="478">
        <f>COLUMN('us01'!AM23)</f>
        <v>39</v>
      </c>
      <c r="G22" s="478" t="s">
        <v>1000</v>
      </c>
      <c r="H22" s="478" t="e">
        <f t="shared" ca="1" si="2"/>
        <v>#NAME?</v>
      </c>
      <c r="I22" s="478" t="e">
        <f t="shared" ca="1" si="2"/>
        <v>#NAME?</v>
      </c>
      <c r="J22" s="478" t="e">
        <f t="shared" ca="1" si="2"/>
        <v>#NAME?</v>
      </c>
      <c r="K22" s="478" t="e">
        <f t="shared" ca="1" si="2"/>
        <v>#NAME?</v>
      </c>
      <c r="L22" s="478" t="e">
        <f t="shared" ca="1" si="2"/>
        <v>#NAME?</v>
      </c>
      <c r="M22" s="478" t="e">
        <f t="shared" ca="1" si="2"/>
        <v>#NAME?</v>
      </c>
      <c r="N22" s="478" t="e">
        <f t="shared" ca="1" si="2"/>
        <v>#NAME?</v>
      </c>
      <c r="O22" s="478" t="e">
        <f t="shared" ca="1" si="2"/>
        <v>#NAME?</v>
      </c>
      <c r="P22" s="478" t="e">
        <f t="shared" ca="1" si="2"/>
        <v>#NAME?</v>
      </c>
      <c r="Q22" s="478" t="e">
        <f t="shared" ca="1" si="2"/>
        <v>#NAME?</v>
      </c>
      <c r="R22" s="478" t="e">
        <f t="shared" ca="1" si="3"/>
        <v>#NAME?</v>
      </c>
      <c r="S22" s="478" t="e">
        <f t="shared" ca="1" si="3"/>
        <v>#NAME?</v>
      </c>
      <c r="T22" s="478" t="e">
        <f t="shared" ca="1" si="3"/>
        <v>#NAME?</v>
      </c>
      <c r="U22" s="478" t="e">
        <f t="shared" ca="1" si="3"/>
        <v>#NAME?</v>
      </c>
      <c r="V22" s="478" t="e">
        <f t="shared" ca="1" si="3"/>
        <v>#NAME?</v>
      </c>
      <c r="W22" s="478" t="e">
        <f t="shared" ca="1" si="3"/>
        <v>#NAME?</v>
      </c>
      <c r="X22" s="478" t="e">
        <f t="shared" ca="1" si="3"/>
        <v>#NAME?</v>
      </c>
      <c r="Y22" s="478" t="e">
        <f t="shared" ca="1" si="3"/>
        <v>#NAME?</v>
      </c>
      <c r="Z22" s="478" t="e">
        <f t="shared" ca="1" si="3"/>
        <v>#NAME?</v>
      </c>
      <c r="AA22" s="478" t="e">
        <f t="shared" ca="1" si="3"/>
        <v>#NAME?</v>
      </c>
      <c r="AB22" s="739">
        <v>23</v>
      </c>
      <c r="AC22" s="739">
        <v>39</v>
      </c>
      <c r="AD22" s="739" t="s">
        <v>1000</v>
      </c>
    </row>
    <row r="23" spans="1:30">
      <c r="A23" s="477"/>
      <c r="B23" s="477"/>
      <c r="C23" s="477" t="s">
        <v>1635</v>
      </c>
      <c r="D23" s="477" t="s">
        <v>2220</v>
      </c>
      <c r="E23" s="478">
        <f>ROW('us01'!V43)</f>
        <v>43</v>
      </c>
      <c r="F23" s="478">
        <f>COLUMN('us01'!V43)</f>
        <v>22</v>
      </c>
      <c r="G23" s="478" t="s">
        <v>2264</v>
      </c>
      <c r="H23" s="478" t="e">
        <f t="shared" ca="1" si="2"/>
        <v>#NAME?</v>
      </c>
      <c r="I23" s="478" t="e">
        <f t="shared" ca="1" si="2"/>
        <v>#NAME?</v>
      </c>
      <c r="J23" s="478" t="e">
        <f t="shared" ca="1" si="2"/>
        <v>#NAME?</v>
      </c>
      <c r="K23" s="478" t="e">
        <f t="shared" ca="1" si="2"/>
        <v>#NAME?</v>
      </c>
      <c r="L23" s="478" t="e">
        <f t="shared" ca="1" si="2"/>
        <v>#NAME?</v>
      </c>
      <c r="M23" s="478" t="e">
        <f t="shared" ca="1" si="2"/>
        <v>#NAME?</v>
      </c>
      <c r="N23" s="478" t="e">
        <f t="shared" ca="1" si="2"/>
        <v>#NAME?</v>
      </c>
      <c r="O23" s="478" t="e">
        <f t="shared" ca="1" si="2"/>
        <v>#NAME?</v>
      </c>
      <c r="P23" s="478" t="e">
        <f t="shared" ca="1" si="2"/>
        <v>#NAME?</v>
      </c>
      <c r="Q23" s="478" t="e">
        <f t="shared" ca="1" si="2"/>
        <v>#NAME?</v>
      </c>
      <c r="R23" s="478" t="e">
        <f t="shared" ca="1" si="3"/>
        <v>#NAME?</v>
      </c>
      <c r="S23" s="478" t="e">
        <f t="shared" ca="1" si="3"/>
        <v>#NAME?</v>
      </c>
      <c r="T23" s="478" t="e">
        <f t="shared" ca="1" si="3"/>
        <v>#NAME?</v>
      </c>
      <c r="U23" s="478" t="e">
        <f t="shared" ca="1" si="3"/>
        <v>#NAME?</v>
      </c>
      <c r="V23" s="478" t="e">
        <f t="shared" ca="1" si="3"/>
        <v>#NAME?</v>
      </c>
      <c r="W23" s="478" t="e">
        <f t="shared" ca="1" si="3"/>
        <v>#NAME?</v>
      </c>
      <c r="X23" s="478" t="e">
        <f t="shared" ca="1" si="3"/>
        <v>#NAME?</v>
      </c>
      <c r="Y23" s="478" t="e">
        <f t="shared" ca="1" si="3"/>
        <v>#NAME?</v>
      </c>
      <c r="Z23" s="478" t="e">
        <f t="shared" ca="1" si="3"/>
        <v>#NAME?</v>
      </c>
      <c r="AA23" s="478" t="e">
        <f t="shared" ca="1" si="3"/>
        <v>#NAME?</v>
      </c>
      <c r="AB23" s="739">
        <v>43</v>
      </c>
      <c r="AC23" s="739">
        <v>22</v>
      </c>
      <c r="AD23" s="739" t="s">
        <v>2264</v>
      </c>
    </row>
    <row r="24" spans="1:30">
      <c r="A24" s="477"/>
      <c r="B24" s="477"/>
      <c r="C24" s="477"/>
      <c r="D24" s="477" t="s">
        <v>2221</v>
      </c>
      <c r="E24" s="478">
        <f>ROW('us01'!AG43)</f>
        <v>43</v>
      </c>
      <c r="F24" s="478">
        <f>COLUMN('us01'!AG43)</f>
        <v>33</v>
      </c>
      <c r="G24" s="478" t="s">
        <v>2264</v>
      </c>
      <c r="H24" s="478" t="e">
        <f t="shared" ca="1" si="2"/>
        <v>#NAME?</v>
      </c>
      <c r="I24" s="478" t="e">
        <f t="shared" ca="1" si="2"/>
        <v>#NAME?</v>
      </c>
      <c r="J24" s="478" t="e">
        <f t="shared" ca="1" si="2"/>
        <v>#NAME?</v>
      </c>
      <c r="K24" s="478" t="e">
        <f t="shared" ca="1" si="2"/>
        <v>#NAME?</v>
      </c>
      <c r="L24" s="478" t="e">
        <f t="shared" ca="1" si="2"/>
        <v>#NAME?</v>
      </c>
      <c r="M24" s="478" t="e">
        <f t="shared" ca="1" si="2"/>
        <v>#NAME?</v>
      </c>
      <c r="N24" s="478" t="e">
        <f t="shared" ca="1" si="2"/>
        <v>#NAME?</v>
      </c>
      <c r="O24" s="478" t="e">
        <f t="shared" ca="1" si="2"/>
        <v>#NAME?</v>
      </c>
      <c r="P24" s="478" t="e">
        <f t="shared" ca="1" si="2"/>
        <v>#NAME?</v>
      </c>
      <c r="Q24" s="478" t="e">
        <f t="shared" ca="1" si="2"/>
        <v>#NAME?</v>
      </c>
      <c r="R24" s="478" t="e">
        <f t="shared" ca="1" si="3"/>
        <v>#NAME?</v>
      </c>
      <c r="S24" s="478" t="e">
        <f t="shared" ca="1" si="3"/>
        <v>#NAME?</v>
      </c>
      <c r="T24" s="478" t="e">
        <f t="shared" ca="1" si="3"/>
        <v>#NAME?</v>
      </c>
      <c r="U24" s="478" t="e">
        <f t="shared" ca="1" si="3"/>
        <v>#NAME?</v>
      </c>
      <c r="V24" s="478" t="e">
        <f t="shared" ca="1" si="3"/>
        <v>#NAME?</v>
      </c>
      <c r="W24" s="478" t="e">
        <f t="shared" ca="1" si="3"/>
        <v>#NAME?</v>
      </c>
      <c r="X24" s="478" t="e">
        <f t="shared" ca="1" si="3"/>
        <v>#NAME?</v>
      </c>
      <c r="Y24" s="478" t="e">
        <f t="shared" ca="1" si="3"/>
        <v>#NAME?</v>
      </c>
      <c r="Z24" s="478" t="e">
        <f t="shared" ca="1" si="3"/>
        <v>#NAME?</v>
      </c>
      <c r="AA24" s="478" t="e">
        <f t="shared" ca="1" si="3"/>
        <v>#NAME?</v>
      </c>
      <c r="AB24" s="739">
        <v>43</v>
      </c>
      <c r="AC24" s="739">
        <v>33</v>
      </c>
      <c r="AD24" s="739" t="s">
        <v>2264</v>
      </c>
    </row>
    <row r="25" spans="1:30">
      <c r="A25" s="477"/>
      <c r="B25" s="477"/>
      <c r="C25" s="477"/>
      <c r="D25" s="477" t="s">
        <v>1608</v>
      </c>
      <c r="E25" s="478">
        <f>ROW('us01'!V44)</f>
        <v>44</v>
      </c>
      <c r="F25" s="478">
        <f>COLUMN('us01'!V44)</f>
        <v>22</v>
      </c>
      <c r="G25" s="478" t="s">
        <v>2264</v>
      </c>
      <c r="H25" s="478" t="e">
        <f t="shared" ref="H25:Q34" ca="1" si="4">copia_valore_us2($E25,$F25,H$4,$G25)</f>
        <v>#NAME?</v>
      </c>
      <c r="I25" s="478" t="e">
        <f t="shared" ca="1" si="4"/>
        <v>#NAME?</v>
      </c>
      <c r="J25" s="478" t="e">
        <f t="shared" ca="1" si="4"/>
        <v>#NAME?</v>
      </c>
      <c r="K25" s="478" t="e">
        <f t="shared" ca="1" si="4"/>
        <v>#NAME?</v>
      </c>
      <c r="L25" s="478" t="e">
        <f t="shared" ca="1" si="4"/>
        <v>#NAME?</v>
      </c>
      <c r="M25" s="478" t="e">
        <f t="shared" ca="1" si="4"/>
        <v>#NAME?</v>
      </c>
      <c r="N25" s="478" t="e">
        <f t="shared" ca="1" si="4"/>
        <v>#NAME?</v>
      </c>
      <c r="O25" s="478" t="e">
        <f t="shared" ca="1" si="4"/>
        <v>#NAME?</v>
      </c>
      <c r="P25" s="478" t="e">
        <f t="shared" ca="1" si="4"/>
        <v>#NAME?</v>
      </c>
      <c r="Q25" s="478" t="e">
        <f t="shared" ca="1" si="4"/>
        <v>#NAME?</v>
      </c>
      <c r="R25" s="478" t="e">
        <f t="shared" ref="R25:AA34" ca="1" si="5">copia_valore_us2($E25,$F25,R$4,$G25)</f>
        <v>#NAME?</v>
      </c>
      <c r="S25" s="478" t="e">
        <f t="shared" ca="1" si="5"/>
        <v>#NAME?</v>
      </c>
      <c r="T25" s="478" t="e">
        <f t="shared" ca="1" si="5"/>
        <v>#NAME?</v>
      </c>
      <c r="U25" s="478" t="e">
        <f t="shared" ca="1" si="5"/>
        <v>#NAME?</v>
      </c>
      <c r="V25" s="478" t="e">
        <f t="shared" ca="1" si="5"/>
        <v>#NAME?</v>
      </c>
      <c r="W25" s="478" t="e">
        <f t="shared" ca="1" si="5"/>
        <v>#NAME?</v>
      </c>
      <c r="X25" s="478" t="e">
        <f t="shared" ca="1" si="5"/>
        <v>#NAME?</v>
      </c>
      <c r="Y25" s="478" t="e">
        <f t="shared" ca="1" si="5"/>
        <v>#NAME?</v>
      </c>
      <c r="Z25" s="478" t="e">
        <f t="shared" ca="1" si="5"/>
        <v>#NAME?</v>
      </c>
      <c r="AA25" s="478" t="e">
        <f t="shared" ca="1" si="5"/>
        <v>#NAME?</v>
      </c>
      <c r="AB25" s="739">
        <v>44</v>
      </c>
      <c r="AC25" s="739">
        <v>22</v>
      </c>
      <c r="AD25" s="739" t="s">
        <v>2264</v>
      </c>
    </row>
    <row r="26" spans="1:30">
      <c r="A26" s="477"/>
      <c r="B26" s="477"/>
      <c r="C26" s="477"/>
      <c r="D26" s="477" t="s">
        <v>755</v>
      </c>
      <c r="E26" s="478">
        <f>ROW('us01'!AR44)</f>
        <v>44</v>
      </c>
      <c r="F26" s="478">
        <f>COLUMN('us01'!AR44)</f>
        <v>44</v>
      </c>
      <c r="G26" s="478" t="s">
        <v>2264</v>
      </c>
      <c r="H26" s="478" t="e">
        <f t="shared" ca="1" si="4"/>
        <v>#NAME?</v>
      </c>
      <c r="I26" s="478" t="e">
        <f t="shared" ca="1" si="4"/>
        <v>#NAME?</v>
      </c>
      <c r="J26" s="478" t="e">
        <f t="shared" ca="1" si="4"/>
        <v>#NAME?</v>
      </c>
      <c r="K26" s="478" t="e">
        <f t="shared" ca="1" si="4"/>
        <v>#NAME?</v>
      </c>
      <c r="L26" s="478" t="e">
        <f t="shared" ca="1" si="4"/>
        <v>#NAME?</v>
      </c>
      <c r="M26" s="478" t="e">
        <f t="shared" ca="1" si="4"/>
        <v>#NAME?</v>
      </c>
      <c r="N26" s="478" t="e">
        <f t="shared" ca="1" si="4"/>
        <v>#NAME?</v>
      </c>
      <c r="O26" s="478" t="e">
        <f t="shared" ca="1" si="4"/>
        <v>#NAME?</v>
      </c>
      <c r="P26" s="478" t="e">
        <f t="shared" ca="1" si="4"/>
        <v>#NAME?</v>
      </c>
      <c r="Q26" s="478" t="e">
        <f t="shared" ca="1" si="4"/>
        <v>#NAME?</v>
      </c>
      <c r="R26" s="478" t="e">
        <f t="shared" ca="1" si="5"/>
        <v>#NAME?</v>
      </c>
      <c r="S26" s="478" t="e">
        <f t="shared" ca="1" si="5"/>
        <v>#NAME?</v>
      </c>
      <c r="T26" s="478" t="e">
        <f t="shared" ca="1" si="5"/>
        <v>#NAME?</v>
      </c>
      <c r="U26" s="478" t="e">
        <f t="shared" ca="1" si="5"/>
        <v>#NAME?</v>
      </c>
      <c r="V26" s="478" t="e">
        <f t="shared" ca="1" si="5"/>
        <v>#NAME?</v>
      </c>
      <c r="W26" s="478" t="e">
        <f t="shared" ca="1" si="5"/>
        <v>#NAME?</v>
      </c>
      <c r="X26" s="478" t="e">
        <f t="shared" ca="1" si="5"/>
        <v>#NAME?</v>
      </c>
      <c r="Y26" s="478" t="e">
        <f t="shared" ca="1" si="5"/>
        <v>#NAME?</v>
      </c>
      <c r="Z26" s="478" t="e">
        <f t="shared" ca="1" si="5"/>
        <v>#NAME?</v>
      </c>
      <c r="AA26" s="478" t="e">
        <f t="shared" ca="1" si="5"/>
        <v>#NAME?</v>
      </c>
      <c r="AB26" s="739">
        <v>44</v>
      </c>
      <c r="AC26" s="739">
        <v>44</v>
      </c>
      <c r="AD26" s="739" t="s">
        <v>2264</v>
      </c>
    </row>
    <row r="27" spans="1:30">
      <c r="A27" s="477"/>
      <c r="B27" s="477"/>
      <c r="C27" s="477"/>
      <c r="D27" s="477" t="s">
        <v>1326</v>
      </c>
      <c r="E27" s="478">
        <f>ROW('us01'!AR45)</f>
        <v>45</v>
      </c>
      <c r="F27" s="478">
        <f>COLUMN('us01'!AR45)</f>
        <v>44</v>
      </c>
      <c r="G27" s="478" t="s">
        <v>2263</v>
      </c>
      <c r="H27" s="478" t="e">
        <f t="shared" ca="1" si="4"/>
        <v>#NAME?</v>
      </c>
      <c r="I27" s="478" t="e">
        <f t="shared" ca="1" si="4"/>
        <v>#NAME?</v>
      </c>
      <c r="J27" s="478" t="e">
        <f t="shared" ca="1" si="4"/>
        <v>#NAME?</v>
      </c>
      <c r="K27" s="478" t="e">
        <f t="shared" ca="1" si="4"/>
        <v>#NAME?</v>
      </c>
      <c r="L27" s="478" t="e">
        <f t="shared" ca="1" si="4"/>
        <v>#NAME?</v>
      </c>
      <c r="M27" s="478" t="e">
        <f t="shared" ca="1" si="4"/>
        <v>#NAME?</v>
      </c>
      <c r="N27" s="478" t="e">
        <f t="shared" ca="1" si="4"/>
        <v>#NAME?</v>
      </c>
      <c r="O27" s="478" t="e">
        <f t="shared" ca="1" si="4"/>
        <v>#NAME?</v>
      </c>
      <c r="P27" s="478" t="e">
        <f t="shared" ca="1" si="4"/>
        <v>#NAME?</v>
      </c>
      <c r="Q27" s="478" t="e">
        <f t="shared" ca="1" si="4"/>
        <v>#NAME?</v>
      </c>
      <c r="R27" s="478" t="e">
        <f t="shared" ca="1" si="5"/>
        <v>#NAME?</v>
      </c>
      <c r="S27" s="478" t="e">
        <f t="shared" ca="1" si="5"/>
        <v>#NAME?</v>
      </c>
      <c r="T27" s="478" t="e">
        <f t="shared" ca="1" si="5"/>
        <v>#NAME?</v>
      </c>
      <c r="U27" s="478" t="e">
        <f t="shared" ca="1" si="5"/>
        <v>#NAME?</v>
      </c>
      <c r="V27" s="478" t="e">
        <f t="shared" ca="1" si="5"/>
        <v>#NAME?</v>
      </c>
      <c r="W27" s="478" t="e">
        <f t="shared" ca="1" si="5"/>
        <v>#NAME?</v>
      </c>
      <c r="X27" s="478" t="e">
        <f t="shared" ca="1" si="5"/>
        <v>#NAME?</v>
      </c>
      <c r="Y27" s="478" t="e">
        <f t="shared" ca="1" si="5"/>
        <v>#NAME?</v>
      </c>
      <c r="Z27" s="478" t="e">
        <f t="shared" ca="1" si="5"/>
        <v>#NAME?</v>
      </c>
      <c r="AA27" s="478" t="e">
        <f t="shared" ca="1" si="5"/>
        <v>#NAME?</v>
      </c>
      <c r="AB27" s="739">
        <v>45</v>
      </c>
      <c r="AC27" s="739">
        <v>44</v>
      </c>
      <c r="AD27" s="739" t="s">
        <v>2263</v>
      </c>
    </row>
    <row r="28" spans="1:30" ht="14">
      <c r="A28" s="477"/>
      <c r="B28" s="477"/>
      <c r="C28" s="477" t="s">
        <v>1636</v>
      </c>
      <c r="D28" s="743" t="s">
        <v>1899</v>
      </c>
      <c r="E28" s="478">
        <f>ROW('us01'!V54)</f>
        <v>54</v>
      </c>
      <c r="F28" s="478">
        <f>COLUMN('us01'!V54)</f>
        <v>22</v>
      </c>
      <c r="G28" s="478" t="s">
        <v>1000</v>
      </c>
      <c r="H28" s="478" t="e">
        <f t="shared" ca="1" si="4"/>
        <v>#NAME?</v>
      </c>
      <c r="I28" s="478" t="e">
        <f t="shared" ca="1" si="4"/>
        <v>#NAME?</v>
      </c>
      <c r="J28" s="478" t="e">
        <f t="shared" ca="1" si="4"/>
        <v>#NAME?</v>
      </c>
      <c r="K28" s="478" t="e">
        <f t="shared" ca="1" si="4"/>
        <v>#NAME?</v>
      </c>
      <c r="L28" s="478" t="e">
        <f t="shared" ca="1" si="4"/>
        <v>#NAME?</v>
      </c>
      <c r="M28" s="478" t="e">
        <f t="shared" ca="1" si="4"/>
        <v>#NAME?</v>
      </c>
      <c r="N28" s="478" t="e">
        <f t="shared" ca="1" si="4"/>
        <v>#NAME?</v>
      </c>
      <c r="O28" s="478" t="e">
        <f t="shared" ca="1" si="4"/>
        <v>#NAME?</v>
      </c>
      <c r="P28" s="478" t="e">
        <f t="shared" ca="1" si="4"/>
        <v>#NAME?</v>
      </c>
      <c r="Q28" s="478" t="e">
        <f t="shared" ca="1" si="4"/>
        <v>#NAME?</v>
      </c>
      <c r="R28" s="478" t="e">
        <f t="shared" ca="1" si="5"/>
        <v>#NAME?</v>
      </c>
      <c r="S28" s="478" t="e">
        <f t="shared" ca="1" si="5"/>
        <v>#NAME?</v>
      </c>
      <c r="T28" s="478" t="e">
        <f t="shared" ca="1" si="5"/>
        <v>#NAME?</v>
      </c>
      <c r="U28" s="478" t="e">
        <f t="shared" ca="1" si="5"/>
        <v>#NAME?</v>
      </c>
      <c r="V28" s="478" t="e">
        <f t="shared" ca="1" si="5"/>
        <v>#NAME?</v>
      </c>
      <c r="W28" s="478" t="e">
        <f t="shared" ca="1" si="5"/>
        <v>#NAME?</v>
      </c>
      <c r="X28" s="478" t="e">
        <f t="shared" ca="1" si="5"/>
        <v>#NAME?</v>
      </c>
      <c r="Y28" s="478" t="e">
        <f t="shared" ca="1" si="5"/>
        <v>#NAME?</v>
      </c>
      <c r="Z28" s="478" t="e">
        <f t="shared" ca="1" si="5"/>
        <v>#NAME?</v>
      </c>
      <c r="AA28" s="478" t="e">
        <f t="shared" ca="1" si="5"/>
        <v>#NAME?</v>
      </c>
      <c r="AB28" s="739">
        <v>54</v>
      </c>
      <c r="AC28" s="739">
        <v>22</v>
      </c>
      <c r="AD28" s="739" t="s">
        <v>1000</v>
      </c>
    </row>
    <row r="29" spans="1:30">
      <c r="A29" s="477"/>
      <c r="B29" s="477"/>
      <c r="C29" s="477"/>
      <c r="D29" s="477"/>
      <c r="E29" s="478">
        <f>ROW('us01'!V55)</f>
        <v>55</v>
      </c>
      <c r="F29" s="478">
        <f>COLUMN('us01'!V55)</f>
        <v>22</v>
      </c>
      <c r="G29" s="478" t="s">
        <v>1000</v>
      </c>
      <c r="H29" s="478" t="e">
        <f t="shared" ca="1" si="4"/>
        <v>#NAME?</v>
      </c>
      <c r="I29" s="478" t="e">
        <f t="shared" ca="1" si="4"/>
        <v>#NAME?</v>
      </c>
      <c r="J29" s="478" t="e">
        <f t="shared" ca="1" si="4"/>
        <v>#NAME?</v>
      </c>
      <c r="K29" s="478" t="e">
        <f t="shared" ca="1" si="4"/>
        <v>#NAME?</v>
      </c>
      <c r="L29" s="478" t="e">
        <f t="shared" ca="1" si="4"/>
        <v>#NAME?</v>
      </c>
      <c r="M29" s="478" t="e">
        <f t="shared" ca="1" si="4"/>
        <v>#NAME?</v>
      </c>
      <c r="N29" s="478" t="e">
        <f t="shared" ca="1" si="4"/>
        <v>#NAME?</v>
      </c>
      <c r="O29" s="478" t="e">
        <f t="shared" ca="1" si="4"/>
        <v>#NAME?</v>
      </c>
      <c r="P29" s="478" t="e">
        <f t="shared" ca="1" si="4"/>
        <v>#NAME?</v>
      </c>
      <c r="Q29" s="478" t="e">
        <f t="shared" ca="1" si="4"/>
        <v>#NAME?</v>
      </c>
      <c r="R29" s="478" t="e">
        <f t="shared" ca="1" si="5"/>
        <v>#NAME?</v>
      </c>
      <c r="S29" s="478" t="e">
        <f t="shared" ca="1" si="5"/>
        <v>#NAME?</v>
      </c>
      <c r="T29" s="478" t="e">
        <f t="shared" ca="1" si="5"/>
        <v>#NAME?</v>
      </c>
      <c r="U29" s="478" t="e">
        <f t="shared" ca="1" si="5"/>
        <v>#NAME?</v>
      </c>
      <c r="V29" s="478" t="e">
        <f t="shared" ca="1" si="5"/>
        <v>#NAME?</v>
      </c>
      <c r="W29" s="478" t="e">
        <f t="shared" ca="1" si="5"/>
        <v>#NAME?</v>
      </c>
      <c r="X29" s="478" t="e">
        <f t="shared" ca="1" si="5"/>
        <v>#NAME?</v>
      </c>
      <c r="Y29" s="478" t="e">
        <f t="shared" ca="1" si="5"/>
        <v>#NAME?</v>
      </c>
      <c r="Z29" s="478" t="e">
        <f t="shared" ca="1" si="5"/>
        <v>#NAME?</v>
      </c>
      <c r="AA29" s="478" t="e">
        <f t="shared" ca="1" si="5"/>
        <v>#NAME?</v>
      </c>
      <c r="AB29" s="739">
        <v>55</v>
      </c>
      <c r="AC29" s="739">
        <v>22</v>
      </c>
      <c r="AD29" s="739" t="s">
        <v>1000</v>
      </c>
    </row>
    <row r="30" spans="1:30">
      <c r="A30" s="477"/>
      <c r="B30" s="477"/>
      <c r="C30" s="477"/>
      <c r="D30" s="477"/>
      <c r="E30" s="478">
        <f>ROW('us01'!V56)</f>
        <v>56</v>
      </c>
      <c r="F30" s="478">
        <f>COLUMN('us01'!V56)</f>
        <v>22</v>
      </c>
      <c r="G30" s="478" t="s">
        <v>1000</v>
      </c>
      <c r="H30" s="478" t="e">
        <f t="shared" ca="1" si="4"/>
        <v>#NAME?</v>
      </c>
      <c r="I30" s="478" t="e">
        <f t="shared" ca="1" si="4"/>
        <v>#NAME?</v>
      </c>
      <c r="J30" s="478" t="e">
        <f t="shared" ca="1" si="4"/>
        <v>#NAME?</v>
      </c>
      <c r="K30" s="478" t="e">
        <f t="shared" ca="1" si="4"/>
        <v>#NAME?</v>
      </c>
      <c r="L30" s="478" t="e">
        <f t="shared" ca="1" si="4"/>
        <v>#NAME?</v>
      </c>
      <c r="M30" s="478" t="e">
        <f t="shared" ca="1" si="4"/>
        <v>#NAME?</v>
      </c>
      <c r="N30" s="478" t="e">
        <f t="shared" ca="1" si="4"/>
        <v>#NAME?</v>
      </c>
      <c r="O30" s="478" t="e">
        <f t="shared" ca="1" si="4"/>
        <v>#NAME?</v>
      </c>
      <c r="P30" s="478" t="e">
        <f t="shared" ca="1" si="4"/>
        <v>#NAME?</v>
      </c>
      <c r="Q30" s="478" t="e">
        <f t="shared" ca="1" si="4"/>
        <v>#NAME?</v>
      </c>
      <c r="R30" s="478" t="e">
        <f t="shared" ca="1" si="5"/>
        <v>#NAME?</v>
      </c>
      <c r="S30" s="478" t="e">
        <f t="shared" ca="1" si="5"/>
        <v>#NAME?</v>
      </c>
      <c r="T30" s="478" t="e">
        <f t="shared" ca="1" si="5"/>
        <v>#NAME?</v>
      </c>
      <c r="U30" s="478" t="e">
        <f t="shared" ca="1" si="5"/>
        <v>#NAME?</v>
      </c>
      <c r="V30" s="478" t="e">
        <f t="shared" ca="1" si="5"/>
        <v>#NAME?</v>
      </c>
      <c r="W30" s="478" t="e">
        <f t="shared" ca="1" si="5"/>
        <v>#NAME?</v>
      </c>
      <c r="X30" s="478" t="e">
        <f t="shared" ca="1" si="5"/>
        <v>#NAME?</v>
      </c>
      <c r="Y30" s="478" t="e">
        <f t="shared" ca="1" si="5"/>
        <v>#NAME?</v>
      </c>
      <c r="Z30" s="478" t="e">
        <f t="shared" ca="1" si="5"/>
        <v>#NAME?</v>
      </c>
      <c r="AA30" s="478" t="e">
        <f t="shared" ca="1" si="5"/>
        <v>#NAME?</v>
      </c>
      <c r="AB30" s="739">
        <v>56</v>
      </c>
      <c r="AC30" s="739">
        <v>22</v>
      </c>
      <c r="AD30" s="739" t="s">
        <v>1000</v>
      </c>
    </row>
    <row r="31" spans="1:30">
      <c r="A31" s="477"/>
      <c r="B31" s="477"/>
      <c r="C31" s="477"/>
      <c r="D31" s="477"/>
      <c r="E31" s="478">
        <f>ROW('us01'!V57)</f>
        <v>57</v>
      </c>
      <c r="F31" s="478">
        <f>COLUMN('us01'!V57)</f>
        <v>22</v>
      </c>
      <c r="G31" s="478" t="s">
        <v>1000</v>
      </c>
      <c r="H31" s="478" t="e">
        <f t="shared" ca="1" si="4"/>
        <v>#NAME?</v>
      </c>
      <c r="I31" s="478" t="e">
        <f t="shared" ca="1" si="4"/>
        <v>#NAME?</v>
      </c>
      <c r="J31" s="478" t="e">
        <f t="shared" ca="1" si="4"/>
        <v>#NAME?</v>
      </c>
      <c r="K31" s="478" t="e">
        <f t="shared" ca="1" si="4"/>
        <v>#NAME?</v>
      </c>
      <c r="L31" s="478" t="e">
        <f t="shared" ca="1" si="4"/>
        <v>#NAME?</v>
      </c>
      <c r="M31" s="478" t="e">
        <f t="shared" ca="1" si="4"/>
        <v>#NAME?</v>
      </c>
      <c r="N31" s="478" t="e">
        <f t="shared" ca="1" si="4"/>
        <v>#NAME?</v>
      </c>
      <c r="O31" s="478" t="e">
        <f t="shared" ca="1" si="4"/>
        <v>#NAME?</v>
      </c>
      <c r="P31" s="478" t="e">
        <f t="shared" ca="1" si="4"/>
        <v>#NAME?</v>
      </c>
      <c r="Q31" s="478" t="e">
        <f t="shared" ca="1" si="4"/>
        <v>#NAME?</v>
      </c>
      <c r="R31" s="478" t="e">
        <f t="shared" ca="1" si="5"/>
        <v>#NAME?</v>
      </c>
      <c r="S31" s="478" t="e">
        <f t="shared" ca="1" si="5"/>
        <v>#NAME?</v>
      </c>
      <c r="T31" s="478" t="e">
        <f t="shared" ca="1" si="5"/>
        <v>#NAME?</v>
      </c>
      <c r="U31" s="478" t="e">
        <f t="shared" ca="1" si="5"/>
        <v>#NAME?</v>
      </c>
      <c r="V31" s="478" t="e">
        <f t="shared" ca="1" si="5"/>
        <v>#NAME?</v>
      </c>
      <c r="W31" s="478" t="e">
        <f t="shared" ca="1" si="5"/>
        <v>#NAME?</v>
      </c>
      <c r="X31" s="478" t="e">
        <f t="shared" ca="1" si="5"/>
        <v>#NAME?</v>
      </c>
      <c r="Y31" s="478" t="e">
        <f t="shared" ca="1" si="5"/>
        <v>#NAME?</v>
      </c>
      <c r="Z31" s="478" t="e">
        <f t="shared" ca="1" si="5"/>
        <v>#NAME?</v>
      </c>
      <c r="AA31" s="478" t="e">
        <f t="shared" ca="1" si="5"/>
        <v>#NAME?</v>
      </c>
      <c r="AB31" s="739">
        <v>57</v>
      </c>
      <c r="AC31" s="739">
        <v>22</v>
      </c>
      <c r="AD31" s="739" t="s">
        <v>1000</v>
      </c>
    </row>
    <row r="32" spans="1:30">
      <c r="A32" s="477"/>
      <c r="B32" s="477"/>
      <c r="C32" s="477"/>
      <c r="D32" s="477"/>
      <c r="E32" s="478">
        <f>ROW('us01'!V58)</f>
        <v>58</v>
      </c>
      <c r="F32" s="478">
        <f>COLUMN('us01'!V58)</f>
        <v>22</v>
      </c>
      <c r="G32" s="478" t="s">
        <v>1000</v>
      </c>
      <c r="H32" s="478" t="e">
        <f t="shared" ca="1" si="4"/>
        <v>#NAME?</v>
      </c>
      <c r="I32" s="478" t="e">
        <f t="shared" ca="1" si="4"/>
        <v>#NAME?</v>
      </c>
      <c r="J32" s="478" t="e">
        <f t="shared" ca="1" si="4"/>
        <v>#NAME?</v>
      </c>
      <c r="K32" s="478" t="e">
        <f t="shared" ca="1" si="4"/>
        <v>#NAME?</v>
      </c>
      <c r="L32" s="478" t="e">
        <f t="shared" ca="1" si="4"/>
        <v>#NAME?</v>
      </c>
      <c r="M32" s="478" t="e">
        <f t="shared" ca="1" si="4"/>
        <v>#NAME?</v>
      </c>
      <c r="N32" s="478" t="e">
        <f t="shared" ca="1" si="4"/>
        <v>#NAME?</v>
      </c>
      <c r="O32" s="478" t="e">
        <f t="shared" ca="1" si="4"/>
        <v>#NAME?</v>
      </c>
      <c r="P32" s="478" t="e">
        <f t="shared" ca="1" si="4"/>
        <v>#NAME?</v>
      </c>
      <c r="Q32" s="478" t="e">
        <f t="shared" ca="1" si="4"/>
        <v>#NAME?</v>
      </c>
      <c r="R32" s="478" t="e">
        <f t="shared" ca="1" si="5"/>
        <v>#NAME?</v>
      </c>
      <c r="S32" s="478" t="e">
        <f t="shared" ca="1" si="5"/>
        <v>#NAME?</v>
      </c>
      <c r="T32" s="478" t="e">
        <f t="shared" ca="1" si="5"/>
        <v>#NAME?</v>
      </c>
      <c r="U32" s="478" t="e">
        <f t="shared" ca="1" si="5"/>
        <v>#NAME?</v>
      </c>
      <c r="V32" s="478" t="e">
        <f t="shared" ca="1" si="5"/>
        <v>#NAME?</v>
      </c>
      <c r="W32" s="478" t="e">
        <f t="shared" ca="1" si="5"/>
        <v>#NAME?</v>
      </c>
      <c r="X32" s="478" t="e">
        <f t="shared" ca="1" si="5"/>
        <v>#NAME?</v>
      </c>
      <c r="Y32" s="478" t="e">
        <f t="shared" ca="1" si="5"/>
        <v>#NAME?</v>
      </c>
      <c r="Z32" s="478" t="e">
        <f t="shared" ca="1" si="5"/>
        <v>#NAME?</v>
      </c>
      <c r="AA32" s="478" t="e">
        <f t="shared" ca="1" si="5"/>
        <v>#NAME?</v>
      </c>
      <c r="AB32" s="739">
        <v>58</v>
      </c>
      <c r="AC32" s="739">
        <v>22</v>
      </c>
      <c r="AD32" s="739" t="s">
        <v>1000</v>
      </c>
    </row>
    <row r="33" spans="1:30">
      <c r="A33" s="477"/>
      <c r="B33" s="477"/>
      <c r="C33" s="477"/>
      <c r="D33" s="477"/>
      <c r="E33" s="478">
        <f>ROW('us01'!V59)</f>
        <v>59</v>
      </c>
      <c r="F33" s="478">
        <f>COLUMN('us01'!V59)</f>
        <v>22</v>
      </c>
      <c r="G33" s="478" t="s">
        <v>1000</v>
      </c>
      <c r="H33" s="478" t="e">
        <f t="shared" ca="1" si="4"/>
        <v>#NAME?</v>
      </c>
      <c r="I33" s="478" t="e">
        <f t="shared" ca="1" si="4"/>
        <v>#NAME?</v>
      </c>
      <c r="J33" s="478" t="e">
        <f t="shared" ca="1" si="4"/>
        <v>#NAME?</v>
      </c>
      <c r="K33" s="478" t="e">
        <f t="shared" ca="1" si="4"/>
        <v>#NAME?</v>
      </c>
      <c r="L33" s="478" t="e">
        <f t="shared" ca="1" si="4"/>
        <v>#NAME?</v>
      </c>
      <c r="M33" s="478" t="e">
        <f t="shared" ca="1" si="4"/>
        <v>#NAME?</v>
      </c>
      <c r="N33" s="478" t="e">
        <f t="shared" ca="1" si="4"/>
        <v>#NAME?</v>
      </c>
      <c r="O33" s="478" t="e">
        <f t="shared" ca="1" si="4"/>
        <v>#NAME?</v>
      </c>
      <c r="P33" s="478" t="e">
        <f t="shared" ca="1" si="4"/>
        <v>#NAME?</v>
      </c>
      <c r="Q33" s="478" t="e">
        <f t="shared" ca="1" si="4"/>
        <v>#NAME?</v>
      </c>
      <c r="R33" s="478" t="e">
        <f t="shared" ca="1" si="5"/>
        <v>#NAME?</v>
      </c>
      <c r="S33" s="478" t="e">
        <f t="shared" ca="1" si="5"/>
        <v>#NAME?</v>
      </c>
      <c r="T33" s="478" t="e">
        <f t="shared" ca="1" si="5"/>
        <v>#NAME?</v>
      </c>
      <c r="U33" s="478" t="e">
        <f t="shared" ca="1" si="5"/>
        <v>#NAME?</v>
      </c>
      <c r="V33" s="478" t="e">
        <f t="shared" ca="1" si="5"/>
        <v>#NAME?</v>
      </c>
      <c r="W33" s="478" t="e">
        <f t="shared" ca="1" si="5"/>
        <v>#NAME?</v>
      </c>
      <c r="X33" s="478" t="e">
        <f t="shared" ca="1" si="5"/>
        <v>#NAME?</v>
      </c>
      <c r="Y33" s="478" t="e">
        <f t="shared" ca="1" si="5"/>
        <v>#NAME?</v>
      </c>
      <c r="Z33" s="478" t="e">
        <f t="shared" ca="1" si="5"/>
        <v>#NAME?</v>
      </c>
      <c r="AA33" s="478" t="e">
        <f t="shared" ca="1" si="5"/>
        <v>#NAME?</v>
      </c>
      <c r="AB33" s="739">
        <v>59</v>
      </c>
      <c r="AC33" s="739">
        <v>22</v>
      </c>
      <c r="AD33" s="739" t="s">
        <v>1000</v>
      </c>
    </row>
    <row r="34" spans="1:30">
      <c r="A34" s="477"/>
      <c r="B34" s="477"/>
      <c r="C34" s="477" t="s">
        <v>1637</v>
      </c>
      <c r="D34" s="739" t="s">
        <v>60</v>
      </c>
      <c r="E34" s="740">
        <f>ROW('us01'!AW67)</f>
        <v>67</v>
      </c>
      <c r="F34" s="740">
        <f>COLUMN('us01'!AW67)</f>
        <v>49</v>
      </c>
      <c r="G34" s="478" t="s">
        <v>2263</v>
      </c>
      <c r="H34" s="478" t="e">
        <f t="shared" ca="1" si="4"/>
        <v>#NAME?</v>
      </c>
      <c r="I34" s="478" t="e">
        <f t="shared" ca="1" si="4"/>
        <v>#NAME?</v>
      </c>
      <c r="J34" s="478" t="e">
        <f t="shared" ca="1" si="4"/>
        <v>#NAME?</v>
      </c>
      <c r="K34" s="478" t="e">
        <f t="shared" ca="1" si="4"/>
        <v>#NAME?</v>
      </c>
      <c r="L34" s="478" t="e">
        <f t="shared" ca="1" si="4"/>
        <v>#NAME?</v>
      </c>
      <c r="M34" s="478" t="e">
        <f t="shared" ca="1" si="4"/>
        <v>#NAME?</v>
      </c>
      <c r="N34" s="478" t="e">
        <f t="shared" ca="1" si="4"/>
        <v>#NAME?</v>
      </c>
      <c r="O34" s="478" t="e">
        <f t="shared" ca="1" si="4"/>
        <v>#NAME?</v>
      </c>
      <c r="P34" s="478" t="e">
        <f t="shared" ca="1" si="4"/>
        <v>#NAME?</v>
      </c>
      <c r="Q34" s="478" t="e">
        <f t="shared" ca="1" si="4"/>
        <v>#NAME?</v>
      </c>
      <c r="R34" s="478" t="e">
        <f t="shared" ca="1" si="5"/>
        <v>#NAME?</v>
      </c>
      <c r="S34" s="478" t="e">
        <f t="shared" ca="1" si="5"/>
        <v>#NAME?</v>
      </c>
      <c r="T34" s="478" t="e">
        <f t="shared" ca="1" si="5"/>
        <v>#NAME?</v>
      </c>
      <c r="U34" s="478" t="e">
        <f t="shared" ca="1" si="5"/>
        <v>#NAME?</v>
      </c>
      <c r="V34" s="478" t="e">
        <f t="shared" ca="1" si="5"/>
        <v>#NAME?</v>
      </c>
      <c r="W34" s="478" t="e">
        <f t="shared" ca="1" si="5"/>
        <v>#NAME?</v>
      </c>
      <c r="X34" s="478" t="e">
        <f t="shared" ca="1" si="5"/>
        <v>#NAME?</v>
      </c>
      <c r="Y34" s="478" t="e">
        <f t="shared" ca="1" si="5"/>
        <v>#NAME?</v>
      </c>
      <c r="Z34" s="478" t="e">
        <f t="shared" ca="1" si="5"/>
        <v>#NAME?</v>
      </c>
      <c r="AA34" s="478" t="e">
        <f t="shared" ca="1" si="5"/>
        <v>#NAME?</v>
      </c>
      <c r="AB34" s="739">
        <v>67</v>
      </c>
      <c r="AC34" s="739">
        <v>49</v>
      </c>
      <c r="AD34" s="739" t="s">
        <v>2263</v>
      </c>
    </row>
    <row r="35" spans="1:30">
      <c r="A35" s="477"/>
      <c r="B35" s="477"/>
      <c r="C35" s="477"/>
      <c r="D35" s="477" t="s">
        <v>1617</v>
      </c>
      <c r="E35" s="478">
        <f>ROW('us01'!AQ70)</f>
        <v>70</v>
      </c>
      <c r="F35" s="478">
        <f>COLUMN('us01'!AQ70)</f>
        <v>43</v>
      </c>
      <c r="G35" s="478" t="s">
        <v>2263</v>
      </c>
      <c r="H35" s="478" t="e">
        <f t="shared" ref="H35:Q44" ca="1" si="6">copia_valore_us2($E35,$F35,H$4,$G35)</f>
        <v>#NAME?</v>
      </c>
      <c r="I35" s="478" t="e">
        <f t="shared" ca="1" si="6"/>
        <v>#NAME?</v>
      </c>
      <c r="J35" s="478" t="e">
        <f t="shared" ca="1" si="6"/>
        <v>#NAME?</v>
      </c>
      <c r="K35" s="478" t="e">
        <f t="shared" ca="1" si="6"/>
        <v>#NAME?</v>
      </c>
      <c r="L35" s="478" t="e">
        <f t="shared" ca="1" si="6"/>
        <v>#NAME?</v>
      </c>
      <c r="M35" s="478" t="e">
        <f t="shared" ca="1" si="6"/>
        <v>#NAME?</v>
      </c>
      <c r="N35" s="478" t="e">
        <f t="shared" ca="1" si="6"/>
        <v>#NAME?</v>
      </c>
      <c r="O35" s="478" t="e">
        <f t="shared" ca="1" si="6"/>
        <v>#NAME?</v>
      </c>
      <c r="P35" s="478" t="e">
        <f t="shared" ca="1" si="6"/>
        <v>#NAME?</v>
      </c>
      <c r="Q35" s="478" t="e">
        <f t="shared" ca="1" si="6"/>
        <v>#NAME?</v>
      </c>
      <c r="R35" s="478" t="e">
        <f t="shared" ref="R35:AA44" ca="1" si="7">copia_valore_us2($E35,$F35,R$4,$G35)</f>
        <v>#NAME?</v>
      </c>
      <c r="S35" s="478" t="e">
        <f t="shared" ca="1" si="7"/>
        <v>#NAME?</v>
      </c>
      <c r="T35" s="478" t="e">
        <f t="shared" ca="1" si="7"/>
        <v>#NAME?</v>
      </c>
      <c r="U35" s="478" t="e">
        <f t="shared" ca="1" si="7"/>
        <v>#NAME?</v>
      </c>
      <c r="V35" s="478" t="e">
        <f t="shared" ca="1" si="7"/>
        <v>#NAME?</v>
      </c>
      <c r="W35" s="478" t="e">
        <f t="shared" ca="1" si="7"/>
        <v>#NAME?</v>
      </c>
      <c r="X35" s="478" t="e">
        <f t="shared" ca="1" si="7"/>
        <v>#NAME?</v>
      </c>
      <c r="Y35" s="478" t="e">
        <f t="shared" ca="1" si="7"/>
        <v>#NAME?</v>
      </c>
      <c r="Z35" s="478" t="e">
        <f t="shared" ca="1" si="7"/>
        <v>#NAME?</v>
      </c>
      <c r="AA35" s="478" t="e">
        <f t="shared" ca="1" si="7"/>
        <v>#NAME?</v>
      </c>
      <c r="AB35" s="739">
        <v>70</v>
      </c>
      <c r="AC35" s="739">
        <v>43</v>
      </c>
      <c r="AD35" s="739" t="s">
        <v>2263</v>
      </c>
    </row>
    <row r="36" spans="1:30">
      <c r="A36" s="477"/>
      <c r="B36" s="477"/>
      <c r="C36" s="477"/>
      <c r="D36" s="477" t="s">
        <v>1964</v>
      </c>
      <c r="E36" s="478">
        <f>ROW('us01'!AQ71)</f>
        <v>71</v>
      </c>
      <c r="F36" s="478">
        <f>COLUMN('us01'!AQ71)</f>
        <v>43</v>
      </c>
      <c r="G36" s="478" t="s">
        <v>2263</v>
      </c>
      <c r="H36" s="478" t="e">
        <f t="shared" ca="1" si="6"/>
        <v>#NAME?</v>
      </c>
      <c r="I36" s="478" t="e">
        <f t="shared" ca="1" si="6"/>
        <v>#NAME?</v>
      </c>
      <c r="J36" s="478" t="e">
        <f t="shared" ca="1" si="6"/>
        <v>#NAME?</v>
      </c>
      <c r="K36" s="478" t="e">
        <f t="shared" ca="1" si="6"/>
        <v>#NAME?</v>
      </c>
      <c r="L36" s="478" t="e">
        <f t="shared" ca="1" si="6"/>
        <v>#NAME?</v>
      </c>
      <c r="M36" s="478" t="e">
        <f t="shared" ca="1" si="6"/>
        <v>#NAME?</v>
      </c>
      <c r="N36" s="478" t="e">
        <f t="shared" ca="1" si="6"/>
        <v>#NAME?</v>
      </c>
      <c r="O36" s="478" t="e">
        <f t="shared" ca="1" si="6"/>
        <v>#NAME?</v>
      </c>
      <c r="P36" s="478" t="e">
        <f t="shared" ca="1" si="6"/>
        <v>#NAME?</v>
      </c>
      <c r="Q36" s="478" t="e">
        <f t="shared" ca="1" si="6"/>
        <v>#NAME?</v>
      </c>
      <c r="R36" s="478" t="e">
        <f t="shared" ca="1" si="7"/>
        <v>#NAME?</v>
      </c>
      <c r="S36" s="478" t="e">
        <f t="shared" ca="1" si="7"/>
        <v>#NAME?</v>
      </c>
      <c r="T36" s="478" t="e">
        <f t="shared" ca="1" si="7"/>
        <v>#NAME?</v>
      </c>
      <c r="U36" s="478" t="e">
        <f t="shared" ca="1" si="7"/>
        <v>#NAME?</v>
      </c>
      <c r="V36" s="478" t="e">
        <f t="shared" ca="1" si="7"/>
        <v>#NAME?</v>
      </c>
      <c r="W36" s="478" t="e">
        <f t="shared" ca="1" si="7"/>
        <v>#NAME?</v>
      </c>
      <c r="X36" s="478" t="e">
        <f t="shared" ca="1" si="7"/>
        <v>#NAME?</v>
      </c>
      <c r="Y36" s="478" t="e">
        <f t="shared" ca="1" si="7"/>
        <v>#NAME?</v>
      </c>
      <c r="Z36" s="478" t="e">
        <f t="shared" ca="1" si="7"/>
        <v>#NAME?</v>
      </c>
      <c r="AA36" s="478" t="e">
        <f t="shared" ca="1" si="7"/>
        <v>#NAME?</v>
      </c>
      <c r="AB36" s="739">
        <v>71</v>
      </c>
      <c r="AC36" s="739">
        <v>43</v>
      </c>
      <c r="AD36" s="739" t="s">
        <v>2263</v>
      </c>
    </row>
    <row r="37" spans="1:30">
      <c r="A37" s="477"/>
      <c r="B37" s="477"/>
      <c r="C37" s="477"/>
      <c r="D37" s="477" t="s">
        <v>1618</v>
      </c>
      <c r="E37" s="478">
        <f>ROW('us01'!AQ72)</f>
        <v>72</v>
      </c>
      <c r="F37" s="478">
        <f>COLUMN('us01'!AQ72)</f>
        <v>43</v>
      </c>
      <c r="G37" s="478" t="s">
        <v>2263</v>
      </c>
      <c r="H37" s="478" t="e">
        <f t="shared" ca="1" si="6"/>
        <v>#NAME?</v>
      </c>
      <c r="I37" s="478" t="e">
        <f t="shared" ca="1" si="6"/>
        <v>#NAME?</v>
      </c>
      <c r="J37" s="478" t="e">
        <f t="shared" ca="1" si="6"/>
        <v>#NAME?</v>
      </c>
      <c r="K37" s="478" t="e">
        <f t="shared" ca="1" si="6"/>
        <v>#NAME?</v>
      </c>
      <c r="L37" s="478" t="e">
        <f t="shared" ca="1" si="6"/>
        <v>#NAME?</v>
      </c>
      <c r="M37" s="478" t="e">
        <f t="shared" ca="1" si="6"/>
        <v>#NAME?</v>
      </c>
      <c r="N37" s="478" t="e">
        <f t="shared" ca="1" si="6"/>
        <v>#NAME?</v>
      </c>
      <c r="O37" s="478" t="e">
        <f t="shared" ca="1" si="6"/>
        <v>#NAME?</v>
      </c>
      <c r="P37" s="478" t="e">
        <f t="shared" ca="1" si="6"/>
        <v>#NAME?</v>
      </c>
      <c r="Q37" s="478" t="e">
        <f t="shared" ca="1" si="6"/>
        <v>#NAME?</v>
      </c>
      <c r="R37" s="478" t="e">
        <f t="shared" ca="1" si="7"/>
        <v>#NAME?</v>
      </c>
      <c r="S37" s="478" t="e">
        <f t="shared" ca="1" si="7"/>
        <v>#NAME?</v>
      </c>
      <c r="T37" s="478" t="e">
        <f t="shared" ca="1" si="7"/>
        <v>#NAME?</v>
      </c>
      <c r="U37" s="478" t="e">
        <f t="shared" ca="1" si="7"/>
        <v>#NAME?</v>
      </c>
      <c r="V37" s="478" t="e">
        <f t="shared" ca="1" si="7"/>
        <v>#NAME?</v>
      </c>
      <c r="W37" s="478" t="e">
        <f t="shared" ca="1" si="7"/>
        <v>#NAME?</v>
      </c>
      <c r="X37" s="478" t="e">
        <f t="shared" ca="1" si="7"/>
        <v>#NAME?</v>
      </c>
      <c r="Y37" s="478" t="e">
        <f t="shared" ca="1" si="7"/>
        <v>#NAME?</v>
      </c>
      <c r="Z37" s="478" t="e">
        <f t="shared" ca="1" si="7"/>
        <v>#NAME?</v>
      </c>
      <c r="AA37" s="478" t="e">
        <f t="shared" ca="1" si="7"/>
        <v>#NAME?</v>
      </c>
      <c r="AB37" s="739">
        <v>72</v>
      </c>
      <c r="AC37" s="739">
        <v>43</v>
      </c>
      <c r="AD37" s="739" t="s">
        <v>2263</v>
      </c>
    </row>
    <row r="38" spans="1:30">
      <c r="A38" s="477"/>
      <c r="B38" s="477"/>
      <c r="C38" s="477"/>
      <c r="D38" s="477" t="s">
        <v>1145</v>
      </c>
      <c r="E38" s="478">
        <f>ROW('us01'!AQ73)</f>
        <v>73</v>
      </c>
      <c r="F38" s="478">
        <f>COLUMN('us01'!AQ73)</f>
        <v>43</v>
      </c>
      <c r="G38" s="478" t="s">
        <v>2263</v>
      </c>
      <c r="H38" s="478" t="e">
        <f t="shared" ca="1" si="6"/>
        <v>#NAME?</v>
      </c>
      <c r="I38" s="478" t="e">
        <f t="shared" ca="1" si="6"/>
        <v>#NAME?</v>
      </c>
      <c r="J38" s="478" t="e">
        <f t="shared" ca="1" si="6"/>
        <v>#NAME?</v>
      </c>
      <c r="K38" s="478" t="e">
        <f t="shared" ca="1" si="6"/>
        <v>#NAME?</v>
      </c>
      <c r="L38" s="478" t="e">
        <f t="shared" ca="1" si="6"/>
        <v>#NAME?</v>
      </c>
      <c r="M38" s="478" t="e">
        <f t="shared" ca="1" si="6"/>
        <v>#NAME?</v>
      </c>
      <c r="N38" s="478" t="e">
        <f t="shared" ca="1" si="6"/>
        <v>#NAME?</v>
      </c>
      <c r="O38" s="478" t="e">
        <f t="shared" ca="1" si="6"/>
        <v>#NAME?</v>
      </c>
      <c r="P38" s="478" t="e">
        <f t="shared" ca="1" si="6"/>
        <v>#NAME?</v>
      </c>
      <c r="Q38" s="478" t="e">
        <f t="shared" ca="1" si="6"/>
        <v>#NAME?</v>
      </c>
      <c r="R38" s="478" t="e">
        <f t="shared" ca="1" si="7"/>
        <v>#NAME?</v>
      </c>
      <c r="S38" s="478" t="e">
        <f t="shared" ca="1" si="7"/>
        <v>#NAME?</v>
      </c>
      <c r="T38" s="478" t="e">
        <f t="shared" ca="1" si="7"/>
        <v>#NAME?</v>
      </c>
      <c r="U38" s="478" t="e">
        <f t="shared" ca="1" si="7"/>
        <v>#NAME?</v>
      </c>
      <c r="V38" s="478" t="e">
        <f t="shared" ca="1" si="7"/>
        <v>#NAME?</v>
      </c>
      <c r="W38" s="478" t="e">
        <f t="shared" ca="1" si="7"/>
        <v>#NAME?</v>
      </c>
      <c r="X38" s="478" t="e">
        <f t="shared" ca="1" si="7"/>
        <v>#NAME?</v>
      </c>
      <c r="Y38" s="478" t="e">
        <f t="shared" ca="1" si="7"/>
        <v>#NAME?</v>
      </c>
      <c r="Z38" s="478" t="e">
        <f t="shared" ca="1" si="7"/>
        <v>#NAME?</v>
      </c>
      <c r="AA38" s="478" t="e">
        <f t="shared" ca="1" si="7"/>
        <v>#NAME?</v>
      </c>
      <c r="AB38" s="739">
        <v>73</v>
      </c>
      <c r="AC38" s="739">
        <v>43</v>
      </c>
      <c r="AD38" s="739" t="s">
        <v>2263</v>
      </c>
    </row>
    <row r="39" spans="1:30">
      <c r="A39" s="477"/>
      <c r="B39" s="477"/>
      <c r="C39" s="477"/>
      <c r="D39" s="477" t="s">
        <v>1962</v>
      </c>
      <c r="E39" s="478">
        <f>ROW('us01'!AQ74)</f>
        <v>74</v>
      </c>
      <c r="F39" s="478">
        <f>COLUMN('us01'!AQ74)</f>
        <v>43</v>
      </c>
      <c r="G39" s="478" t="s">
        <v>2263</v>
      </c>
      <c r="H39" s="478" t="e">
        <f t="shared" ca="1" si="6"/>
        <v>#NAME?</v>
      </c>
      <c r="I39" s="478" t="e">
        <f t="shared" ca="1" si="6"/>
        <v>#NAME?</v>
      </c>
      <c r="J39" s="478" t="e">
        <f t="shared" ca="1" si="6"/>
        <v>#NAME?</v>
      </c>
      <c r="K39" s="478" t="e">
        <f t="shared" ca="1" si="6"/>
        <v>#NAME?</v>
      </c>
      <c r="L39" s="478" t="e">
        <f t="shared" ca="1" si="6"/>
        <v>#NAME?</v>
      </c>
      <c r="M39" s="478" t="e">
        <f t="shared" ca="1" si="6"/>
        <v>#NAME?</v>
      </c>
      <c r="N39" s="478" t="e">
        <f t="shared" ca="1" si="6"/>
        <v>#NAME?</v>
      </c>
      <c r="O39" s="478" t="e">
        <f t="shared" ca="1" si="6"/>
        <v>#NAME?</v>
      </c>
      <c r="P39" s="478" t="e">
        <f t="shared" ca="1" si="6"/>
        <v>#NAME?</v>
      </c>
      <c r="Q39" s="478" t="e">
        <f t="shared" ca="1" si="6"/>
        <v>#NAME?</v>
      </c>
      <c r="R39" s="478" t="e">
        <f t="shared" ca="1" si="7"/>
        <v>#NAME?</v>
      </c>
      <c r="S39" s="478" t="e">
        <f t="shared" ca="1" si="7"/>
        <v>#NAME?</v>
      </c>
      <c r="T39" s="478" t="e">
        <f t="shared" ca="1" si="7"/>
        <v>#NAME?</v>
      </c>
      <c r="U39" s="478" t="e">
        <f t="shared" ca="1" si="7"/>
        <v>#NAME?</v>
      </c>
      <c r="V39" s="478" t="e">
        <f t="shared" ca="1" si="7"/>
        <v>#NAME?</v>
      </c>
      <c r="W39" s="478" t="e">
        <f t="shared" ca="1" si="7"/>
        <v>#NAME?</v>
      </c>
      <c r="X39" s="478" t="e">
        <f t="shared" ca="1" si="7"/>
        <v>#NAME?</v>
      </c>
      <c r="Y39" s="478" t="e">
        <f t="shared" ca="1" si="7"/>
        <v>#NAME?</v>
      </c>
      <c r="Z39" s="478" t="e">
        <f t="shared" ca="1" si="7"/>
        <v>#NAME?</v>
      </c>
      <c r="AA39" s="478" t="e">
        <f t="shared" ca="1" si="7"/>
        <v>#NAME?</v>
      </c>
      <c r="AB39" s="739">
        <v>74</v>
      </c>
      <c r="AC39" s="739">
        <v>43</v>
      </c>
      <c r="AD39" s="739" t="s">
        <v>2263</v>
      </c>
    </row>
    <row r="40" spans="1:30">
      <c r="A40" s="477"/>
      <c r="B40" s="477"/>
      <c r="C40" s="477"/>
      <c r="D40" s="477" t="s">
        <v>1963</v>
      </c>
      <c r="E40" s="478">
        <f>ROW('us01'!AQ75)</f>
        <v>75</v>
      </c>
      <c r="F40" s="478">
        <f>COLUMN('us01'!AQ75)</f>
        <v>43</v>
      </c>
      <c r="G40" s="478" t="s">
        <v>2263</v>
      </c>
      <c r="H40" s="478" t="e">
        <f t="shared" ca="1" si="6"/>
        <v>#NAME?</v>
      </c>
      <c r="I40" s="478" t="e">
        <f t="shared" ca="1" si="6"/>
        <v>#NAME?</v>
      </c>
      <c r="J40" s="478" t="e">
        <f t="shared" ca="1" si="6"/>
        <v>#NAME?</v>
      </c>
      <c r="K40" s="478" t="e">
        <f t="shared" ca="1" si="6"/>
        <v>#NAME?</v>
      </c>
      <c r="L40" s="478" t="e">
        <f t="shared" ca="1" si="6"/>
        <v>#NAME?</v>
      </c>
      <c r="M40" s="478" t="e">
        <f t="shared" ca="1" si="6"/>
        <v>#NAME?</v>
      </c>
      <c r="N40" s="478" t="e">
        <f t="shared" ca="1" si="6"/>
        <v>#NAME?</v>
      </c>
      <c r="O40" s="478" t="e">
        <f t="shared" ca="1" si="6"/>
        <v>#NAME?</v>
      </c>
      <c r="P40" s="478" t="e">
        <f t="shared" ca="1" si="6"/>
        <v>#NAME?</v>
      </c>
      <c r="Q40" s="478" t="e">
        <f t="shared" ca="1" si="6"/>
        <v>#NAME?</v>
      </c>
      <c r="R40" s="478" t="e">
        <f t="shared" ca="1" si="7"/>
        <v>#NAME?</v>
      </c>
      <c r="S40" s="478" t="e">
        <f t="shared" ca="1" si="7"/>
        <v>#NAME?</v>
      </c>
      <c r="T40" s="478" t="e">
        <f t="shared" ca="1" si="7"/>
        <v>#NAME?</v>
      </c>
      <c r="U40" s="478" t="e">
        <f t="shared" ca="1" si="7"/>
        <v>#NAME?</v>
      </c>
      <c r="V40" s="478" t="e">
        <f t="shared" ca="1" si="7"/>
        <v>#NAME?</v>
      </c>
      <c r="W40" s="478" t="e">
        <f t="shared" ca="1" si="7"/>
        <v>#NAME?</v>
      </c>
      <c r="X40" s="478" t="e">
        <f t="shared" ca="1" si="7"/>
        <v>#NAME?</v>
      </c>
      <c r="Y40" s="478" t="e">
        <f t="shared" ca="1" si="7"/>
        <v>#NAME?</v>
      </c>
      <c r="Z40" s="478" t="e">
        <f t="shared" ca="1" si="7"/>
        <v>#NAME?</v>
      </c>
      <c r="AA40" s="478" t="e">
        <f t="shared" ca="1" si="7"/>
        <v>#NAME?</v>
      </c>
      <c r="AB40" s="739">
        <v>75</v>
      </c>
      <c r="AC40" s="739">
        <v>43</v>
      </c>
      <c r="AD40" s="739" t="s">
        <v>2263</v>
      </c>
    </row>
    <row r="41" spans="1:30">
      <c r="A41" s="477"/>
      <c r="B41" s="477"/>
      <c r="C41" s="477" t="s">
        <v>300</v>
      </c>
      <c r="D41" s="477" t="s">
        <v>2222</v>
      </c>
      <c r="E41" s="478">
        <f>ROW('us01'!AY82)</f>
        <v>82</v>
      </c>
      <c r="F41" s="478">
        <f>COLUMN('us01'!AY82)</f>
        <v>51</v>
      </c>
      <c r="G41" s="478" t="s">
        <v>2263</v>
      </c>
      <c r="H41" s="478" t="e">
        <f t="shared" ca="1" si="6"/>
        <v>#NAME?</v>
      </c>
      <c r="I41" s="478" t="e">
        <f t="shared" ca="1" si="6"/>
        <v>#NAME?</v>
      </c>
      <c r="J41" s="478" t="e">
        <f t="shared" ca="1" si="6"/>
        <v>#NAME?</v>
      </c>
      <c r="K41" s="478" t="e">
        <f t="shared" ca="1" si="6"/>
        <v>#NAME?</v>
      </c>
      <c r="L41" s="478" t="e">
        <f t="shared" ca="1" si="6"/>
        <v>#NAME?</v>
      </c>
      <c r="M41" s="478" t="e">
        <f t="shared" ca="1" si="6"/>
        <v>#NAME?</v>
      </c>
      <c r="N41" s="478" t="e">
        <f t="shared" ca="1" si="6"/>
        <v>#NAME?</v>
      </c>
      <c r="O41" s="478" t="e">
        <f t="shared" ca="1" si="6"/>
        <v>#NAME?</v>
      </c>
      <c r="P41" s="478" t="e">
        <f t="shared" ca="1" si="6"/>
        <v>#NAME?</v>
      </c>
      <c r="Q41" s="478" t="e">
        <f t="shared" ca="1" si="6"/>
        <v>#NAME?</v>
      </c>
      <c r="R41" s="478" t="e">
        <f t="shared" ca="1" si="7"/>
        <v>#NAME?</v>
      </c>
      <c r="S41" s="478" t="e">
        <f t="shared" ca="1" si="7"/>
        <v>#NAME?</v>
      </c>
      <c r="T41" s="478" t="e">
        <f t="shared" ca="1" si="7"/>
        <v>#NAME?</v>
      </c>
      <c r="U41" s="478" t="e">
        <f t="shared" ca="1" si="7"/>
        <v>#NAME?</v>
      </c>
      <c r="V41" s="478" t="e">
        <f t="shared" ca="1" si="7"/>
        <v>#NAME?</v>
      </c>
      <c r="W41" s="478" t="e">
        <f t="shared" ca="1" si="7"/>
        <v>#NAME?</v>
      </c>
      <c r="X41" s="478" t="e">
        <f t="shared" ca="1" si="7"/>
        <v>#NAME?</v>
      </c>
      <c r="Y41" s="478" t="e">
        <f t="shared" ca="1" si="7"/>
        <v>#NAME?</v>
      </c>
      <c r="Z41" s="478" t="e">
        <f t="shared" ca="1" si="7"/>
        <v>#NAME?</v>
      </c>
      <c r="AA41" s="478" t="e">
        <f t="shared" ca="1" si="7"/>
        <v>#NAME?</v>
      </c>
      <c r="AB41" s="739">
        <v>82</v>
      </c>
      <c r="AC41" s="739">
        <v>51</v>
      </c>
      <c r="AD41" s="739" t="s">
        <v>2263</v>
      </c>
    </row>
    <row r="42" spans="1:30">
      <c r="A42" s="477"/>
      <c r="B42" s="477"/>
      <c r="C42" s="477"/>
      <c r="D42" s="477" t="s">
        <v>1146</v>
      </c>
      <c r="E42" s="478">
        <f>ROW('us01'!BF90)</f>
        <v>90</v>
      </c>
      <c r="F42" s="478">
        <f>COLUMN('us01'!BF90)</f>
        <v>58</v>
      </c>
      <c r="G42" s="478" t="s">
        <v>2263</v>
      </c>
      <c r="H42" s="478" t="e">
        <f t="shared" ca="1" si="6"/>
        <v>#NAME?</v>
      </c>
      <c r="I42" s="478" t="e">
        <f t="shared" ca="1" si="6"/>
        <v>#NAME?</v>
      </c>
      <c r="J42" s="478" t="e">
        <f t="shared" ca="1" si="6"/>
        <v>#NAME?</v>
      </c>
      <c r="K42" s="478" t="e">
        <f t="shared" ca="1" si="6"/>
        <v>#NAME?</v>
      </c>
      <c r="L42" s="478" t="e">
        <f t="shared" ca="1" si="6"/>
        <v>#NAME?</v>
      </c>
      <c r="M42" s="478" t="e">
        <f t="shared" ca="1" si="6"/>
        <v>#NAME?</v>
      </c>
      <c r="N42" s="478" t="e">
        <f t="shared" ca="1" si="6"/>
        <v>#NAME?</v>
      </c>
      <c r="O42" s="478" t="e">
        <f t="shared" ca="1" si="6"/>
        <v>#NAME?</v>
      </c>
      <c r="P42" s="478" t="e">
        <f t="shared" ca="1" si="6"/>
        <v>#NAME?</v>
      </c>
      <c r="Q42" s="478" t="e">
        <f t="shared" ca="1" si="6"/>
        <v>#NAME?</v>
      </c>
      <c r="R42" s="478" t="e">
        <f t="shared" ca="1" si="7"/>
        <v>#NAME?</v>
      </c>
      <c r="S42" s="478" t="e">
        <f t="shared" ca="1" si="7"/>
        <v>#NAME?</v>
      </c>
      <c r="T42" s="478" t="e">
        <f t="shared" ca="1" si="7"/>
        <v>#NAME?</v>
      </c>
      <c r="U42" s="478" t="e">
        <f t="shared" ca="1" si="7"/>
        <v>#NAME?</v>
      </c>
      <c r="V42" s="478" t="e">
        <f t="shared" ca="1" si="7"/>
        <v>#NAME?</v>
      </c>
      <c r="W42" s="478" t="e">
        <f t="shared" ca="1" si="7"/>
        <v>#NAME?</v>
      </c>
      <c r="X42" s="478" t="e">
        <f t="shared" ca="1" si="7"/>
        <v>#NAME?</v>
      </c>
      <c r="Y42" s="478" t="e">
        <f t="shared" ca="1" si="7"/>
        <v>#NAME?</v>
      </c>
      <c r="Z42" s="478" t="e">
        <f t="shared" ca="1" si="7"/>
        <v>#NAME?</v>
      </c>
      <c r="AA42" s="478" t="e">
        <f t="shared" ca="1" si="7"/>
        <v>#NAME?</v>
      </c>
      <c r="AB42" s="739">
        <v>90</v>
      </c>
      <c r="AC42" s="739">
        <v>58</v>
      </c>
      <c r="AD42" s="739" t="s">
        <v>2263</v>
      </c>
    </row>
    <row r="43" spans="1:30">
      <c r="A43" s="477"/>
      <c r="B43" s="477"/>
      <c r="C43" s="477"/>
      <c r="D43" s="477"/>
      <c r="E43" s="478">
        <f>ROW('us01'!BG90)</f>
        <v>90</v>
      </c>
      <c r="F43" s="478">
        <f>COLUMN('us01'!BG90)</f>
        <v>59</v>
      </c>
      <c r="G43" s="478" t="s">
        <v>2263</v>
      </c>
      <c r="H43" s="478" t="e">
        <f t="shared" ca="1" si="6"/>
        <v>#NAME?</v>
      </c>
      <c r="I43" s="478" t="e">
        <f t="shared" ca="1" si="6"/>
        <v>#NAME?</v>
      </c>
      <c r="J43" s="478" t="e">
        <f t="shared" ca="1" si="6"/>
        <v>#NAME?</v>
      </c>
      <c r="K43" s="478" t="e">
        <f t="shared" ca="1" si="6"/>
        <v>#NAME?</v>
      </c>
      <c r="L43" s="478" t="e">
        <f t="shared" ca="1" si="6"/>
        <v>#NAME?</v>
      </c>
      <c r="M43" s="478" t="e">
        <f t="shared" ca="1" si="6"/>
        <v>#NAME?</v>
      </c>
      <c r="N43" s="478" t="e">
        <f t="shared" ca="1" si="6"/>
        <v>#NAME?</v>
      </c>
      <c r="O43" s="478" t="e">
        <f t="shared" ca="1" si="6"/>
        <v>#NAME?</v>
      </c>
      <c r="P43" s="478" t="e">
        <f t="shared" ca="1" si="6"/>
        <v>#NAME?</v>
      </c>
      <c r="Q43" s="478" t="e">
        <f t="shared" ca="1" si="6"/>
        <v>#NAME?</v>
      </c>
      <c r="R43" s="478" t="e">
        <f t="shared" ca="1" si="7"/>
        <v>#NAME?</v>
      </c>
      <c r="S43" s="478" t="e">
        <f t="shared" ca="1" si="7"/>
        <v>#NAME?</v>
      </c>
      <c r="T43" s="478" t="e">
        <f t="shared" ca="1" si="7"/>
        <v>#NAME?</v>
      </c>
      <c r="U43" s="478" t="e">
        <f t="shared" ca="1" si="7"/>
        <v>#NAME?</v>
      </c>
      <c r="V43" s="478" t="e">
        <f t="shared" ca="1" si="7"/>
        <v>#NAME?</v>
      </c>
      <c r="W43" s="478" t="e">
        <f t="shared" ca="1" si="7"/>
        <v>#NAME?</v>
      </c>
      <c r="X43" s="478" t="e">
        <f t="shared" ca="1" si="7"/>
        <v>#NAME?</v>
      </c>
      <c r="Y43" s="478" t="e">
        <f t="shared" ca="1" si="7"/>
        <v>#NAME?</v>
      </c>
      <c r="Z43" s="478" t="e">
        <f t="shared" ca="1" si="7"/>
        <v>#NAME?</v>
      </c>
      <c r="AA43" s="478" t="e">
        <f t="shared" ca="1" si="7"/>
        <v>#NAME?</v>
      </c>
      <c r="AB43" s="739">
        <v>90</v>
      </c>
      <c r="AC43" s="739">
        <v>59</v>
      </c>
      <c r="AD43" s="739" t="s">
        <v>2263</v>
      </c>
    </row>
    <row r="44" spans="1:30">
      <c r="A44" s="477"/>
      <c r="B44" s="477"/>
      <c r="C44" s="477"/>
      <c r="D44" s="477"/>
      <c r="E44" s="478">
        <f>ROW('us01'!BH90)</f>
        <v>90</v>
      </c>
      <c r="F44" s="478">
        <f>COLUMN('us01'!BH90)</f>
        <v>60</v>
      </c>
      <c r="G44" s="478" t="s">
        <v>2263</v>
      </c>
      <c r="H44" s="478" t="e">
        <f t="shared" ca="1" si="6"/>
        <v>#NAME?</v>
      </c>
      <c r="I44" s="478" t="e">
        <f t="shared" ca="1" si="6"/>
        <v>#NAME?</v>
      </c>
      <c r="J44" s="478" t="e">
        <f t="shared" ca="1" si="6"/>
        <v>#NAME?</v>
      </c>
      <c r="K44" s="478" t="e">
        <f t="shared" ca="1" si="6"/>
        <v>#NAME?</v>
      </c>
      <c r="L44" s="478" t="e">
        <f t="shared" ca="1" si="6"/>
        <v>#NAME?</v>
      </c>
      <c r="M44" s="478" t="e">
        <f t="shared" ca="1" si="6"/>
        <v>#NAME?</v>
      </c>
      <c r="N44" s="478" t="e">
        <f t="shared" ca="1" si="6"/>
        <v>#NAME?</v>
      </c>
      <c r="O44" s="478" t="e">
        <f t="shared" ca="1" si="6"/>
        <v>#NAME?</v>
      </c>
      <c r="P44" s="478" t="e">
        <f t="shared" ca="1" si="6"/>
        <v>#NAME?</v>
      </c>
      <c r="Q44" s="478" t="e">
        <f t="shared" ca="1" si="6"/>
        <v>#NAME?</v>
      </c>
      <c r="R44" s="478" t="e">
        <f t="shared" ca="1" si="7"/>
        <v>#NAME?</v>
      </c>
      <c r="S44" s="478" t="e">
        <f t="shared" ca="1" si="7"/>
        <v>#NAME?</v>
      </c>
      <c r="T44" s="478" t="e">
        <f t="shared" ca="1" si="7"/>
        <v>#NAME?</v>
      </c>
      <c r="U44" s="478" t="e">
        <f t="shared" ca="1" si="7"/>
        <v>#NAME?</v>
      </c>
      <c r="V44" s="478" t="e">
        <f t="shared" ca="1" si="7"/>
        <v>#NAME?</v>
      </c>
      <c r="W44" s="478" t="e">
        <f t="shared" ca="1" si="7"/>
        <v>#NAME?</v>
      </c>
      <c r="X44" s="478" t="e">
        <f t="shared" ca="1" si="7"/>
        <v>#NAME?</v>
      </c>
      <c r="Y44" s="478" t="e">
        <f t="shared" ca="1" si="7"/>
        <v>#NAME?</v>
      </c>
      <c r="Z44" s="478" t="e">
        <f t="shared" ca="1" si="7"/>
        <v>#NAME?</v>
      </c>
      <c r="AA44" s="478" t="e">
        <f t="shared" ca="1" si="7"/>
        <v>#NAME?</v>
      </c>
      <c r="AB44" s="739">
        <v>90</v>
      </c>
      <c r="AC44" s="739">
        <v>60</v>
      </c>
      <c r="AD44" s="739" t="s">
        <v>2263</v>
      </c>
    </row>
    <row r="45" spans="1:30">
      <c r="A45" s="477"/>
      <c r="B45" s="477"/>
      <c r="C45" s="477"/>
      <c r="D45" s="477"/>
      <c r="E45" s="478">
        <f>ROW('us01'!BI90)</f>
        <v>90</v>
      </c>
      <c r="F45" s="478">
        <f>COLUMN('us01'!BI90)</f>
        <v>61</v>
      </c>
      <c r="G45" s="478" t="s">
        <v>2263</v>
      </c>
      <c r="H45" s="478" t="e">
        <f t="shared" ref="H45:Q54" ca="1" si="8">copia_valore_us2($E45,$F45,H$4,$G45)</f>
        <v>#NAME?</v>
      </c>
      <c r="I45" s="478" t="e">
        <f t="shared" ca="1" si="8"/>
        <v>#NAME?</v>
      </c>
      <c r="J45" s="478" t="e">
        <f t="shared" ca="1" si="8"/>
        <v>#NAME?</v>
      </c>
      <c r="K45" s="478" t="e">
        <f t="shared" ca="1" si="8"/>
        <v>#NAME?</v>
      </c>
      <c r="L45" s="478" t="e">
        <f t="shared" ca="1" si="8"/>
        <v>#NAME?</v>
      </c>
      <c r="M45" s="478" t="e">
        <f t="shared" ca="1" si="8"/>
        <v>#NAME?</v>
      </c>
      <c r="N45" s="478" t="e">
        <f t="shared" ca="1" si="8"/>
        <v>#NAME?</v>
      </c>
      <c r="O45" s="478" t="e">
        <f t="shared" ca="1" si="8"/>
        <v>#NAME?</v>
      </c>
      <c r="P45" s="478" t="e">
        <f t="shared" ca="1" si="8"/>
        <v>#NAME?</v>
      </c>
      <c r="Q45" s="478" t="e">
        <f t="shared" ca="1" si="8"/>
        <v>#NAME?</v>
      </c>
      <c r="R45" s="478" t="e">
        <f t="shared" ref="R45:AA54" ca="1" si="9">copia_valore_us2($E45,$F45,R$4,$G45)</f>
        <v>#NAME?</v>
      </c>
      <c r="S45" s="478" t="e">
        <f t="shared" ca="1" si="9"/>
        <v>#NAME?</v>
      </c>
      <c r="T45" s="478" t="e">
        <f t="shared" ca="1" si="9"/>
        <v>#NAME?</v>
      </c>
      <c r="U45" s="478" t="e">
        <f t="shared" ca="1" si="9"/>
        <v>#NAME?</v>
      </c>
      <c r="V45" s="478" t="e">
        <f t="shared" ca="1" si="9"/>
        <v>#NAME?</v>
      </c>
      <c r="W45" s="478" t="e">
        <f t="shared" ca="1" si="9"/>
        <v>#NAME?</v>
      </c>
      <c r="X45" s="478" t="e">
        <f t="shared" ca="1" si="9"/>
        <v>#NAME?</v>
      </c>
      <c r="Y45" s="478" t="e">
        <f t="shared" ca="1" si="9"/>
        <v>#NAME?</v>
      </c>
      <c r="Z45" s="478" t="e">
        <f t="shared" ca="1" si="9"/>
        <v>#NAME?</v>
      </c>
      <c r="AA45" s="478" t="e">
        <f t="shared" ca="1" si="9"/>
        <v>#NAME?</v>
      </c>
      <c r="AB45" s="739">
        <v>90</v>
      </c>
      <c r="AC45" s="739">
        <v>61</v>
      </c>
      <c r="AD45" s="739" t="s">
        <v>2263</v>
      </c>
    </row>
    <row r="46" spans="1:30">
      <c r="A46" s="477"/>
      <c r="B46" s="477"/>
      <c r="C46" s="477"/>
      <c r="D46" s="477"/>
      <c r="E46" s="478">
        <f>ROW('us01'!BJ90)</f>
        <v>90</v>
      </c>
      <c r="F46" s="478">
        <f>COLUMN('us01'!BJ90)</f>
        <v>62</v>
      </c>
      <c r="G46" s="478" t="s">
        <v>2263</v>
      </c>
      <c r="H46" s="478" t="e">
        <f t="shared" ca="1" si="8"/>
        <v>#NAME?</v>
      </c>
      <c r="I46" s="478" t="e">
        <f t="shared" ca="1" si="8"/>
        <v>#NAME?</v>
      </c>
      <c r="J46" s="478" t="e">
        <f t="shared" ca="1" si="8"/>
        <v>#NAME?</v>
      </c>
      <c r="K46" s="478" t="e">
        <f t="shared" ca="1" si="8"/>
        <v>#NAME?</v>
      </c>
      <c r="L46" s="478" t="e">
        <f t="shared" ca="1" si="8"/>
        <v>#NAME?</v>
      </c>
      <c r="M46" s="478" t="e">
        <f t="shared" ca="1" si="8"/>
        <v>#NAME?</v>
      </c>
      <c r="N46" s="478" t="e">
        <f t="shared" ca="1" si="8"/>
        <v>#NAME?</v>
      </c>
      <c r="O46" s="478" t="e">
        <f t="shared" ca="1" si="8"/>
        <v>#NAME?</v>
      </c>
      <c r="P46" s="478" t="e">
        <f t="shared" ca="1" si="8"/>
        <v>#NAME?</v>
      </c>
      <c r="Q46" s="478" t="e">
        <f t="shared" ca="1" si="8"/>
        <v>#NAME?</v>
      </c>
      <c r="R46" s="478" t="e">
        <f t="shared" ca="1" si="9"/>
        <v>#NAME?</v>
      </c>
      <c r="S46" s="478" t="e">
        <f t="shared" ca="1" si="9"/>
        <v>#NAME?</v>
      </c>
      <c r="T46" s="478" t="e">
        <f t="shared" ca="1" si="9"/>
        <v>#NAME?</v>
      </c>
      <c r="U46" s="478" t="e">
        <f t="shared" ca="1" si="9"/>
        <v>#NAME?</v>
      </c>
      <c r="V46" s="478" t="e">
        <f t="shared" ca="1" si="9"/>
        <v>#NAME?</v>
      </c>
      <c r="W46" s="478" t="e">
        <f t="shared" ca="1" si="9"/>
        <v>#NAME?</v>
      </c>
      <c r="X46" s="478" t="e">
        <f t="shared" ca="1" si="9"/>
        <v>#NAME?</v>
      </c>
      <c r="Y46" s="478" t="e">
        <f t="shared" ca="1" si="9"/>
        <v>#NAME?</v>
      </c>
      <c r="Z46" s="478" t="e">
        <f t="shared" ca="1" si="9"/>
        <v>#NAME?</v>
      </c>
      <c r="AA46" s="478" t="e">
        <f t="shared" ca="1" si="9"/>
        <v>#NAME?</v>
      </c>
      <c r="AB46" s="739">
        <v>90</v>
      </c>
      <c r="AC46" s="739">
        <v>62</v>
      </c>
      <c r="AD46" s="739" t="s">
        <v>2263</v>
      </c>
    </row>
    <row r="47" spans="1:30">
      <c r="A47" s="477"/>
      <c r="B47" s="477"/>
      <c r="C47" s="477"/>
      <c r="D47" s="477"/>
      <c r="E47" s="478">
        <f>ROW('us01'!BK90)</f>
        <v>90</v>
      </c>
      <c r="F47" s="478">
        <f>COLUMN('us01'!BK90)</f>
        <v>63</v>
      </c>
      <c r="G47" s="478" t="s">
        <v>2263</v>
      </c>
      <c r="H47" s="478" t="e">
        <f t="shared" ca="1" si="8"/>
        <v>#NAME?</v>
      </c>
      <c r="I47" s="478" t="e">
        <f t="shared" ca="1" si="8"/>
        <v>#NAME?</v>
      </c>
      <c r="J47" s="478" t="e">
        <f t="shared" ca="1" si="8"/>
        <v>#NAME?</v>
      </c>
      <c r="K47" s="478" t="e">
        <f t="shared" ca="1" si="8"/>
        <v>#NAME?</v>
      </c>
      <c r="L47" s="478" t="e">
        <f t="shared" ca="1" si="8"/>
        <v>#NAME?</v>
      </c>
      <c r="M47" s="478" t="e">
        <f t="shared" ca="1" si="8"/>
        <v>#NAME?</v>
      </c>
      <c r="N47" s="478" t="e">
        <f t="shared" ca="1" si="8"/>
        <v>#NAME?</v>
      </c>
      <c r="O47" s="478" t="e">
        <f t="shared" ca="1" si="8"/>
        <v>#NAME?</v>
      </c>
      <c r="P47" s="478" t="e">
        <f t="shared" ca="1" si="8"/>
        <v>#NAME?</v>
      </c>
      <c r="Q47" s="478" t="e">
        <f t="shared" ca="1" si="8"/>
        <v>#NAME?</v>
      </c>
      <c r="R47" s="478" t="e">
        <f t="shared" ca="1" si="9"/>
        <v>#NAME?</v>
      </c>
      <c r="S47" s="478" t="e">
        <f t="shared" ca="1" si="9"/>
        <v>#NAME?</v>
      </c>
      <c r="T47" s="478" t="e">
        <f t="shared" ca="1" si="9"/>
        <v>#NAME?</v>
      </c>
      <c r="U47" s="478" t="e">
        <f t="shared" ca="1" si="9"/>
        <v>#NAME?</v>
      </c>
      <c r="V47" s="478" t="e">
        <f t="shared" ca="1" si="9"/>
        <v>#NAME?</v>
      </c>
      <c r="W47" s="478" t="e">
        <f t="shared" ca="1" si="9"/>
        <v>#NAME?</v>
      </c>
      <c r="X47" s="478" t="e">
        <f t="shared" ca="1" si="9"/>
        <v>#NAME?</v>
      </c>
      <c r="Y47" s="478" t="e">
        <f t="shared" ca="1" si="9"/>
        <v>#NAME?</v>
      </c>
      <c r="Z47" s="478" t="e">
        <f t="shared" ca="1" si="9"/>
        <v>#NAME?</v>
      </c>
      <c r="AA47" s="478" t="e">
        <f t="shared" ca="1" si="9"/>
        <v>#NAME?</v>
      </c>
      <c r="AB47" s="739">
        <v>90</v>
      </c>
      <c r="AC47" s="739">
        <v>63</v>
      </c>
      <c r="AD47" s="739" t="s">
        <v>2263</v>
      </c>
    </row>
    <row r="48" spans="1:30">
      <c r="A48" s="477"/>
      <c r="B48" s="477"/>
      <c r="C48" s="477"/>
      <c r="D48" s="477"/>
      <c r="E48" s="478">
        <f>ROW('us01'!BL90)</f>
        <v>90</v>
      </c>
      <c r="F48" s="478">
        <f>COLUMN('us01'!BL90)</f>
        <v>64</v>
      </c>
      <c r="G48" s="478" t="s">
        <v>2263</v>
      </c>
      <c r="H48" s="478" t="e">
        <f t="shared" ca="1" si="8"/>
        <v>#NAME?</v>
      </c>
      <c r="I48" s="478" t="e">
        <f t="shared" ca="1" si="8"/>
        <v>#NAME?</v>
      </c>
      <c r="J48" s="478" t="e">
        <f t="shared" ca="1" si="8"/>
        <v>#NAME?</v>
      </c>
      <c r="K48" s="478" t="e">
        <f t="shared" ca="1" si="8"/>
        <v>#NAME?</v>
      </c>
      <c r="L48" s="478" t="e">
        <f t="shared" ca="1" si="8"/>
        <v>#NAME?</v>
      </c>
      <c r="M48" s="478" t="e">
        <f t="shared" ca="1" si="8"/>
        <v>#NAME?</v>
      </c>
      <c r="N48" s="478" t="e">
        <f t="shared" ca="1" si="8"/>
        <v>#NAME?</v>
      </c>
      <c r="O48" s="478" t="e">
        <f t="shared" ca="1" si="8"/>
        <v>#NAME?</v>
      </c>
      <c r="P48" s="478" t="e">
        <f t="shared" ca="1" si="8"/>
        <v>#NAME?</v>
      </c>
      <c r="Q48" s="478" t="e">
        <f t="shared" ca="1" si="8"/>
        <v>#NAME?</v>
      </c>
      <c r="R48" s="478" t="e">
        <f t="shared" ca="1" si="9"/>
        <v>#NAME?</v>
      </c>
      <c r="S48" s="478" t="e">
        <f t="shared" ca="1" si="9"/>
        <v>#NAME?</v>
      </c>
      <c r="T48" s="478" t="e">
        <f t="shared" ca="1" si="9"/>
        <v>#NAME?</v>
      </c>
      <c r="U48" s="478" t="e">
        <f t="shared" ca="1" si="9"/>
        <v>#NAME?</v>
      </c>
      <c r="V48" s="478" t="e">
        <f t="shared" ca="1" si="9"/>
        <v>#NAME?</v>
      </c>
      <c r="W48" s="478" t="e">
        <f t="shared" ca="1" si="9"/>
        <v>#NAME?</v>
      </c>
      <c r="X48" s="478" t="e">
        <f t="shared" ca="1" si="9"/>
        <v>#NAME?</v>
      </c>
      <c r="Y48" s="478" t="e">
        <f t="shared" ca="1" si="9"/>
        <v>#NAME?</v>
      </c>
      <c r="Z48" s="478" t="e">
        <f t="shared" ca="1" si="9"/>
        <v>#NAME?</v>
      </c>
      <c r="AA48" s="478" t="e">
        <f t="shared" ca="1" si="9"/>
        <v>#NAME?</v>
      </c>
      <c r="AB48" s="739">
        <v>90</v>
      </c>
      <c r="AC48" s="739">
        <v>64</v>
      </c>
      <c r="AD48" s="739" t="s">
        <v>2263</v>
      </c>
    </row>
    <row r="49" spans="1:30">
      <c r="A49" s="477"/>
      <c r="B49" s="477"/>
      <c r="C49" s="477"/>
      <c r="D49" s="477"/>
      <c r="E49" s="478">
        <f>ROW('us01'!BM90)</f>
        <v>90</v>
      </c>
      <c r="F49" s="478">
        <f>COLUMN('us01'!BM90)</f>
        <v>65</v>
      </c>
      <c r="G49" s="478" t="s">
        <v>2263</v>
      </c>
      <c r="H49" s="478" t="e">
        <f t="shared" ca="1" si="8"/>
        <v>#NAME?</v>
      </c>
      <c r="I49" s="478" t="e">
        <f t="shared" ca="1" si="8"/>
        <v>#NAME?</v>
      </c>
      <c r="J49" s="478" t="e">
        <f t="shared" ca="1" si="8"/>
        <v>#NAME?</v>
      </c>
      <c r="K49" s="478" t="e">
        <f t="shared" ca="1" si="8"/>
        <v>#NAME?</v>
      </c>
      <c r="L49" s="478" t="e">
        <f t="shared" ca="1" si="8"/>
        <v>#NAME?</v>
      </c>
      <c r="M49" s="478" t="e">
        <f t="shared" ca="1" si="8"/>
        <v>#NAME?</v>
      </c>
      <c r="N49" s="478" t="e">
        <f t="shared" ca="1" si="8"/>
        <v>#NAME?</v>
      </c>
      <c r="O49" s="478" t="e">
        <f t="shared" ca="1" si="8"/>
        <v>#NAME?</v>
      </c>
      <c r="P49" s="478" t="e">
        <f t="shared" ca="1" si="8"/>
        <v>#NAME?</v>
      </c>
      <c r="Q49" s="478" t="e">
        <f t="shared" ca="1" si="8"/>
        <v>#NAME?</v>
      </c>
      <c r="R49" s="478" t="e">
        <f t="shared" ca="1" si="9"/>
        <v>#NAME?</v>
      </c>
      <c r="S49" s="478" t="e">
        <f t="shared" ca="1" si="9"/>
        <v>#NAME?</v>
      </c>
      <c r="T49" s="478" t="e">
        <f t="shared" ca="1" si="9"/>
        <v>#NAME?</v>
      </c>
      <c r="U49" s="478" t="e">
        <f t="shared" ca="1" si="9"/>
        <v>#NAME?</v>
      </c>
      <c r="V49" s="478" t="e">
        <f t="shared" ca="1" si="9"/>
        <v>#NAME?</v>
      </c>
      <c r="W49" s="478" t="e">
        <f t="shared" ca="1" si="9"/>
        <v>#NAME?</v>
      </c>
      <c r="X49" s="478" t="e">
        <f t="shared" ca="1" si="9"/>
        <v>#NAME?</v>
      </c>
      <c r="Y49" s="478" t="e">
        <f t="shared" ca="1" si="9"/>
        <v>#NAME?</v>
      </c>
      <c r="Z49" s="478" t="e">
        <f t="shared" ca="1" si="9"/>
        <v>#NAME?</v>
      </c>
      <c r="AA49" s="478" t="e">
        <f t="shared" ca="1" si="9"/>
        <v>#NAME?</v>
      </c>
      <c r="AB49" s="739">
        <v>90</v>
      </c>
      <c r="AC49" s="739">
        <v>65</v>
      </c>
      <c r="AD49" s="739" t="s">
        <v>2263</v>
      </c>
    </row>
    <row r="50" spans="1:30">
      <c r="A50" s="477"/>
      <c r="B50" s="477"/>
      <c r="C50" s="477"/>
      <c r="D50" s="477"/>
      <c r="E50" s="478">
        <f>ROW('us01'!BN90)</f>
        <v>90</v>
      </c>
      <c r="F50" s="478">
        <f>COLUMN('us01'!BN90)</f>
        <v>66</v>
      </c>
      <c r="G50" s="478" t="s">
        <v>2263</v>
      </c>
      <c r="H50" s="478" t="e">
        <f t="shared" ca="1" si="8"/>
        <v>#NAME?</v>
      </c>
      <c r="I50" s="478" t="e">
        <f t="shared" ca="1" si="8"/>
        <v>#NAME?</v>
      </c>
      <c r="J50" s="478" t="e">
        <f t="shared" ca="1" si="8"/>
        <v>#NAME?</v>
      </c>
      <c r="K50" s="478" t="e">
        <f t="shared" ca="1" si="8"/>
        <v>#NAME?</v>
      </c>
      <c r="L50" s="478" t="e">
        <f t="shared" ca="1" si="8"/>
        <v>#NAME?</v>
      </c>
      <c r="M50" s="478" t="e">
        <f t="shared" ca="1" si="8"/>
        <v>#NAME?</v>
      </c>
      <c r="N50" s="478" t="e">
        <f t="shared" ca="1" si="8"/>
        <v>#NAME?</v>
      </c>
      <c r="O50" s="478" t="e">
        <f t="shared" ca="1" si="8"/>
        <v>#NAME?</v>
      </c>
      <c r="P50" s="478" t="e">
        <f t="shared" ca="1" si="8"/>
        <v>#NAME?</v>
      </c>
      <c r="Q50" s="478" t="e">
        <f t="shared" ca="1" si="8"/>
        <v>#NAME?</v>
      </c>
      <c r="R50" s="478" t="e">
        <f t="shared" ca="1" si="9"/>
        <v>#NAME?</v>
      </c>
      <c r="S50" s="478" t="e">
        <f t="shared" ca="1" si="9"/>
        <v>#NAME?</v>
      </c>
      <c r="T50" s="478" t="e">
        <f t="shared" ca="1" si="9"/>
        <v>#NAME?</v>
      </c>
      <c r="U50" s="478" t="e">
        <f t="shared" ca="1" si="9"/>
        <v>#NAME?</v>
      </c>
      <c r="V50" s="478" t="e">
        <f t="shared" ca="1" si="9"/>
        <v>#NAME?</v>
      </c>
      <c r="W50" s="478" t="e">
        <f t="shared" ca="1" si="9"/>
        <v>#NAME?</v>
      </c>
      <c r="X50" s="478" t="e">
        <f t="shared" ca="1" si="9"/>
        <v>#NAME?</v>
      </c>
      <c r="Y50" s="478" t="e">
        <f t="shared" ca="1" si="9"/>
        <v>#NAME?</v>
      </c>
      <c r="Z50" s="478" t="e">
        <f t="shared" ca="1" si="9"/>
        <v>#NAME?</v>
      </c>
      <c r="AA50" s="478" t="e">
        <f t="shared" ca="1" si="9"/>
        <v>#NAME?</v>
      </c>
      <c r="AB50" s="739">
        <v>90</v>
      </c>
      <c r="AC50" s="739">
        <v>66</v>
      </c>
      <c r="AD50" s="739" t="s">
        <v>2263</v>
      </c>
    </row>
    <row r="51" spans="1:30">
      <c r="A51" s="477"/>
      <c r="B51" s="477"/>
      <c r="C51" s="477"/>
      <c r="D51" s="477"/>
      <c r="E51" s="478">
        <f>ROW('us01'!BO90)</f>
        <v>90</v>
      </c>
      <c r="F51" s="478">
        <f>COLUMN('us01'!BO90)</f>
        <v>67</v>
      </c>
      <c r="G51" s="478" t="s">
        <v>2263</v>
      </c>
      <c r="H51" s="478" t="e">
        <f t="shared" ca="1" si="8"/>
        <v>#NAME?</v>
      </c>
      <c r="I51" s="478" t="e">
        <f t="shared" ca="1" si="8"/>
        <v>#NAME?</v>
      </c>
      <c r="J51" s="478" t="e">
        <f t="shared" ca="1" si="8"/>
        <v>#NAME?</v>
      </c>
      <c r="K51" s="478" t="e">
        <f t="shared" ca="1" si="8"/>
        <v>#NAME?</v>
      </c>
      <c r="L51" s="478" t="e">
        <f t="shared" ca="1" si="8"/>
        <v>#NAME?</v>
      </c>
      <c r="M51" s="478" t="e">
        <f t="shared" ca="1" si="8"/>
        <v>#NAME?</v>
      </c>
      <c r="N51" s="478" t="e">
        <f t="shared" ca="1" si="8"/>
        <v>#NAME?</v>
      </c>
      <c r="O51" s="478" t="e">
        <f t="shared" ca="1" si="8"/>
        <v>#NAME?</v>
      </c>
      <c r="P51" s="478" t="e">
        <f t="shared" ca="1" si="8"/>
        <v>#NAME?</v>
      </c>
      <c r="Q51" s="478" t="e">
        <f t="shared" ca="1" si="8"/>
        <v>#NAME?</v>
      </c>
      <c r="R51" s="478" t="e">
        <f t="shared" ca="1" si="9"/>
        <v>#NAME?</v>
      </c>
      <c r="S51" s="478" t="e">
        <f t="shared" ca="1" si="9"/>
        <v>#NAME?</v>
      </c>
      <c r="T51" s="478" t="e">
        <f t="shared" ca="1" si="9"/>
        <v>#NAME?</v>
      </c>
      <c r="U51" s="478" t="e">
        <f t="shared" ca="1" si="9"/>
        <v>#NAME?</v>
      </c>
      <c r="V51" s="478" t="e">
        <f t="shared" ca="1" si="9"/>
        <v>#NAME?</v>
      </c>
      <c r="W51" s="478" t="e">
        <f t="shared" ca="1" si="9"/>
        <v>#NAME?</v>
      </c>
      <c r="X51" s="478" t="e">
        <f t="shared" ca="1" si="9"/>
        <v>#NAME?</v>
      </c>
      <c r="Y51" s="478" t="e">
        <f t="shared" ca="1" si="9"/>
        <v>#NAME?</v>
      </c>
      <c r="Z51" s="478" t="e">
        <f t="shared" ca="1" si="9"/>
        <v>#NAME?</v>
      </c>
      <c r="AA51" s="478" t="e">
        <f t="shared" ca="1" si="9"/>
        <v>#NAME?</v>
      </c>
      <c r="AB51" s="739">
        <v>90</v>
      </c>
      <c r="AC51" s="739">
        <v>67</v>
      </c>
      <c r="AD51" s="739" t="s">
        <v>2263</v>
      </c>
    </row>
    <row r="52" spans="1:30">
      <c r="A52" s="477"/>
      <c r="B52" s="477"/>
      <c r="C52" s="477"/>
      <c r="D52" s="477" t="s">
        <v>1147</v>
      </c>
      <c r="E52" s="478">
        <f>ROW('us01'!BF91)</f>
        <v>91</v>
      </c>
      <c r="F52" s="478">
        <f>COLUMN('us01'!BF91)</f>
        <v>58</v>
      </c>
      <c r="G52" s="478" t="s">
        <v>2263</v>
      </c>
      <c r="H52" s="478" t="e">
        <f t="shared" ca="1" si="8"/>
        <v>#NAME?</v>
      </c>
      <c r="I52" s="478" t="e">
        <f t="shared" ca="1" si="8"/>
        <v>#NAME?</v>
      </c>
      <c r="J52" s="478" t="e">
        <f t="shared" ca="1" si="8"/>
        <v>#NAME?</v>
      </c>
      <c r="K52" s="478" t="e">
        <f t="shared" ca="1" si="8"/>
        <v>#NAME?</v>
      </c>
      <c r="L52" s="478" t="e">
        <f t="shared" ca="1" si="8"/>
        <v>#NAME?</v>
      </c>
      <c r="M52" s="478" t="e">
        <f t="shared" ca="1" si="8"/>
        <v>#NAME?</v>
      </c>
      <c r="N52" s="478" t="e">
        <f t="shared" ca="1" si="8"/>
        <v>#NAME?</v>
      </c>
      <c r="O52" s="478" t="e">
        <f t="shared" ca="1" si="8"/>
        <v>#NAME?</v>
      </c>
      <c r="P52" s="478" t="e">
        <f t="shared" ca="1" si="8"/>
        <v>#NAME?</v>
      </c>
      <c r="Q52" s="478" t="e">
        <f t="shared" ca="1" si="8"/>
        <v>#NAME?</v>
      </c>
      <c r="R52" s="478" t="e">
        <f t="shared" ca="1" si="9"/>
        <v>#NAME?</v>
      </c>
      <c r="S52" s="478" t="e">
        <f t="shared" ca="1" si="9"/>
        <v>#NAME?</v>
      </c>
      <c r="T52" s="478" t="e">
        <f t="shared" ca="1" si="9"/>
        <v>#NAME?</v>
      </c>
      <c r="U52" s="478" t="e">
        <f t="shared" ca="1" si="9"/>
        <v>#NAME?</v>
      </c>
      <c r="V52" s="478" t="e">
        <f t="shared" ca="1" si="9"/>
        <v>#NAME?</v>
      </c>
      <c r="W52" s="478" t="e">
        <f t="shared" ca="1" si="9"/>
        <v>#NAME?</v>
      </c>
      <c r="X52" s="478" t="e">
        <f t="shared" ca="1" si="9"/>
        <v>#NAME?</v>
      </c>
      <c r="Y52" s="478" t="e">
        <f t="shared" ca="1" si="9"/>
        <v>#NAME?</v>
      </c>
      <c r="Z52" s="478" t="e">
        <f t="shared" ca="1" si="9"/>
        <v>#NAME?</v>
      </c>
      <c r="AA52" s="478" t="e">
        <f t="shared" ca="1" si="9"/>
        <v>#NAME?</v>
      </c>
      <c r="AB52" s="739">
        <v>91</v>
      </c>
      <c r="AC52" s="739">
        <v>58</v>
      </c>
      <c r="AD52" s="739" t="s">
        <v>2263</v>
      </c>
    </row>
    <row r="53" spans="1:30">
      <c r="A53" s="477"/>
      <c r="B53" s="477"/>
      <c r="C53" s="477"/>
      <c r="D53" s="477"/>
      <c r="E53" s="478">
        <f>ROW('us01'!BG91)</f>
        <v>91</v>
      </c>
      <c r="F53" s="478">
        <f>COLUMN('us01'!BG91)</f>
        <v>59</v>
      </c>
      <c r="G53" s="478" t="s">
        <v>2263</v>
      </c>
      <c r="H53" s="478" t="e">
        <f t="shared" ca="1" si="8"/>
        <v>#NAME?</v>
      </c>
      <c r="I53" s="478" t="e">
        <f t="shared" ca="1" si="8"/>
        <v>#NAME?</v>
      </c>
      <c r="J53" s="478" t="e">
        <f t="shared" ca="1" si="8"/>
        <v>#NAME?</v>
      </c>
      <c r="K53" s="478" t="e">
        <f t="shared" ca="1" si="8"/>
        <v>#NAME?</v>
      </c>
      <c r="L53" s="478" t="e">
        <f t="shared" ca="1" si="8"/>
        <v>#NAME?</v>
      </c>
      <c r="M53" s="478" t="e">
        <f t="shared" ca="1" si="8"/>
        <v>#NAME?</v>
      </c>
      <c r="N53" s="478" t="e">
        <f t="shared" ca="1" si="8"/>
        <v>#NAME?</v>
      </c>
      <c r="O53" s="478" t="e">
        <f t="shared" ca="1" si="8"/>
        <v>#NAME?</v>
      </c>
      <c r="P53" s="478" t="e">
        <f t="shared" ca="1" si="8"/>
        <v>#NAME?</v>
      </c>
      <c r="Q53" s="478" t="e">
        <f t="shared" ca="1" si="8"/>
        <v>#NAME?</v>
      </c>
      <c r="R53" s="478" t="e">
        <f t="shared" ca="1" si="9"/>
        <v>#NAME?</v>
      </c>
      <c r="S53" s="478" t="e">
        <f t="shared" ca="1" si="9"/>
        <v>#NAME?</v>
      </c>
      <c r="T53" s="478" t="e">
        <f t="shared" ca="1" si="9"/>
        <v>#NAME?</v>
      </c>
      <c r="U53" s="478" t="e">
        <f t="shared" ca="1" si="9"/>
        <v>#NAME?</v>
      </c>
      <c r="V53" s="478" t="e">
        <f t="shared" ca="1" si="9"/>
        <v>#NAME?</v>
      </c>
      <c r="W53" s="478" t="e">
        <f t="shared" ca="1" si="9"/>
        <v>#NAME?</v>
      </c>
      <c r="X53" s="478" t="e">
        <f t="shared" ca="1" si="9"/>
        <v>#NAME?</v>
      </c>
      <c r="Y53" s="478" t="e">
        <f t="shared" ca="1" si="9"/>
        <v>#NAME?</v>
      </c>
      <c r="Z53" s="478" t="e">
        <f t="shared" ca="1" si="9"/>
        <v>#NAME?</v>
      </c>
      <c r="AA53" s="478" t="e">
        <f t="shared" ca="1" si="9"/>
        <v>#NAME?</v>
      </c>
      <c r="AB53" s="739">
        <v>91</v>
      </c>
      <c r="AC53" s="739">
        <v>59</v>
      </c>
      <c r="AD53" s="739" t="s">
        <v>2263</v>
      </c>
    </row>
    <row r="54" spans="1:30">
      <c r="A54" s="477"/>
      <c r="B54" s="477"/>
      <c r="C54" s="477"/>
      <c r="D54" s="477"/>
      <c r="E54" s="478">
        <f>ROW('us01'!BH91)</f>
        <v>91</v>
      </c>
      <c r="F54" s="478">
        <f>COLUMN('us01'!BH91)</f>
        <v>60</v>
      </c>
      <c r="G54" s="478" t="s">
        <v>2263</v>
      </c>
      <c r="H54" s="478" t="e">
        <f t="shared" ca="1" si="8"/>
        <v>#NAME?</v>
      </c>
      <c r="I54" s="478" t="e">
        <f t="shared" ca="1" si="8"/>
        <v>#NAME?</v>
      </c>
      <c r="J54" s="478" t="e">
        <f t="shared" ca="1" si="8"/>
        <v>#NAME?</v>
      </c>
      <c r="K54" s="478" t="e">
        <f t="shared" ca="1" si="8"/>
        <v>#NAME?</v>
      </c>
      <c r="L54" s="478" t="e">
        <f t="shared" ca="1" si="8"/>
        <v>#NAME?</v>
      </c>
      <c r="M54" s="478" t="e">
        <f t="shared" ca="1" si="8"/>
        <v>#NAME?</v>
      </c>
      <c r="N54" s="478" t="e">
        <f t="shared" ca="1" si="8"/>
        <v>#NAME?</v>
      </c>
      <c r="O54" s="478" t="e">
        <f t="shared" ca="1" si="8"/>
        <v>#NAME?</v>
      </c>
      <c r="P54" s="478" t="e">
        <f t="shared" ca="1" si="8"/>
        <v>#NAME?</v>
      </c>
      <c r="Q54" s="478" t="e">
        <f t="shared" ca="1" si="8"/>
        <v>#NAME?</v>
      </c>
      <c r="R54" s="478" t="e">
        <f t="shared" ca="1" si="9"/>
        <v>#NAME?</v>
      </c>
      <c r="S54" s="478" t="e">
        <f t="shared" ca="1" si="9"/>
        <v>#NAME?</v>
      </c>
      <c r="T54" s="478" t="e">
        <f t="shared" ca="1" si="9"/>
        <v>#NAME?</v>
      </c>
      <c r="U54" s="478" t="e">
        <f t="shared" ca="1" si="9"/>
        <v>#NAME?</v>
      </c>
      <c r="V54" s="478" t="e">
        <f t="shared" ca="1" si="9"/>
        <v>#NAME?</v>
      </c>
      <c r="W54" s="478" t="e">
        <f t="shared" ca="1" si="9"/>
        <v>#NAME?</v>
      </c>
      <c r="X54" s="478" t="e">
        <f t="shared" ca="1" si="9"/>
        <v>#NAME?</v>
      </c>
      <c r="Y54" s="478" t="e">
        <f t="shared" ca="1" si="9"/>
        <v>#NAME?</v>
      </c>
      <c r="Z54" s="478" t="e">
        <f t="shared" ca="1" si="9"/>
        <v>#NAME?</v>
      </c>
      <c r="AA54" s="478" t="e">
        <f t="shared" ca="1" si="9"/>
        <v>#NAME?</v>
      </c>
      <c r="AB54" s="739">
        <v>91</v>
      </c>
      <c r="AC54" s="739">
        <v>60</v>
      </c>
      <c r="AD54" s="739" t="s">
        <v>2263</v>
      </c>
    </row>
    <row r="55" spans="1:30">
      <c r="A55" s="477"/>
      <c r="B55" s="477"/>
      <c r="C55" s="477"/>
      <c r="D55" s="477"/>
      <c r="E55" s="478">
        <f>ROW('us01'!BI91)</f>
        <v>91</v>
      </c>
      <c r="F55" s="478">
        <f>COLUMN('us01'!BI91)</f>
        <v>61</v>
      </c>
      <c r="G55" s="478" t="s">
        <v>2263</v>
      </c>
      <c r="H55" s="478" t="e">
        <f t="shared" ref="H55:Q64" ca="1" si="10">copia_valore_us2($E55,$F55,H$4,$G55)</f>
        <v>#NAME?</v>
      </c>
      <c r="I55" s="478" t="e">
        <f t="shared" ca="1" si="10"/>
        <v>#NAME?</v>
      </c>
      <c r="J55" s="478" t="e">
        <f t="shared" ca="1" si="10"/>
        <v>#NAME?</v>
      </c>
      <c r="K55" s="478" t="e">
        <f t="shared" ca="1" si="10"/>
        <v>#NAME?</v>
      </c>
      <c r="L55" s="478" t="e">
        <f t="shared" ca="1" si="10"/>
        <v>#NAME?</v>
      </c>
      <c r="M55" s="478" t="e">
        <f t="shared" ca="1" si="10"/>
        <v>#NAME?</v>
      </c>
      <c r="N55" s="478" t="e">
        <f t="shared" ca="1" si="10"/>
        <v>#NAME?</v>
      </c>
      <c r="O55" s="478" t="e">
        <f t="shared" ca="1" si="10"/>
        <v>#NAME?</v>
      </c>
      <c r="P55" s="478" t="e">
        <f t="shared" ca="1" si="10"/>
        <v>#NAME?</v>
      </c>
      <c r="Q55" s="478" t="e">
        <f t="shared" ca="1" si="10"/>
        <v>#NAME?</v>
      </c>
      <c r="R55" s="478" t="e">
        <f t="shared" ref="R55:AA64" ca="1" si="11">copia_valore_us2($E55,$F55,R$4,$G55)</f>
        <v>#NAME?</v>
      </c>
      <c r="S55" s="478" t="e">
        <f t="shared" ca="1" si="11"/>
        <v>#NAME?</v>
      </c>
      <c r="T55" s="478" t="e">
        <f t="shared" ca="1" si="11"/>
        <v>#NAME?</v>
      </c>
      <c r="U55" s="478" t="e">
        <f t="shared" ca="1" si="11"/>
        <v>#NAME?</v>
      </c>
      <c r="V55" s="478" t="e">
        <f t="shared" ca="1" si="11"/>
        <v>#NAME?</v>
      </c>
      <c r="W55" s="478" t="e">
        <f t="shared" ca="1" si="11"/>
        <v>#NAME?</v>
      </c>
      <c r="X55" s="478" t="e">
        <f t="shared" ca="1" si="11"/>
        <v>#NAME?</v>
      </c>
      <c r="Y55" s="478" t="e">
        <f t="shared" ca="1" si="11"/>
        <v>#NAME?</v>
      </c>
      <c r="Z55" s="478" t="e">
        <f t="shared" ca="1" si="11"/>
        <v>#NAME?</v>
      </c>
      <c r="AA55" s="478" t="e">
        <f t="shared" ca="1" si="11"/>
        <v>#NAME?</v>
      </c>
      <c r="AB55" s="739">
        <v>91</v>
      </c>
      <c r="AC55" s="739">
        <v>61</v>
      </c>
      <c r="AD55" s="739" t="s">
        <v>2263</v>
      </c>
    </row>
    <row r="56" spans="1:30">
      <c r="A56" s="477"/>
      <c r="B56" s="477"/>
      <c r="C56" s="477"/>
      <c r="D56" s="477"/>
      <c r="E56" s="478">
        <f>ROW('us01'!BJ91)</f>
        <v>91</v>
      </c>
      <c r="F56" s="478">
        <f>COLUMN('us01'!BJ91)</f>
        <v>62</v>
      </c>
      <c r="G56" s="478" t="s">
        <v>2263</v>
      </c>
      <c r="H56" s="478" t="e">
        <f t="shared" ca="1" si="10"/>
        <v>#NAME?</v>
      </c>
      <c r="I56" s="478" t="e">
        <f t="shared" ca="1" si="10"/>
        <v>#NAME?</v>
      </c>
      <c r="J56" s="478" t="e">
        <f t="shared" ca="1" si="10"/>
        <v>#NAME?</v>
      </c>
      <c r="K56" s="478" t="e">
        <f t="shared" ca="1" si="10"/>
        <v>#NAME?</v>
      </c>
      <c r="L56" s="478" t="e">
        <f t="shared" ca="1" si="10"/>
        <v>#NAME?</v>
      </c>
      <c r="M56" s="478" t="e">
        <f t="shared" ca="1" si="10"/>
        <v>#NAME?</v>
      </c>
      <c r="N56" s="478" t="e">
        <f t="shared" ca="1" si="10"/>
        <v>#NAME?</v>
      </c>
      <c r="O56" s="478" t="e">
        <f t="shared" ca="1" si="10"/>
        <v>#NAME?</v>
      </c>
      <c r="P56" s="478" t="e">
        <f t="shared" ca="1" si="10"/>
        <v>#NAME?</v>
      </c>
      <c r="Q56" s="478" t="e">
        <f t="shared" ca="1" si="10"/>
        <v>#NAME?</v>
      </c>
      <c r="R56" s="478" t="e">
        <f t="shared" ca="1" si="11"/>
        <v>#NAME?</v>
      </c>
      <c r="S56" s="478" t="e">
        <f t="shared" ca="1" si="11"/>
        <v>#NAME?</v>
      </c>
      <c r="T56" s="478" t="e">
        <f t="shared" ca="1" si="11"/>
        <v>#NAME?</v>
      </c>
      <c r="U56" s="478" t="e">
        <f t="shared" ca="1" si="11"/>
        <v>#NAME?</v>
      </c>
      <c r="V56" s="478" t="e">
        <f t="shared" ca="1" si="11"/>
        <v>#NAME?</v>
      </c>
      <c r="W56" s="478" t="e">
        <f t="shared" ca="1" si="11"/>
        <v>#NAME?</v>
      </c>
      <c r="X56" s="478" t="e">
        <f t="shared" ca="1" si="11"/>
        <v>#NAME?</v>
      </c>
      <c r="Y56" s="478" t="e">
        <f t="shared" ca="1" si="11"/>
        <v>#NAME?</v>
      </c>
      <c r="Z56" s="478" t="e">
        <f t="shared" ca="1" si="11"/>
        <v>#NAME?</v>
      </c>
      <c r="AA56" s="478" t="e">
        <f t="shared" ca="1" si="11"/>
        <v>#NAME?</v>
      </c>
      <c r="AB56" s="739">
        <v>91</v>
      </c>
      <c r="AC56" s="739">
        <v>62</v>
      </c>
      <c r="AD56" s="739" t="s">
        <v>2263</v>
      </c>
    </row>
    <row r="57" spans="1:30">
      <c r="A57" s="477"/>
      <c r="B57" s="477"/>
      <c r="C57" s="477"/>
      <c r="D57" s="477"/>
      <c r="E57" s="478">
        <f>ROW('us01'!BK91)</f>
        <v>91</v>
      </c>
      <c r="F57" s="478">
        <f>COLUMN('us01'!BK91)</f>
        <v>63</v>
      </c>
      <c r="G57" s="478" t="s">
        <v>2263</v>
      </c>
      <c r="H57" s="478" t="e">
        <f t="shared" ca="1" si="10"/>
        <v>#NAME?</v>
      </c>
      <c r="I57" s="478" t="e">
        <f t="shared" ca="1" si="10"/>
        <v>#NAME?</v>
      </c>
      <c r="J57" s="478" t="e">
        <f t="shared" ca="1" si="10"/>
        <v>#NAME?</v>
      </c>
      <c r="K57" s="478" t="e">
        <f t="shared" ca="1" si="10"/>
        <v>#NAME?</v>
      </c>
      <c r="L57" s="478" t="e">
        <f t="shared" ca="1" si="10"/>
        <v>#NAME?</v>
      </c>
      <c r="M57" s="478" t="e">
        <f t="shared" ca="1" si="10"/>
        <v>#NAME?</v>
      </c>
      <c r="N57" s="478" t="e">
        <f t="shared" ca="1" si="10"/>
        <v>#NAME?</v>
      </c>
      <c r="O57" s="478" t="e">
        <f t="shared" ca="1" si="10"/>
        <v>#NAME?</v>
      </c>
      <c r="P57" s="478" t="e">
        <f t="shared" ca="1" si="10"/>
        <v>#NAME?</v>
      </c>
      <c r="Q57" s="478" t="e">
        <f t="shared" ca="1" si="10"/>
        <v>#NAME?</v>
      </c>
      <c r="R57" s="478" t="e">
        <f t="shared" ca="1" si="11"/>
        <v>#NAME?</v>
      </c>
      <c r="S57" s="478" t="e">
        <f t="shared" ca="1" si="11"/>
        <v>#NAME?</v>
      </c>
      <c r="T57" s="478" t="e">
        <f t="shared" ca="1" si="11"/>
        <v>#NAME?</v>
      </c>
      <c r="U57" s="478" t="e">
        <f t="shared" ca="1" si="11"/>
        <v>#NAME?</v>
      </c>
      <c r="V57" s="478" t="e">
        <f t="shared" ca="1" si="11"/>
        <v>#NAME?</v>
      </c>
      <c r="W57" s="478" t="e">
        <f t="shared" ca="1" si="11"/>
        <v>#NAME?</v>
      </c>
      <c r="X57" s="478" t="e">
        <f t="shared" ca="1" si="11"/>
        <v>#NAME?</v>
      </c>
      <c r="Y57" s="478" t="e">
        <f t="shared" ca="1" si="11"/>
        <v>#NAME?</v>
      </c>
      <c r="Z57" s="478" t="e">
        <f t="shared" ca="1" si="11"/>
        <v>#NAME?</v>
      </c>
      <c r="AA57" s="478" t="e">
        <f t="shared" ca="1" si="11"/>
        <v>#NAME?</v>
      </c>
      <c r="AB57" s="739">
        <v>91</v>
      </c>
      <c r="AC57" s="739">
        <v>63</v>
      </c>
      <c r="AD57" s="739" t="s">
        <v>2263</v>
      </c>
    </row>
    <row r="58" spans="1:30">
      <c r="A58" s="477"/>
      <c r="B58" s="477"/>
      <c r="C58" s="477"/>
      <c r="D58" s="477"/>
      <c r="E58" s="478">
        <f>ROW('us01'!BL91)</f>
        <v>91</v>
      </c>
      <c r="F58" s="478">
        <f>COLUMN('us01'!BL91)</f>
        <v>64</v>
      </c>
      <c r="G58" s="478" t="s">
        <v>2263</v>
      </c>
      <c r="H58" s="478" t="e">
        <f t="shared" ca="1" si="10"/>
        <v>#NAME?</v>
      </c>
      <c r="I58" s="478" t="e">
        <f t="shared" ca="1" si="10"/>
        <v>#NAME?</v>
      </c>
      <c r="J58" s="478" t="e">
        <f t="shared" ca="1" si="10"/>
        <v>#NAME?</v>
      </c>
      <c r="K58" s="478" t="e">
        <f t="shared" ca="1" si="10"/>
        <v>#NAME?</v>
      </c>
      <c r="L58" s="478" t="e">
        <f t="shared" ca="1" si="10"/>
        <v>#NAME?</v>
      </c>
      <c r="M58" s="478" t="e">
        <f t="shared" ca="1" si="10"/>
        <v>#NAME?</v>
      </c>
      <c r="N58" s="478" t="e">
        <f t="shared" ca="1" si="10"/>
        <v>#NAME?</v>
      </c>
      <c r="O58" s="478" t="e">
        <f t="shared" ca="1" si="10"/>
        <v>#NAME?</v>
      </c>
      <c r="P58" s="478" t="e">
        <f t="shared" ca="1" si="10"/>
        <v>#NAME?</v>
      </c>
      <c r="Q58" s="478" t="e">
        <f t="shared" ca="1" si="10"/>
        <v>#NAME?</v>
      </c>
      <c r="R58" s="478" t="e">
        <f t="shared" ca="1" si="11"/>
        <v>#NAME?</v>
      </c>
      <c r="S58" s="478" t="e">
        <f t="shared" ca="1" si="11"/>
        <v>#NAME?</v>
      </c>
      <c r="T58" s="478" t="e">
        <f t="shared" ca="1" si="11"/>
        <v>#NAME?</v>
      </c>
      <c r="U58" s="478" t="e">
        <f t="shared" ca="1" si="11"/>
        <v>#NAME?</v>
      </c>
      <c r="V58" s="478" t="e">
        <f t="shared" ca="1" si="11"/>
        <v>#NAME?</v>
      </c>
      <c r="W58" s="478" t="e">
        <f t="shared" ca="1" si="11"/>
        <v>#NAME?</v>
      </c>
      <c r="X58" s="478" t="e">
        <f t="shared" ca="1" si="11"/>
        <v>#NAME?</v>
      </c>
      <c r="Y58" s="478" t="e">
        <f t="shared" ca="1" si="11"/>
        <v>#NAME?</v>
      </c>
      <c r="Z58" s="478" t="e">
        <f t="shared" ca="1" si="11"/>
        <v>#NAME?</v>
      </c>
      <c r="AA58" s="478" t="e">
        <f t="shared" ca="1" si="11"/>
        <v>#NAME?</v>
      </c>
      <c r="AB58" s="739">
        <v>91</v>
      </c>
      <c r="AC58" s="739">
        <v>64</v>
      </c>
      <c r="AD58" s="739" t="s">
        <v>2263</v>
      </c>
    </row>
    <row r="59" spans="1:30">
      <c r="A59" s="477"/>
      <c r="B59" s="477"/>
      <c r="C59" s="477"/>
      <c r="D59" s="477"/>
      <c r="E59" s="478">
        <f>ROW('us01'!BM91)</f>
        <v>91</v>
      </c>
      <c r="F59" s="478">
        <f>COLUMN('us01'!BM91)</f>
        <v>65</v>
      </c>
      <c r="G59" s="478" t="s">
        <v>2263</v>
      </c>
      <c r="H59" s="478" t="e">
        <f t="shared" ca="1" si="10"/>
        <v>#NAME?</v>
      </c>
      <c r="I59" s="478" t="e">
        <f t="shared" ca="1" si="10"/>
        <v>#NAME?</v>
      </c>
      <c r="J59" s="478" t="e">
        <f t="shared" ca="1" si="10"/>
        <v>#NAME?</v>
      </c>
      <c r="K59" s="478" t="e">
        <f t="shared" ca="1" si="10"/>
        <v>#NAME?</v>
      </c>
      <c r="L59" s="478" t="e">
        <f t="shared" ca="1" si="10"/>
        <v>#NAME?</v>
      </c>
      <c r="M59" s="478" t="e">
        <f t="shared" ca="1" si="10"/>
        <v>#NAME?</v>
      </c>
      <c r="N59" s="478" t="e">
        <f t="shared" ca="1" si="10"/>
        <v>#NAME?</v>
      </c>
      <c r="O59" s="478" t="e">
        <f t="shared" ca="1" si="10"/>
        <v>#NAME?</v>
      </c>
      <c r="P59" s="478" t="e">
        <f t="shared" ca="1" si="10"/>
        <v>#NAME?</v>
      </c>
      <c r="Q59" s="478" t="e">
        <f t="shared" ca="1" si="10"/>
        <v>#NAME?</v>
      </c>
      <c r="R59" s="478" t="e">
        <f t="shared" ca="1" si="11"/>
        <v>#NAME?</v>
      </c>
      <c r="S59" s="478" t="e">
        <f t="shared" ca="1" si="11"/>
        <v>#NAME?</v>
      </c>
      <c r="T59" s="478" t="e">
        <f t="shared" ca="1" si="11"/>
        <v>#NAME?</v>
      </c>
      <c r="U59" s="478" t="e">
        <f t="shared" ca="1" si="11"/>
        <v>#NAME?</v>
      </c>
      <c r="V59" s="478" t="e">
        <f t="shared" ca="1" si="11"/>
        <v>#NAME?</v>
      </c>
      <c r="W59" s="478" t="e">
        <f t="shared" ca="1" si="11"/>
        <v>#NAME?</v>
      </c>
      <c r="X59" s="478" t="e">
        <f t="shared" ca="1" si="11"/>
        <v>#NAME?</v>
      </c>
      <c r="Y59" s="478" t="e">
        <f t="shared" ca="1" si="11"/>
        <v>#NAME?</v>
      </c>
      <c r="Z59" s="478" t="e">
        <f t="shared" ca="1" si="11"/>
        <v>#NAME?</v>
      </c>
      <c r="AA59" s="478" t="e">
        <f t="shared" ca="1" si="11"/>
        <v>#NAME?</v>
      </c>
      <c r="AB59" s="739">
        <v>91</v>
      </c>
      <c r="AC59" s="739">
        <v>65</v>
      </c>
      <c r="AD59" s="739" t="s">
        <v>2263</v>
      </c>
    </row>
    <row r="60" spans="1:30">
      <c r="A60" s="477"/>
      <c r="B60" s="477"/>
      <c r="C60" s="477"/>
      <c r="D60" s="477"/>
      <c r="E60" s="478">
        <f>ROW('us01'!BN91)</f>
        <v>91</v>
      </c>
      <c r="F60" s="478">
        <f>COLUMN('us01'!BN91)</f>
        <v>66</v>
      </c>
      <c r="G60" s="478" t="s">
        <v>2263</v>
      </c>
      <c r="H60" s="478" t="e">
        <f t="shared" ca="1" si="10"/>
        <v>#NAME?</v>
      </c>
      <c r="I60" s="478" t="e">
        <f t="shared" ca="1" si="10"/>
        <v>#NAME?</v>
      </c>
      <c r="J60" s="478" t="e">
        <f t="shared" ca="1" si="10"/>
        <v>#NAME?</v>
      </c>
      <c r="K60" s="478" t="e">
        <f t="shared" ca="1" si="10"/>
        <v>#NAME?</v>
      </c>
      <c r="L60" s="478" t="e">
        <f t="shared" ca="1" si="10"/>
        <v>#NAME?</v>
      </c>
      <c r="M60" s="478" t="e">
        <f t="shared" ca="1" si="10"/>
        <v>#NAME?</v>
      </c>
      <c r="N60" s="478" t="e">
        <f t="shared" ca="1" si="10"/>
        <v>#NAME?</v>
      </c>
      <c r="O60" s="478" t="e">
        <f t="shared" ca="1" si="10"/>
        <v>#NAME?</v>
      </c>
      <c r="P60" s="478" t="e">
        <f t="shared" ca="1" si="10"/>
        <v>#NAME?</v>
      </c>
      <c r="Q60" s="478" t="e">
        <f t="shared" ca="1" si="10"/>
        <v>#NAME?</v>
      </c>
      <c r="R60" s="478" t="e">
        <f t="shared" ca="1" si="11"/>
        <v>#NAME?</v>
      </c>
      <c r="S60" s="478" t="e">
        <f t="shared" ca="1" si="11"/>
        <v>#NAME?</v>
      </c>
      <c r="T60" s="478" t="e">
        <f t="shared" ca="1" si="11"/>
        <v>#NAME?</v>
      </c>
      <c r="U60" s="478" t="e">
        <f t="shared" ca="1" si="11"/>
        <v>#NAME?</v>
      </c>
      <c r="V60" s="478" t="e">
        <f t="shared" ca="1" si="11"/>
        <v>#NAME?</v>
      </c>
      <c r="W60" s="478" t="e">
        <f t="shared" ca="1" si="11"/>
        <v>#NAME?</v>
      </c>
      <c r="X60" s="478" t="e">
        <f t="shared" ca="1" si="11"/>
        <v>#NAME?</v>
      </c>
      <c r="Y60" s="478" t="e">
        <f t="shared" ca="1" si="11"/>
        <v>#NAME?</v>
      </c>
      <c r="Z60" s="478" t="e">
        <f t="shared" ca="1" si="11"/>
        <v>#NAME?</v>
      </c>
      <c r="AA60" s="478" t="e">
        <f t="shared" ca="1" si="11"/>
        <v>#NAME?</v>
      </c>
      <c r="AB60" s="739">
        <v>91</v>
      </c>
      <c r="AC60" s="739">
        <v>66</v>
      </c>
      <c r="AD60" s="739" t="s">
        <v>2263</v>
      </c>
    </row>
    <row r="61" spans="1:30">
      <c r="A61" s="477"/>
      <c r="B61" s="477"/>
      <c r="C61" s="477"/>
      <c r="D61" s="477"/>
      <c r="E61" s="478">
        <f>ROW('us01'!BO91)</f>
        <v>91</v>
      </c>
      <c r="F61" s="478">
        <f>COLUMN('us01'!BO91)</f>
        <v>67</v>
      </c>
      <c r="G61" s="478" t="s">
        <v>2263</v>
      </c>
      <c r="H61" s="478" t="e">
        <f t="shared" ca="1" si="10"/>
        <v>#NAME?</v>
      </c>
      <c r="I61" s="478" t="e">
        <f t="shared" ca="1" si="10"/>
        <v>#NAME?</v>
      </c>
      <c r="J61" s="478" t="e">
        <f t="shared" ca="1" si="10"/>
        <v>#NAME?</v>
      </c>
      <c r="K61" s="478" t="e">
        <f t="shared" ca="1" si="10"/>
        <v>#NAME?</v>
      </c>
      <c r="L61" s="478" t="e">
        <f t="shared" ca="1" si="10"/>
        <v>#NAME?</v>
      </c>
      <c r="M61" s="478" t="e">
        <f t="shared" ca="1" si="10"/>
        <v>#NAME?</v>
      </c>
      <c r="N61" s="478" t="e">
        <f t="shared" ca="1" si="10"/>
        <v>#NAME?</v>
      </c>
      <c r="O61" s="478" t="e">
        <f t="shared" ca="1" si="10"/>
        <v>#NAME?</v>
      </c>
      <c r="P61" s="478" t="e">
        <f t="shared" ca="1" si="10"/>
        <v>#NAME?</v>
      </c>
      <c r="Q61" s="478" t="e">
        <f t="shared" ca="1" si="10"/>
        <v>#NAME?</v>
      </c>
      <c r="R61" s="478" t="e">
        <f t="shared" ca="1" si="11"/>
        <v>#NAME?</v>
      </c>
      <c r="S61" s="478" t="e">
        <f t="shared" ca="1" si="11"/>
        <v>#NAME?</v>
      </c>
      <c r="T61" s="478" t="e">
        <f t="shared" ca="1" si="11"/>
        <v>#NAME?</v>
      </c>
      <c r="U61" s="478" t="e">
        <f t="shared" ca="1" si="11"/>
        <v>#NAME?</v>
      </c>
      <c r="V61" s="478" t="e">
        <f t="shared" ca="1" si="11"/>
        <v>#NAME?</v>
      </c>
      <c r="W61" s="478" t="e">
        <f t="shared" ca="1" si="11"/>
        <v>#NAME?</v>
      </c>
      <c r="X61" s="478" t="e">
        <f t="shared" ca="1" si="11"/>
        <v>#NAME?</v>
      </c>
      <c r="Y61" s="478" t="e">
        <f t="shared" ca="1" si="11"/>
        <v>#NAME?</v>
      </c>
      <c r="Z61" s="478" t="e">
        <f t="shared" ca="1" si="11"/>
        <v>#NAME?</v>
      </c>
      <c r="AA61" s="478" t="e">
        <f t="shared" ca="1" si="11"/>
        <v>#NAME?</v>
      </c>
      <c r="AB61" s="739">
        <v>91</v>
      </c>
      <c r="AC61" s="739">
        <v>67</v>
      </c>
      <c r="AD61" s="739" t="s">
        <v>2263</v>
      </c>
    </row>
    <row r="62" spans="1:30">
      <c r="A62" s="477"/>
      <c r="B62" s="477"/>
      <c r="C62" s="477"/>
      <c r="D62" s="477" t="s">
        <v>1148</v>
      </c>
      <c r="E62" s="478">
        <f>ROW('us01'!BF92)</f>
        <v>92</v>
      </c>
      <c r="F62" s="478">
        <f>COLUMN('us01'!BF92)</f>
        <v>58</v>
      </c>
      <c r="G62" s="478" t="s">
        <v>2263</v>
      </c>
      <c r="H62" s="478" t="e">
        <f t="shared" ca="1" si="10"/>
        <v>#NAME?</v>
      </c>
      <c r="I62" s="478" t="e">
        <f t="shared" ca="1" si="10"/>
        <v>#NAME?</v>
      </c>
      <c r="J62" s="478" t="e">
        <f t="shared" ca="1" si="10"/>
        <v>#NAME?</v>
      </c>
      <c r="K62" s="478" t="e">
        <f t="shared" ca="1" si="10"/>
        <v>#NAME?</v>
      </c>
      <c r="L62" s="478" t="e">
        <f t="shared" ca="1" si="10"/>
        <v>#NAME?</v>
      </c>
      <c r="M62" s="478" t="e">
        <f t="shared" ca="1" si="10"/>
        <v>#NAME?</v>
      </c>
      <c r="N62" s="478" t="e">
        <f t="shared" ca="1" si="10"/>
        <v>#NAME?</v>
      </c>
      <c r="O62" s="478" t="e">
        <f t="shared" ca="1" si="10"/>
        <v>#NAME?</v>
      </c>
      <c r="P62" s="478" t="e">
        <f t="shared" ca="1" si="10"/>
        <v>#NAME?</v>
      </c>
      <c r="Q62" s="478" t="e">
        <f t="shared" ca="1" si="10"/>
        <v>#NAME?</v>
      </c>
      <c r="R62" s="478" t="e">
        <f t="shared" ca="1" si="11"/>
        <v>#NAME?</v>
      </c>
      <c r="S62" s="478" t="e">
        <f t="shared" ca="1" si="11"/>
        <v>#NAME?</v>
      </c>
      <c r="T62" s="478" t="e">
        <f t="shared" ca="1" si="11"/>
        <v>#NAME?</v>
      </c>
      <c r="U62" s="478" t="e">
        <f t="shared" ca="1" si="11"/>
        <v>#NAME?</v>
      </c>
      <c r="V62" s="478" t="e">
        <f t="shared" ca="1" si="11"/>
        <v>#NAME?</v>
      </c>
      <c r="W62" s="478" t="e">
        <f t="shared" ca="1" si="11"/>
        <v>#NAME?</v>
      </c>
      <c r="X62" s="478" t="e">
        <f t="shared" ca="1" si="11"/>
        <v>#NAME?</v>
      </c>
      <c r="Y62" s="478" t="e">
        <f t="shared" ca="1" si="11"/>
        <v>#NAME?</v>
      </c>
      <c r="Z62" s="478" t="e">
        <f t="shared" ca="1" si="11"/>
        <v>#NAME?</v>
      </c>
      <c r="AA62" s="478" t="e">
        <f t="shared" ca="1" si="11"/>
        <v>#NAME?</v>
      </c>
      <c r="AB62" s="739">
        <v>92</v>
      </c>
      <c r="AC62" s="739">
        <v>58</v>
      </c>
      <c r="AD62" s="739" t="s">
        <v>2263</v>
      </c>
    </row>
    <row r="63" spans="1:30">
      <c r="A63" s="477"/>
      <c r="B63" s="477"/>
      <c r="C63" s="477"/>
      <c r="D63" s="477"/>
      <c r="E63" s="478">
        <f>ROW('us01'!BG92)</f>
        <v>92</v>
      </c>
      <c r="F63" s="478">
        <f>COLUMN('us01'!BG92)</f>
        <v>59</v>
      </c>
      <c r="G63" s="478" t="s">
        <v>2263</v>
      </c>
      <c r="H63" s="478" t="e">
        <f t="shared" ca="1" si="10"/>
        <v>#NAME?</v>
      </c>
      <c r="I63" s="478" t="e">
        <f t="shared" ca="1" si="10"/>
        <v>#NAME?</v>
      </c>
      <c r="J63" s="478" t="e">
        <f t="shared" ca="1" si="10"/>
        <v>#NAME?</v>
      </c>
      <c r="K63" s="478" t="e">
        <f t="shared" ca="1" si="10"/>
        <v>#NAME?</v>
      </c>
      <c r="L63" s="478" t="e">
        <f t="shared" ca="1" si="10"/>
        <v>#NAME?</v>
      </c>
      <c r="M63" s="478" t="e">
        <f t="shared" ca="1" si="10"/>
        <v>#NAME?</v>
      </c>
      <c r="N63" s="478" t="e">
        <f t="shared" ca="1" si="10"/>
        <v>#NAME?</v>
      </c>
      <c r="O63" s="478" t="e">
        <f t="shared" ca="1" si="10"/>
        <v>#NAME?</v>
      </c>
      <c r="P63" s="478" t="e">
        <f t="shared" ca="1" si="10"/>
        <v>#NAME?</v>
      </c>
      <c r="Q63" s="478" t="e">
        <f t="shared" ca="1" si="10"/>
        <v>#NAME?</v>
      </c>
      <c r="R63" s="478" t="e">
        <f t="shared" ca="1" si="11"/>
        <v>#NAME?</v>
      </c>
      <c r="S63" s="478" t="e">
        <f t="shared" ca="1" si="11"/>
        <v>#NAME?</v>
      </c>
      <c r="T63" s="478" t="e">
        <f t="shared" ca="1" si="11"/>
        <v>#NAME?</v>
      </c>
      <c r="U63" s="478" t="e">
        <f t="shared" ca="1" si="11"/>
        <v>#NAME?</v>
      </c>
      <c r="V63" s="478" t="e">
        <f t="shared" ca="1" si="11"/>
        <v>#NAME?</v>
      </c>
      <c r="W63" s="478" t="e">
        <f t="shared" ca="1" si="11"/>
        <v>#NAME?</v>
      </c>
      <c r="X63" s="478" t="e">
        <f t="shared" ca="1" si="11"/>
        <v>#NAME?</v>
      </c>
      <c r="Y63" s="478" t="e">
        <f t="shared" ca="1" si="11"/>
        <v>#NAME?</v>
      </c>
      <c r="Z63" s="478" t="e">
        <f t="shared" ca="1" si="11"/>
        <v>#NAME?</v>
      </c>
      <c r="AA63" s="478" t="e">
        <f t="shared" ca="1" si="11"/>
        <v>#NAME?</v>
      </c>
      <c r="AB63" s="739">
        <v>92</v>
      </c>
      <c r="AC63" s="739">
        <v>59</v>
      </c>
      <c r="AD63" s="739" t="s">
        <v>2263</v>
      </c>
    </row>
    <row r="64" spans="1:30">
      <c r="A64" s="477"/>
      <c r="B64" s="477"/>
      <c r="C64" s="477"/>
      <c r="D64" s="477"/>
      <c r="E64" s="478">
        <f>ROW('us01'!BH92)</f>
        <v>92</v>
      </c>
      <c r="F64" s="478">
        <f>COLUMN('us01'!BH92)</f>
        <v>60</v>
      </c>
      <c r="G64" s="478" t="s">
        <v>2263</v>
      </c>
      <c r="H64" s="478" t="e">
        <f t="shared" ca="1" si="10"/>
        <v>#NAME?</v>
      </c>
      <c r="I64" s="478" t="e">
        <f t="shared" ca="1" si="10"/>
        <v>#NAME?</v>
      </c>
      <c r="J64" s="478" t="e">
        <f t="shared" ca="1" si="10"/>
        <v>#NAME?</v>
      </c>
      <c r="K64" s="478" t="e">
        <f t="shared" ca="1" si="10"/>
        <v>#NAME?</v>
      </c>
      <c r="L64" s="478" t="e">
        <f t="shared" ca="1" si="10"/>
        <v>#NAME?</v>
      </c>
      <c r="M64" s="478" t="e">
        <f t="shared" ca="1" si="10"/>
        <v>#NAME?</v>
      </c>
      <c r="N64" s="478" t="e">
        <f t="shared" ca="1" si="10"/>
        <v>#NAME?</v>
      </c>
      <c r="O64" s="478" t="e">
        <f t="shared" ca="1" si="10"/>
        <v>#NAME?</v>
      </c>
      <c r="P64" s="478" t="e">
        <f t="shared" ca="1" si="10"/>
        <v>#NAME?</v>
      </c>
      <c r="Q64" s="478" t="e">
        <f t="shared" ca="1" si="10"/>
        <v>#NAME?</v>
      </c>
      <c r="R64" s="478" t="e">
        <f t="shared" ca="1" si="11"/>
        <v>#NAME?</v>
      </c>
      <c r="S64" s="478" t="e">
        <f t="shared" ca="1" si="11"/>
        <v>#NAME?</v>
      </c>
      <c r="T64" s="478" t="e">
        <f t="shared" ca="1" si="11"/>
        <v>#NAME?</v>
      </c>
      <c r="U64" s="478" t="e">
        <f t="shared" ca="1" si="11"/>
        <v>#NAME?</v>
      </c>
      <c r="V64" s="478" t="e">
        <f t="shared" ca="1" si="11"/>
        <v>#NAME?</v>
      </c>
      <c r="W64" s="478" t="e">
        <f t="shared" ca="1" si="11"/>
        <v>#NAME?</v>
      </c>
      <c r="X64" s="478" t="e">
        <f t="shared" ca="1" si="11"/>
        <v>#NAME?</v>
      </c>
      <c r="Y64" s="478" t="e">
        <f t="shared" ca="1" si="11"/>
        <v>#NAME?</v>
      </c>
      <c r="Z64" s="478" t="e">
        <f t="shared" ca="1" si="11"/>
        <v>#NAME?</v>
      </c>
      <c r="AA64" s="478" t="e">
        <f t="shared" ca="1" si="11"/>
        <v>#NAME?</v>
      </c>
      <c r="AB64" s="739">
        <v>92</v>
      </c>
      <c r="AC64" s="739">
        <v>60</v>
      </c>
      <c r="AD64" s="739" t="s">
        <v>2263</v>
      </c>
    </row>
    <row r="65" spans="1:30">
      <c r="A65" s="477"/>
      <c r="B65" s="477"/>
      <c r="C65" s="477"/>
      <c r="D65" s="477"/>
      <c r="E65" s="478">
        <f>ROW('us01'!BI92)</f>
        <v>92</v>
      </c>
      <c r="F65" s="478">
        <f>COLUMN('us01'!BI92)</f>
        <v>61</v>
      </c>
      <c r="G65" s="478" t="s">
        <v>2263</v>
      </c>
      <c r="H65" s="478" t="e">
        <f t="shared" ref="H65:Q74" ca="1" si="12">copia_valore_us2($E65,$F65,H$4,$G65)</f>
        <v>#NAME?</v>
      </c>
      <c r="I65" s="478" t="e">
        <f t="shared" ca="1" si="12"/>
        <v>#NAME?</v>
      </c>
      <c r="J65" s="478" t="e">
        <f t="shared" ca="1" si="12"/>
        <v>#NAME?</v>
      </c>
      <c r="K65" s="478" t="e">
        <f t="shared" ca="1" si="12"/>
        <v>#NAME?</v>
      </c>
      <c r="L65" s="478" t="e">
        <f t="shared" ca="1" si="12"/>
        <v>#NAME?</v>
      </c>
      <c r="M65" s="478" t="e">
        <f t="shared" ca="1" si="12"/>
        <v>#NAME?</v>
      </c>
      <c r="N65" s="478" t="e">
        <f t="shared" ca="1" si="12"/>
        <v>#NAME?</v>
      </c>
      <c r="O65" s="478" t="e">
        <f t="shared" ca="1" si="12"/>
        <v>#NAME?</v>
      </c>
      <c r="P65" s="478" t="e">
        <f t="shared" ca="1" si="12"/>
        <v>#NAME?</v>
      </c>
      <c r="Q65" s="478" t="e">
        <f t="shared" ca="1" si="12"/>
        <v>#NAME?</v>
      </c>
      <c r="R65" s="478" t="e">
        <f t="shared" ref="R65:AA74" ca="1" si="13">copia_valore_us2($E65,$F65,R$4,$G65)</f>
        <v>#NAME?</v>
      </c>
      <c r="S65" s="478" t="e">
        <f t="shared" ca="1" si="13"/>
        <v>#NAME?</v>
      </c>
      <c r="T65" s="478" t="e">
        <f t="shared" ca="1" si="13"/>
        <v>#NAME?</v>
      </c>
      <c r="U65" s="478" t="e">
        <f t="shared" ca="1" si="13"/>
        <v>#NAME?</v>
      </c>
      <c r="V65" s="478" t="e">
        <f t="shared" ca="1" si="13"/>
        <v>#NAME?</v>
      </c>
      <c r="W65" s="478" t="e">
        <f t="shared" ca="1" si="13"/>
        <v>#NAME?</v>
      </c>
      <c r="X65" s="478" t="e">
        <f t="shared" ca="1" si="13"/>
        <v>#NAME?</v>
      </c>
      <c r="Y65" s="478" t="e">
        <f t="shared" ca="1" si="13"/>
        <v>#NAME?</v>
      </c>
      <c r="Z65" s="478" t="e">
        <f t="shared" ca="1" si="13"/>
        <v>#NAME?</v>
      </c>
      <c r="AA65" s="478" t="e">
        <f t="shared" ca="1" si="13"/>
        <v>#NAME?</v>
      </c>
      <c r="AB65" s="739">
        <v>92</v>
      </c>
      <c r="AC65" s="739">
        <v>61</v>
      </c>
      <c r="AD65" s="739" t="s">
        <v>2263</v>
      </c>
    </row>
    <row r="66" spans="1:30">
      <c r="A66" s="477"/>
      <c r="B66" s="477"/>
      <c r="C66" s="477"/>
      <c r="D66" s="477"/>
      <c r="E66" s="478">
        <f>ROW('us01'!BJ92)</f>
        <v>92</v>
      </c>
      <c r="F66" s="478">
        <f>COLUMN('us01'!BJ92)</f>
        <v>62</v>
      </c>
      <c r="G66" s="478" t="s">
        <v>2263</v>
      </c>
      <c r="H66" s="478" t="e">
        <f t="shared" ca="1" si="12"/>
        <v>#NAME?</v>
      </c>
      <c r="I66" s="478" t="e">
        <f t="shared" ca="1" si="12"/>
        <v>#NAME?</v>
      </c>
      <c r="J66" s="478" t="e">
        <f t="shared" ca="1" si="12"/>
        <v>#NAME?</v>
      </c>
      <c r="K66" s="478" t="e">
        <f t="shared" ca="1" si="12"/>
        <v>#NAME?</v>
      </c>
      <c r="L66" s="478" t="e">
        <f t="shared" ca="1" si="12"/>
        <v>#NAME?</v>
      </c>
      <c r="M66" s="478" t="e">
        <f t="shared" ca="1" si="12"/>
        <v>#NAME?</v>
      </c>
      <c r="N66" s="478" t="e">
        <f t="shared" ca="1" si="12"/>
        <v>#NAME?</v>
      </c>
      <c r="O66" s="478" t="e">
        <f t="shared" ca="1" si="12"/>
        <v>#NAME?</v>
      </c>
      <c r="P66" s="478" t="e">
        <f t="shared" ca="1" si="12"/>
        <v>#NAME?</v>
      </c>
      <c r="Q66" s="478" t="e">
        <f t="shared" ca="1" si="12"/>
        <v>#NAME?</v>
      </c>
      <c r="R66" s="478" t="e">
        <f t="shared" ca="1" si="13"/>
        <v>#NAME?</v>
      </c>
      <c r="S66" s="478" t="e">
        <f t="shared" ca="1" si="13"/>
        <v>#NAME?</v>
      </c>
      <c r="T66" s="478" t="e">
        <f t="shared" ca="1" si="13"/>
        <v>#NAME?</v>
      </c>
      <c r="U66" s="478" t="e">
        <f t="shared" ca="1" si="13"/>
        <v>#NAME?</v>
      </c>
      <c r="V66" s="478" t="e">
        <f t="shared" ca="1" si="13"/>
        <v>#NAME?</v>
      </c>
      <c r="W66" s="478" t="e">
        <f t="shared" ca="1" si="13"/>
        <v>#NAME?</v>
      </c>
      <c r="X66" s="478" t="e">
        <f t="shared" ca="1" si="13"/>
        <v>#NAME?</v>
      </c>
      <c r="Y66" s="478" t="e">
        <f t="shared" ca="1" si="13"/>
        <v>#NAME?</v>
      </c>
      <c r="Z66" s="478" t="e">
        <f t="shared" ca="1" si="13"/>
        <v>#NAME?</v>
      </c>
      <c r="AA66" s="478" t="e">
        <f t="shared" ca="1" si="13"/>
        <v>#NAME?</v>
      </c>
      <c r="AB66" s="739">
        <v>92</v>
      </c>
      <c r="AC66" s="739">
        <v>62</v>
      </c>
      <c r="AD66" s="739" t="s">
        <v>2263</v>
      </c>
    </row>
    <row r="67" spans="1:30">
      <c r="A67" s="477"/>
      <c r="B67" s="477"/>
      <c r="C67" s="477"/>
      <c r="D67" s="477"/>
      <c r="E67" s="478">
        <f>ROW('us01'!BK92)</f>
        <v>92</v>
      </c>
      <c r="F67" s="478">
        <f>COLUMN('us01'!BK92)</f>
        <v>63</v>
      </c>
      <c r="G67" s="478" t="s">
        <v>2263</v>
      </c>
      <c r="H67" s="478" t="e">
        <f t="shared" ca="1" si="12"/>
        <v>#NAME?</v>
      </c>
      <c r="I67" s="478" t="e">
        <f t="shared" ca="1" si="12"/>
        <v>#NAME?</v>
      </c>
      <c r="J67" s="478" t="e">
        <f t="shared" ca="1" si="12"/>
        <v>#NAME?</v>
      </c>
      <c r="K67" s="478" t="e">
        <f t="shared" ca="1" si="12"/>
        <v>#NAME?</v>
      </c>
      <c r="L67" s="478" t="e">
        <f t="shared" ca="1" si="12"/>
        <v>#NAME?</v>
      </c>
      <c r="M67" s="478" t="e">
        <f t="shared" ca="1" si="12"/>
        <v>#NAME?</v>
      </c>
      <c r="N67" s="478" t="e">
        <f t="shared" ca="1" si="12"/>
        <v>#NAME?</v>
      </c>
      <c r="O67" s="478" t="e">
        <f t="shared" ca="1" si="12"/>
        <v>#NAME?</v>
      </c>
      <c r="P67" s="478" t="e">
        <f t="shared" ca="1" si="12"/>
        <v>#NAME?</v>
      </c>
      <c r="Q67" s="478" t="e">
        <f t="shared" ca="1" si="12"/>
        <v>#NAME?</v>
      </c>
      <c r="R67" s="478" t="e">
        <f t="shared" ca="1" si="13"/>
        <v>#NAME?</v>
      </c>
      <c r="S67" s="478" t="e">
        <f t="shared" ca="1" si="13"/>
        <v>#NAME?</v>
      </c>
      <c r="T67" s="478" t="e">
        <f t="shared" ca="1" si="13"/>
        <v>#NAME?</v>
      </c>
      <c r="U67" s="478" t="e">
        <f t="shared" ca="1" si="13"/>
        <v>#NAME?</v>
      </c>
      <c r="V67" s="478" t="e">
        <f t="shared" ca="1" si="13"/>
        <v>#NAME?</v>
      </c>
      <c r="W67" s="478" t="e">
        <f t="shared" ca="1" si="13"/>
        <v>#NAME?</v>
      </c>
      <c r="X67" s="478" t="e">
        <f t="shared" ca="1" si="13"/>
        <v>#NAME?</v>
      </c>
      <c r="Y67" s="478" t="e">
        <f t="shared" ca="1" si="13"/>
        <v>#NAME?</v>
      </c>
      <c r="Z67" s="478" t="e">
        <f t="shared" ca="1" si="13"/>
        <v>#NAME?</v>
      </c>
      <c r="AA67" s="478" t="e">
        <f t="shared" ca="1" si="13"/>
        <v>#NAME?</v>
      </c>
      <c r="AB67" s="739">
        <v>92</v>
      </c>
      <c r="AC67" s="739">
        <v>63</v>
      </c>
      <c r="AD67" s="739" t="s">
        <v>2263</v>
      </c>
    </row>
    <row r="68" spans="1:30">
      <c r="A68" s="477"/>
      <c r="B68" s="477"/>
      <c r="C68" s="477"/>
      <c r="D68" s="477"/>
      <c r="E68" s="478">
        <f>ROW('us01'!BL92)</f>
        <v>92</v>
      </c>
      <c r="F68" s="478">
        <f>COLUMN('us01'!BL92)</f>
        <v>64</v>
      </c>
      <c r="G68" s="478" t="s">
        <v>2263</v>
      </c>
      <c r="H68" s="478" t="e">
        <f t="shared" ca="1" si="12"/>
        <v>#NAME?</v>
      </c>
      <c r="I68" s="478" t="e">
        <f t="shared" ca="1" si="12"/>
        <v>#NAME?</v>
      </c>
      <c r="J68" s="478" t="e">
        <f t="shared" ca="1" si="12"/>
        <v>#NAME?</v>
      </c>
      <c r="K68" s="478" t="e">
        <f t="shared" ca="1" si="12"/>
        <v>#NAME?</v>
      </c>
      <c r="L68" s="478" t="e">
        <f t="shared" ca="1" si="12"/>
        <v>#NAME?</v>
      </c>
      <c r="M68" s="478" t="e">
        <f t="shared" ca="1" si="12"/>
        <v>#NAME?</v>
      </c>
      <c r="N68" s="478" t="e">
        <f t="shared" ca="1" si="12"/>
        <v>#NAME?</v>
      </c>
      <c r="O68" s="478" t="e">
        <f t="shared" ca="1" si="12"/>
        <v>#NAME?</v>
      </c>
      <c r="P68" s="478" t="e">
        <f t="shared" ca="1" si="12"/>
        <v>#NAME?</v>
      </c>
      <c r="Q68" s="478" t="e">
        <f t="shared" ca="1" si="12"/>
        <v>#NAME?</v>
      </c>
      <c r="R68" s="478" t="e">
        <f t="shared" ca="1" si="13"/>
        <v>#NAME?</v>
      </c>
      <c r="S68" s="478" t="e">
        <f t="shared" ca="1" si="13"/>
        <v>#NAME?</v>
      </c>
      <c r="T68" s="478" t="e">
        <f t="shared" ca="1" si="13"/>
        <v>#NAME?</v>
      </c>
      <c r="U68" s="478" t="e">
        <f t="shared" ca="1" si="13"/>
        <v>#NAME?</v>
      </c>
      <c r="V68" s="478" t="e">
        <f t="shared" ca="1" si="13"/>
        <v>#NAME?</v>
      </c>
      <c r="W68" s="478" t="e">
        <f t="shared" ca="1" si="13"/>
        <v>#NAME?</v>
      </c>
      <c r="X68" s="478" t="e">
        <f t="shared" ca="1" si="13"/>
        <v>#NAME?</v>
      </c>
      <c r="Y68" s="478" t="e">
        <f t="shared" ca="1" si="13"/>
        <v>#NAME?</v>
      </c>
      <c r="Z68" s="478" t="e">
        <f t="shared" ca="1" si="13"/>
        <v>#NAME?</v>
      </c>
      <c r="AA68" s="478" t="e">
        <f t="shared" ca="1" si="13"/>
        <v>#NAME?</v>
      </c>
      <c r="AB68" s="739">
        <v>92</v>
      </c>
      <c r="AC68" s="739">
        <v>64</v>
      </c>
      <c r="AD68" s="739" t="s">
        <v>2263</v>
      </c>
    </row>
    <row r="69" spans="1:30">
      <c r="A69" s="477"/>
      <c r="B69" s="477"/>
      <c r="C69" s="477"/>
      <c r="D69" s="744"/>
      <c r="E69" s="478">
        <f>ROW('us01'!BM92)</f>
        <v>92</v>
      </c>
      <c r="F69" s="478">
        <f>COLUMN('us01'!BM92)</f>
        <v>65</v>
      </c>
      <c r="G69" s="478" t="s">
        <v>2263</v>
      </c>
      <c r="H69" s="478" t="e">
        <f t="shared" ca="1" si="12"/>
        <v>#NAME?</v>
      </c>
      <c r="I69" s="478" t="e">
        <f t="shared" ca="1" si="12"/>
        <v>#NAME?</v>
      </c>
      <c r="J69" s="478" t="e">
        <f t="shared" ca="1" si="12"/>
        <v>#NAME?</v>
      </c>
      <c r="K69" s="478" t="e">
        <f t="shared" ca="1" si="12"/>
        <v>#NAME?</v>
      </c>
      <c r="L69" s="478" t="e">
        <f t="shared" ca="1" si="12"/>
        <v>#NAME?</v>
      </c>
      <c r="M69" s="478" t="e">
        <f t="shared" ca="1" si="12"/>
        <v>#NAME?</v>
      </c>
      <c r="N69" s="478" t="e">
        <f t="shared" ca="1" si="12"/>
        <v>#NAME?</v>
      </c>
      <c r="O69" s="478" t="e">
        <f t="shared" ca="1" si="12"/>
        <v>#NAME?</v>
      </c>
      <c r="P69" s="478" t="e">
        <f t="shared" ca="1" si="12"/>
        <v>#NAME?</v>
      </c>
      <c r="Q69" s="478" t="e">
        <f t="shared" ca="1" si="12"/>
        <v>#NAME?</v>
      </c>
      <c r="R69" s="478" t="e">
        <f t="shared" ca="1" si="13"/>
        <v>#NAME?</v>
      </c>
      <c r="S69" s="478" t="e">
        <f t="shared" ca="1" si="13"/>
        <v>#NAME?</v>
      </c>
      <c r="T69" s="478" t="e">
        <f t="shared" ca="1" si="13"/>
        <v>#NAME?</v>
      </c>
      <c r="U69" s="478" t="e">
        <f t="shared" ca="1" si="13"/>
        <v>#NAME?</v>
      </c>
      <c r="V69" s="478" t="e">
        <f t="shared" ca="1" si="13"/>
        <v>#NAME?</v>
      </c>
      <c r="W69" s="478" t="e">
        <f t="shared" ca="1" si="13"/>
        <v>#NAME?</v>
      </c>
      <c r="X69" s="478" t="e">
        <f t="shared" ca="1" si="13"/>
        <v>#NAME?</v>
      </c>
      <c r="Y69" s="478" t="e">
        <f t="shared" ca="1" si="13"/>
        <v>#NAME?</v>
      </c>
      <c r="Z69" s="478" t="e">
        <f t="shared" ca="1" si="13"/>
        <v>#NAME?</v>
      </c>
      <c r="AA69" s="478" t="e">
        <f t="shared" ca="1" si="13"/>
        <v>#NAME?</v>
      </c>
      <c r="AB69" s="739">
        <v>92</v>
      </c>
      <c r="AC69" s="739">
        <v>65</v>
      </c>
      <c r="AD69" s="739" t="s">
        <v>2263</v>
      </c>
    </row>
    <row r="70" spans="1:30">
      <c r="A70" s="477"/>
      <c r="B70" s="477"/>
      <c r="C70" s="477"/>
      <c r="D70" s="744"/>
      <c r="E70" s="478">
        <f>ROW('us01'!BN92)</f>
        <v>92</v>
      </c>
      <c r="F70" s="478">
        <f>COLUMN('us01'!BN92)</f>
        <v>66</v>
      </c>
      <c r="G70" s="478" t="s">
        <v>2263</v>
      </c>
      <c r="H70" s="478" t="e">
        <f t="shared" ca="1" si="12"/>
        <v>#NAME?</v>
      </c>
      <c r="I70" s="478" t="e">
        <f t="shared" ca="1" si="12"/>
        <v>#NAME?</v>
      </c>
      <c r="J70" s="478" t="e">
        <f t="shared" ca="1" si="12"/>
        <v>#NAME?</v>
      </c>
      <c r="K70" s="478" t="e">
        <f t="shared" ca="1" si="12"/>
        <v>#NAME?</v>
      </c>
      <c r="L70" s="478" t="e">
        <f t="shared" ca="1" si="12"/>
        <v>#NAME?</v>
      </c>
      <c r="M70" s="478" t="e">
        <f t="shared" ca="1" si="12"/>
        <v>#NAME?</v>
      </c>
      <c r="N70" s="478" t="e">
        <f t="shared" ca="1" si="12"/>
        <v>#NAME?</v>
      </c>
      <c r="O70" s="478" t="e">
        <f t="shared" ca="1" si="12"/>
        <v>#NAME?</v>
      </c>
      <c r="P70" s="478" t="e">
        <f t="shared" ca="1" si="12"/>
        <v>#NAME?</v>
      </c>
      <c r="Q70" s="478" t="e">
        <f t="shared" ca="1" si="12"/>
        <v>#NAME?</v>
      </c>
      <c r="R70" s="478" t="e">
        <f t="shared" ca="1" si="13"/>
        <v>#NAME?</v>
      </c>
      <c r="S70" s="478" t="e">
        <f t="shared" ca="1" si="13"/>
        <v>#NAME?</v>
      </c>
      <c r="T70" s="478" t="e">
        <f t="shared" ca="1" si="13"/>
        <v>#NAME?</v>
      </c>
      <c r="U70" s="478" t="e">
        <f t="shared" ca="1" si="13"/>
        <v>#NAME?</v>
      </c>
      <c r="V70" s="478" t="e">
        <f t="shared" ca="1" si="13"/>
        <v>#NAME?</v>
      </c>
      <c r="W70" s="478" t="e">
        <f t="shared" ca="1" si="13"/>
        <v>#NAME?</v>
      </c>
      <c r="X70" s="478" t="e">
        <f t="shared" ca="1" si="13"/>
        <v>#NAME?</v>
      </c>
      <c r="Y70" s="478" t="e">
        <f t="shared" ca="1" si="13"/>
        <v>#NAME?</v>
      </c>
      <c r="Z70" s="478" t="e">
        <f t="shared" ca="1" si="13"/>
        <v>#NAME?</v>
      </c>
      <c r="AA70" s="478" t="e">
        <f t="shared" ca="1" si="13"/>
        <v>#NAME?</v>
      </c>
      <c r="AB70" s="739">
        <v>92</v>
      </c>
      <c r="AC70" s="739">
        <v>66</v>
      </c>
      <c r="AD70" s="739" t="s">
        <v>2263</v>
      </c>
    </row>
    <row r="71" spans="1:30">
      <c r="A71" s="477"/>
      <c r="B71" s="477"/>
      <c r="C71" s="477"/>
      <c r="D71" s="744"/>
      <c r="E71" s="478">
        <f>ROW('us01'!BO92)</f>
        <v>92</v>
      </c>
      <c r="F71" s="478">
        <f>COLUMN('us01'!BO92)</f>
        <v>67</v>
      </c>
      <c r="G71" s="478" t="s">
        <v>2263</v>
      </c>
      <c r="H71" s="478" t="e">
        <f t="shared" ca="1" si="12"/>
        <v>#NAME?</v>
      </c>
      <c r="I71" s="478" t="e">
        <f t="shared" ca="1" si="12"/>
        <v>#NAME?</v>
      </c>
      <c r="J71" s="478" t="e">
        <f t="shared" ca="1" si="12"/>
        <v>#NAME?</v>
      </c>
      <c r="K71" s="478" t="e">
        <f t="shared" ca="1" si="12"/>
        <v>#NAME?</v>
      </c>
      <c r="L71" s="478" t="e">
        <f t="shared" ca="1" si="12"/>
        <v>#NAME?</v>
      </c>
      <c r="M71" s="478" t="e">
        <f t="shared" ca="1" si="12"/>
        <v>#NAME?</v>
      </c>
      <c r="N71" s="478" t="e">
        <f t="shared" ca="1" si="12"/>
        <v>#NAME?</v>
      </c>
      <c r="O71" s="478" t="e">
        <f t="shared" ca="1" si="12"/>
        <v>#NAME?</v>
      </c>
      <c r="P71" s="478" t="e">
        <f t="shared" ca="1" si="12"/>
        <v>#NAME?</v>
      </c>
      <c r="Q71" s="478" t="e">
        <f t="shared" ca="1" si="12"/>
        <v>#NAME?</v>
      </c>
      <c r="R71" s="478" t="e">
        <f t="shared" ca="1" si="13"/>
        <v>#NAME?</v>
      </c>
      <c r="S71" s="478" t="e">
        <f t="shared" ca="1" si="13"/>
        <v>#NAME?</v>
      </c>
      <c r="T71" s="478" t="e">
        <f t="shared" ca="1" si="13"/>
        <v>#NAME?</v>
      </c>
      <c r="U71" s="478" t="e">
        <f t="shared" ca="1" si="13"/>
        <v>#NAME?</v>
      </c>
      <c r="V71" s="478" t="e">
        <f t="shared" ca="1" si="13"/>
        <v>#NAME?</v>
      </c>
      <c r="W71" s="478" t="e">
        <f t="shared" ca="1" si="13"/>
        <v>#NAME?</v>
      </c>
      <c r="X71" s="478" t="e">
        <f t="shared" ca="1" si="13"/>
        <v>#NAME?</v>
      </c>
      <c r="Y71" s="478" t="e">
        <f t="shared" ca="1" si="13"/>
        <v>#NAME?</v>
      </c>
      <c r="Z71" s="478" t="e">
        <f t="shared" ca="1" si="13"/>
        <v>#NAME?</v>
      </c>
      <c r="AA71" s="478" t="e">
        <f t="shared" ca="1" si="13"/>
        <v>#NAME?</v>
      </c>
      <c r="AB71" s="739">
        <v>92</v>
      </c>
      <c r="AC71" s="739">
        <v>67</v>
      </c>
      <c r="AD71" s="739" t="s">
        <v>2263</v>
      </c>
    </row>
    <row r="72" spans="1:30">
      <c r="A72" s="477"/>
      <c r="B72" s="477"/>
      <c r="C72" s="477"/>
      <c r="D72" s="479" t="s">
        <v>1149</v>
      </c>
      <c r="E72" s="478">
        <f>ROW('us01'!BF93)</f>
        <v>93</v>
      </c>
      <c r="F72" s="478">
        <f>COLUMN('us01'!BF93)</f>
        <v>58</v>
      </c>
      <c r="G72" s="478" t="s">
        <v>2263</v>
      </c>
      <c r="H72" s="478" t="e">
        <f t="shared" ca="1" si="12"/>
        <v>#NAME?</v>
      </c>
      <c r="I72" s="478" t="e">
        <f t="shared" ca="1" si="12"/>
        <v>#NAME?</v>
      </c>
      <c r="J72" s="478" t="e">
        <f t="shared" ca="1" si="12"/>
        <v>#NAME?</v>
      </c>
      <c r="K72" s="478" t="e">
        <f t="shared" ca="1" si="12"/>
        <v>#NAME?</v>
      </c>
      <c r="L72" s="478" t="e">
        <f t="shared" ca="1" si="12"/>
        <v>#NAME?</v>
      </c>
      <c r="M72" s="478" t="e">
        <f t="shared" ca="1" si="12"/>
        <v>#NAME?</v>
      </c>
      <c r="N72" s="478" t="e">
        <f t="shared" ca="1" si="12"/>
        <v>#NAME?</v>
      </c>
      <c r="O72" s="478" t="e">
        <f t="shared" ca="1" si="12"/>
        <v>#NAME?</v>
      </c>
      <c r="P72" s="478" t="e">
        <f t="shared" ca="1" si="12"/>
        <v>#NAME?</v>
      </c>
      <c r="Q72" s="478" t="e">
        <f t="shared" ca="1" si="12"/>
        <v>#NAME?</v>
      </c>
      <c r="R72" s="478" t="e">
        <f t="shared" ca="1" si="13"/>
        <v>#NAME?</v>
      </c>
      <c r="S72" s="478" t="e">
        <f t="shared" ca="1" si="13"/>
        <v>#NAME?</v>
      </c>
      <c r="T72" s="478" t="e">
        <f t="shared" ca="1" si="13"/>
        <v>#NAME?</v>
      </c>
      <c r="U72" s="478" t="e">
        <f t="shared" ca="1" si="13"/>
        <v>#NAME?</v>
      </c>
      <c r="V72" s="478" t="e">
        <f t="shared" ca="1" si="13"/>
        <v>#NAME?</v>
      </c>
      <c r="W72" s="478" t="e">
        <f t="shared" ca="1" si="13"/>
        <v>#NAME?</v>
      </c>
      <c r="X72" s="478" t="e">
        <f t="shared" ca="1" si="13"/>
        <v>#NAME?</v>
      </c>
      <c r="Y72" s="478" t="e">
        <f t="shared" ca="1" si="13"/>
        <v>#NAME?</v>
      </c>
      <c r="Z72" s="478" t="e">
        <f t="shared" ca="1" si="13"/>
        <v>#NAME?</v>
      </c>
      <c r="AA72" s="478" t="e">
        <f t="shared" ca="1" si="13"/>
        <v>#NAME?</v>
      </c>
      <c r="AB72" s="739">
        <v>93</v>
      </c>
      <c r="AC72" s="739">
        <v>58</v>
      </c>
      <c r="AD72" s="739" t="s">
        <v>2263</v>
      </c>
    </row>
    <row r="73" spans="1:30">
      <c r="A73" s="477"/>
      <c r="B73" s="477"/>
      <c r="C73" s="477"/>
      <c r="D73" s="744"/>
      <c r="E73" s="478">
        <f>ROW('us01'!BG93)</f>
        <v>93</v>
      </c>
      <c r="F73" s="478">
        <f>COLUMN('us01'!BG93)</f>
        <v>59</v>
      </c>
      <c r="G73" s="478" t="s">
        <v>2263</v>
      </c>
      <c r="H73" s="478" t="e">
        <f t="shared" ca="1" si="12"/>
        <v>#NAME?</v>
      </c>
      <c r="I73" s="478" t="e">
        <f t="shared" ca="1" si="12"/>
        <v>#NAME?</v>
      </c>
      <c r="J73" s="478" t="e">
        <f t="shared" ca="1" si="12"/>
        <v>#NAME?</v>
      </c>
      <c r="K73" s="478" t="e">
        <f t="shared" ca="1" si="12"/>
        <v>#NAME?</v>
      </c>
      <c r="L73" s="478" t="e">
        <f t="shared" ca="1" si="12"/>
        <v>#NAME?</v>
      </c>
      <c r="M73" s="478" t="e">
        <f t="shared" ca="1" si="12"/>
        <v>#NAME?</v>
      </c>
      <c r="N73" s="478" t="e">
        <f t="shared" ca="1" si="12"/>
        <v>#NAME?</v>
      </c>
      <c r="O73" s="478" t="e">
        <f t="shared" ca="1" si="12"/>
        <v>#NAME?</v>
      </c>
      <c r="P73" s="478" t="e">
        <f t="shared" ca="1" si="12"/>
        <v>#NAME?</v>
      </c>
      <c r="Q73" s="478" t="e">
        <f t="shared" ca="1" si="12"/>
        <v>#NAME?</v>
      </c>
      <c r="R73" s="478" t="e">
        <f t="shared" ca="1" si="13"/>
        <v>#NAME?</v>
      </c>
      <c r="S73" s="478" t="e">
        <f t="shared" ca="1" si="13"/>
        <v>#NAME?</v>
      </c>
      <c r="T73" s="478" t="e">
        <f t="shared" ca="1" si="13"/>
        <v>#NAME?</v>
      </c>
      <c r="U73" s="478" t="e">
        <f t="shared" ca="1" si="13"/>
        <v>#NAME?</v>
      </c>
      <c r="V73" s="478" t="e">
        <f t="shared" ca="1" si="13"/>
        <v>#NAME?</v>
      </c>
      <c r="W73" s="478" t="e">
        <f t="shared" ca="1" si="13"/>
        <v>#NAME?</v>
      </c>
      <c r="X73" s="478" t="e">
        <f t="shared" ca="1" si="13"/>
        <v>#NAME?</v>
      </c>
      <c r="Y73" s="478" t="e">
        <f t="shared" ca="1" si="13"/>
        <v>#NAME?</v>
      </c>
      <c r="Z73" s="478" t="e">
        <f t="shared" ca="1" si="13"/>
        <v>#NAME?</v>
      </c>
      <c r="AA73" s="478" t="e">
        <f t="shared" ca="1" si="13"/>
        <v>#NAME?</v>
      </c>
      <c r="AB73" s="739">
        <v>93</v>
      </c>
      <c r="AC73" s="739">
        <v>59</v>
      </c>
      <c r="AD73" s="739" t="s">
        <v>2263</v>
      </c>
    </row>
    <row r="74" spans="1:30">
      <c r="A74" s="477"/>
      <c r="B74" s="477"/>
      <c r="C74" s="477"/>
      <c r="D74" s="744"/>
      <c r="E74" s="478">
        <f>ROW('us01'!BH93)</f>
        <v>93</v>
      </c>
      <c r="F74" s="478">
        <f>COLUMN('us01'!BH93)</f>
        <v>60</v>
      </c>
      <c r="G74" s="478" t="s">
        <v>2263</v>
      </c>
      <c r="H74" s="478" t="e">
        <f t="shared" ca="1" si="12"/>
        <v>#NAME?</v>
      </c>
      <c r="I74" s="478" t="e">
        <f t="shared" ca="1" si="12"/>
        <v>#NAME?</v>
      </c>
      <c r="J74" s="478" t="e">
        <f t="shared" ca="1" si="12"/>
        <v>#NAME?</v>
      </c>
      <c r="K74" s="478" t="e">
        <f t="shared" ca="1" si="12"/>
        <v>#NAME?</v>
      </c>
      <c r="L74" s="478" t="e">
        <f t="shared" ca="1" si="12"/>
        <v>#NAME?</v>
      </c>
      <c r="M74" s="478" t="e">
        <f t="shared" ca="1" si="12"/>
        <v>#NAME?</v>
      </c>
      <c r="N74" s="478" t="e">
        <f t="shared" ca="1" si="12"/>
        <v>#NAME?</v>
      </c>
      <c r="O74" s="478" t="e">
        <f t="shared" ca="1" si="12"/>
        <v>#NAME?</v>
      </c>
      <c r="P74" s="478" t="e">
        <f t="shared" ca="1" si="12"/>
        <v>#NAME?</v>
      </c>
      <c r="Q74" s="478" t="e">
        <f t="shared" ca="1" si="12"/>
        <v>#NAME?</v>
      </c>
      <c r="R74" s="478" t="e">
        <f t="shared" ca="1" si="13"/>
        <v>#NAME?</v>
      </c>
      <c r="S74" s="478" t="e">
        <f t="shared" ca="1" si="13"/>
        <v>#NAME?</v>
      </c>
      <c r="T74" s="478" t="e">
        <f t="shared" ca="1" si="13"/>
        <v>#NAME?</v>
      </c>
      <c r="U74" s="478" t="e">
        <f t="shared" ca="1" si="13"/>
        <v>#NAME?</v>
      </c>
      <c r="V74" s="478" t="e">
        <f t="shared" ca="1" si="13"/>
        <v>#NAME?</v>
      </c>
      <c r="W74" s="478" t="e">
        <f t="shared" ca="1" si="13"/>
        <v>#NAME?</v>
      </c>
      <c r="X74" s="478" t="e">
        <f t="shared" ca="1" si="13"/>
        <v>#NAME?</v>
      </c>
      <c r="Y74" s="478" t="e">
        <f t="shared" ca="1" si="13"/>
        <v>#NAME?</v>
      </c>
      <c r="Z74" s="478" t="e">
        <f t="shared" ca="1" si="13"/>
        <v>#NAME?</v>
      </c>
      <c r="AA74" s="478" t="e">
        <f t="shared" ca="1" si="13"/>
        <v>#NAME?</v>
      </c>
      <c r="AB74" s="739">
        <v>93</v>
      </c>
      <c r="AC74" s="739">
        <v>60</v>
      </c>
      <c r="AD74" s="739" t="s">
        <v>2263</v>
      </c>
    </row>
    <row r="75" spans="1:30">
      <c r="A75" s="477"/>
      <c r="B75" s="477"/>
      <c r="C75" s="477"/>
      <c r="D75" s="744"/>
      <c r="E75" s="478">
        <f>ROW('us01'!BI93)</f>
        <v>93</v>
      </c>
      <c r="F75" s="478">
        <f>COLUMN('us01'!BI93)</f>
        <v>61</v>
      </c>
      <c r="G75" s="478" t="s">
        <v>2263</v>
      </c>
      <c r="H75" s="478" t="e">
        <f t="shared" ref="H75:Q84" ca="1" si="14">copia_valore_us2($E75,$F75,H$4,$G75)</f>
        <v>#NAME?</v>
      </c>
      <c r="I75" s="478" t="e">
        <f t="shared" ca="1" si="14"/>
        <v>#NAME?</v>
      </c>
      <c r="J75" s="478" t="e">
        <f t="shared" ca="1" si="14"/>
        <v>#NAME?</v>
      </c>
      <c r="K75" s="478" t="e">
        <f t="shared" ca="1" si="14"/>
        <v>#NAME?</v>
      </c>
      <c r="L75" s="478" t="e">
        <f t="shared" ca="1" si="14"/>
        <v>#NAME?</v>
      </c>
      <c r="M75" s="478" t="e">
        <f t="shared" ca="1" si="14"/>
        <v>#NAME?</v>
      </c>
      <c r="N75" s="478" t="e">
        <f t="shared" ca="1" si="14"/>
        <v>#NAME?</v>
      </c>
      <c r="O75" s="478" t="e">
        <f t="shared" ca="1" si="14"/>
        <v>#NAME?</v>
      </c>
      <c r="P75" s="478" t="e">
        <f t="shared" ca="1" si="14"/>
        <v>#NAME?</v>
      </c>
      <c r="Q75" s="478" t="e">
        <f t="shared" ca="1" si="14"/>
        <v>#NAME?</v>
      </c>
      <c r="R75" s="478" t="e">
        <f t="shared" ref="R75:AA84" ca="1" si="15">copia_valore_us2($E75,$F75,R$4,$G75)</f>
        <v>#NAME?</v>
      </c>
      <c r="S75" s="478" t="e">
        <f t="shared" ca="1" si="15"/>
        <v>#NAME?</v>
      </c>
      <c r="T75" s="478" t="e">
        <f t="shared" ca="1" si="15"/>
        <v>#NAME?</v>
      </c>
      <c r="U75" s="478" t="e">
        <f t="shared" ca="1" si="15"/>
        <v>#NAME?</v>
      </c>
      <c r="V75" s="478" t="e">
        <f t="shared" ca="1" si="15"/>
        <v>#NAME?</v>
      </c>
      <c r="W75" s="478" t="e">
        <f t="shared" ca="1" si="15"/>
        <v>#NAME?</v>
      </c>
      <c r="X75" s="478" t="e">
        <f t="shared" ca="1" si="15"/>
        <v>#NAME?</v>
      </c>
      <c r="Y75" s="478" t="e">
        <f t="shared" ca="1" si="15"/>
        <v>#NAME?</v>
      </c>
      <c r="Z75" s="478" t="e">
        <f t="shared" ca="1" si="15"/>
        <v>#NAME?</v>
      </c>
      <c r="AA75" s="478" t="e">
        <f t="shared" ca="1" si="15"/>
        <v>#NAME?</v>
      </c>
      <c r="AB75" s="739">
        <v>93</v>
      </c>
      <c r="AC75" s="739">
        <v>61</v>
      </c>
      <c r="AD75" s="739" t="s">
        <v>2263</v>
      </c>
    </row>
    <row r="76" spans="1:30">
      <c r="A76" s="477"/>
      <c r="B76" s="477"/>
      <c r="C76" s="477"/>
      <c r="D76" s="744"/>
      <c r="E76" s="478">
        <f>ROW('us01'!BJ93)</f>
        <v>93</v>
      </c>
      <c r="F76" s="478">
        <f>COLUMN('us01'!BJ93)</f>
        <v>62</v>
      </c>
      <c r="G76" s="478" t="s">
        <v>2263</v>
      </c>
      <c r="H76" s="478" t="e">
        <f t="shared" ca="1" si="14"/>
        <v>#NAME?</v>
      </c>
      <c r="I76" s="478" t="e">
        <f t="shared" ca="1" si="14"/>
        <v>#NAME?</v>
      </c>
      <c r="J76" s="478" t="e">
        <f t="shared" ca="1" si="14"/>
        <v>#NAME?</v>
      </c>
      <c r="K76" s="478" t="e">
        <f t="shared" ca="1" si="14"/>
        <v>#NAME?</v>
      </c>
      <c r="L76" s="478" t="e">
        <f t="shared" ca="1" si="14"/>
        <v>#NAME?</v>
      </c>
      <c r="M76" s="478" t="e">
        <f t="shared" ca="1" si="14"/>
        <v>#NAME?</v>
      </c>
      <c r="N76" s="478" t="e">
        <f t="shared" ca="1" si="14"/>
        <v>#NAME?</v>
      </c>
      <c r="O76" s="478" t="e">
        <f t="shared" ca="1" si="14"/>
        <v>#NAME?</v>
      </c>
      <c r="P76" s="478" t="e">
        <f t="shared" ca="1" si="14"/>
        <v>#NAME?</v>
      </c>
      <c r="Q76" s="478" t="e">
        <f t="shared" ca="1" si="14"/>
        <v>#NAME?</v>
      </c>
      <c r="R76" s="478" t="e">
        <f t="shared" ca="1" si="15"/>
        <v>#NAME?</v>
      </c>
      <c r="S76" s="478" t="e">
        <f t="shared" ca="1" si="15"/>
        <v>#NAME?</v>
      </c>
      <c r="T76" s="478" t="e">
        <f t="shared" ca="1" si="15"/>
        <v>#NAME?</v>
      </c>
      <c r="U76" s="478" t="e">
        <f t="shared" ca="1" si="15"/>
        <v>#NAME?</v>
      </c>
      <c r="V76" s="478" t="e">
        <f t="shared" ca="1" si="15"/>
        <v>#NAME?</v>
      </c>
      <c r="W76" s="478" t="e">
        <f t="shared" ca="1" si="15"/>
        <v>#NAME?</v>
      </c>
      <c r="X76" s="478" t="e">
        <f t="shared" ca="1" si="15"/>
        <v>#NAME?</v>
      </c>
      <c r="Y76" s="478" t="e">
        <f t="shared" ca="1" si="15"/>
        <v>#NAME?</v>
      </c>
      <c r="Z76" s="478" t="e">
        <f t="shared" ca="1" si="15"/>
        <v>#NAME?</v>
      </c>
      <c r="AA76" s="478" t="e">
        <f t="shared" ca="1" si="15"/>
        <v>#NAME?</v>
      </c>
      <c r="AB76" s="739">
        <v>93</v>
      </c>
      <c r="AC76" s="739">
        <v>62</v>
      </c>
      <c r="AD76" s="739" t="s">
        <v>2263</v>
      </c>
    </row>
    <row r="77" spans="1:30">
      <c r="A77" s="477"/>
      <c r="B77" s="477"/>
      <c r="C77" s="477"/>
      <c r="D77" s="744"/>
      <c r="E77" s="478">
        <f>ROW('us01'!BK93)</f>
        <v>93</v>
      </c>
      <c r="F77" s="478">
        <f>COLUMN('us01'!BK93)</f>
        <v>63</v>
      </c>
      <c r="G77" s="478" t="s">
        <v>2263</v>
      </c>
      <c r="H77" s="478" t="e">
        <f t="shared" ca="1" si="14"/>
        <v>#NAME?</v>
      </c>
      <c r="I77" s="478" t="e">
        <f t="shared" ca="1" si="14"/>
        <v>#NAME?</v>
      </c>
      <c r="J77" s="478" t="e">
        <f t="shared" ca="1" si="14"/>
        <v>#NAME?</v>
      </c>
      <c r="K77" s="478" t="e">
        <f t="shared" ca="1" si="14"/>
        <v>#NAME?</v>
      </c>
      <c r="L77" s="478" t="e">
        <f t="shared" ca="1" si="14"/>
        <v>#NAME?</v>
      </c>
      <c r="M77" s="478" t="e">
        <f t="shared" ca="1" si="14"/>
        <v>#NAME?</v>
      </c>
      <c r="N77" s="478" t="e">
        <f t="shared" ca="1" si="14"/>
        <v>#NAME?</v>
      </c>
      <c r="O77" s="478" t="e">
        <f t="shared" ca="1" si="14"/>
        <v>#NAME?</v>
      </c>
      <c r="P77" s="478" t="e">
        <f t="shared" ca="1" si="14"/>
        <v>#NAME?</v>
      </c>
      <c r="Q77" s="478" t="e">
        <f t="shared" ca="1" si="14"/>
        <v>#NAME?</v>
      </c>
      <c r="R77" s="478" t="e">
        <f t="shared" ca="1" si="15"/>
        <v>#NAME?</v>
      </c>
      <c r="S77" s="478" t="e">
        <f t="shared" ca="1" si="15"/>
        <v>#NAME?</v>
      </c>
      <c r="T77" s="478" t="e">
        <f t="shared" ca="1" si="15"/>
        <v>#NAME?</v>
      </c>
      <c r="U77" s="478" t="e">
        <f t="shared" ca="1" si="15"/>
        <v>#NAME?</v>
      </c>
      <c r="V77" s="478" t="e">
        <f t="shared" ca="1" si="15"/>
        <v>#NAME?</v>
      </c>
      <c r="W77" s="478" t="e">
        <f t="shared" ca="1" si="15"/>
        <v>#NAME?</v>
      </c>
      <c r="X77" s="478" t="e">
        <f t="shared" ca="1" si="15"/>
        <v>#NAME?</v>
      </c>
      <c r="Y77" s="478" t="e">
        <f t="shared" ca="1" si="15"/>
        <v>#NAME?</v>
      </c>
      <c r="Z77" s="478" t="e">
        <f t="shared" ca="1" si="15"/>
        <v>#NAME?</v>
      </c>
      <c r="AA77" s="478" t="e">
        <f t="shared" ca="1" si="15"/>
        <v>#NAME?</v>
      </c>
      <c r="AB77" s="739">
        <v>93</v>
      </c>
      <c r="AC77" s="739">
        <v>63</v>
      </c>
      <c r="AD77" s="739" t="s">
        <v>2263</v>
      </c>
    </row>
    <row r="78" spans="1:30">
      <c r="A78" s="477"/>
      <c r="B78" s="477"/>
      <c r="C78" s="477"/>
      <c r="D78" s="744"/>
      <c r="E78" s="478">
        <f>ROW('us01'!BL93)</f>
        <v>93</v>
      </c>
      <c r="F78" s="478">
        <f>COLUMN('us01'!BL93)</f>
        <v>64</v>
      </c>
      <c r="G78" s="478" t="s">
        <v>2263</v>
      </c>
      <c r="H78" s="478" t="e">
        <f t="shared" ca="1" si="14"/>
        <v>#NAME?</v>
      </c>
      <c r="I78" s="478" t="e">
        <f t="shared" ca="1" si="14"/>
        <v>#NAME?</v>
      </c>
      <c r="J78" s="478" t="e">
        <f t="shared" ca="1" si="14"/>
        <v>#NAME?</v>
      </c>
      <c r="K78" s="478" t="e">
        <f t="shared" ca="1" si="14"/>
        <v>#NAME?</v>
      </c>
      <c r="L78" s="478" t="e">
        <f t="shared" ca="1" si="14"/>
        <v>#NAME?</v>
      </c>
      <c r="M78" s="478" t="e">
        <f t="shared" ca="1" si="14"/>
        <v>#NAME?</v>
      </c>
      <c r="N78" s="478" t="e">
        <f t="shared" ca="1" si="14"/>
        <v>#NAME?</v>
      </c>
      <c r="O78" s="478" t="e">
        <f t="shared" ca="1" si="14"/>
        <v>#NAME?</v>
      </c>
      <c r="P78" s="478" t="e">
        <f t="shared" ca="1" si="14"/>
        <v>#NAME?</v>
      </c>
      <c r="Q78" s="478" t="e">
        <f t="shared" ca="1" si="14"/>
        <v>#NAME?</v>
      </c>
      <c r="R78" s="478" t="e">
        <f t="shared" ca="1" si="15"/>
        <v>#NAME?</v>
      </c>
      <c r="S78" s="478" t="e">
        <f t="shared" ca="1" si="15"/>
        <v>#NAME?</v>
      </c>
      <c r="T78" s="478" t="e">
        <f t="shared" ca="1" si="15"/>
        <v>#NAME?</v>
      </c>
      <c r="U78" s="478" t="e">
        <f t="shared" ca="1" si="15"/>
        <v>#NAME?</v>
      </c>
      <c r="V78" s="478" t="e">
        <f t="shared" ca="1" si="15"/>
        <v>#NAME?</v>
      </c>
      <c r="W78" s="478" t="e">
        <f t="shared" ca="1" si="15"/>
        <v>#NAME?</v>
      </c>
      <c r="X78" s="478" t="e">
        <f t="shared" ca="1" si="15"/>
        <v>#NAME?</v>
      </c>
      <c r="Y78" s="478" t="e">
        <f t="shared" ca="1" si="15"/>
        <v>#NAME?</v>
      </c>
      <c r="Z78" s="478" t="e">
        <f t="shared" ca="1" si="15"/>
        <v>#NAME?</v>
      </c>
      <c r="AA78" s="478" t="e">
        <f t="shared" ca="1" si="15"/>
        <v>#NAME?</v>
      </c>
      <c r="AB78" s="739">
        <v>93</v>
      </c>
      <c r="AC78" s="739">
        <v>64</v>
      </c>
      <c r="AD78" s="739" t="s">
        <v>2263</v>
      </c>
    </row>
    <row r="79" spans="1:30">
      <c r="A79" s="477"/>
      <c r="B79" s="477"/>
      <c r="C79" s="477"/>
      <c r="D79" s="477"/>
      <c r="E79" s="478">
        <f>ROW('us01'!BM93)</f>
        <v>93</v>
      </c>
      <c r="F79" s="478">
        <f>COLUMN('us01'!BM93)</f>
        <v>65</v>
      </c>
      <c r="G79" s="478" t="s">
        <v>2263</v>
      </c>
      <c r="H79" s="478" t="e">
        <f t="shared" ca="1" si="14"/>
        <v>#NAME?</v>
      </c>
      <c r="I79" s="478" t="e">
        <f t="shared" ca="1" si="14"/>
        <v>#NAME?</v>
      </c>
      <c r="J79" s="478" t="e">
        <f t="shared" ca="1" si="14"/>
        <v>#NAME?</v>
      </c>
      <c r="K79" s="478" t="e">
        <f t="shared" ca="1" si="14"/>
        <v>#NAME?</v>
      </c>
      <c r="L79" s="478" t="e">
        <f t="shared" ca="1" si="14"/>
        <v>#NAME?</v>
      </c>
      <c r="M79" s="478" t="e">
        <f t="shared" ca="1" si="14"/>
        <v>#NAME?</v>
      </c>
      <c r="N79" s="478" t="e">
        <f t="shared" ca="1" si="14"/>
        <v>#NAME?</v>
      </c>
      <c r="O79" s="478" t="e">
        <f t="shared" ca="1" si="14"/>
        <v>#NAME?</v>
      </c>
      <c r="P79" s="478" t="e">
        <f t="shared" ca="1" si="14"/>
        <v>#NAME?</v>
      </c>
      <c r="Q79" s="478" t="e">
        <f t="shared" ca="1" si="14"/>
        <v>#NAME?</v>
      </c>
      <c r="R79" s="478" t="e">
        <f t="shared" ca="1" si="15"/>
        <v>#NAME?</v>
      </c>
      <c r="S79" s="478" t="e">
        <f t="shared" ca="1" si="15"/>
        <v>#NAME?</v>
      </c>
      <c r="T79" s="478" t="e">
        <f t="shared" ca="1" si="15"/>
        <v>#NAME?</v>
      </c>
      <c r="U79" s="478" t="e">
        <f t="shared" ca="1" si="15"/>
        <v>#NAME?</v>
      </c>
      <c r="V79" s="478" t="e">
        <f t="shared" ca="1" si="15"/>
        <v>#NAME?</v>
      </c>
      <c r="W79" s="478" t="e">
        <f t="shared" ca="1" si="15"/>
        <v>#NAME?</v>
      </c>
      <c r="X79" s="478" t="e">
        <f t="shared" ca="1" si="15"/>
        <v>#NAME?</v>
      </c>
      <c r="Y79" s="478" t="e">
        <f t="shared" ca="1" si="15"/>
        <v>#NAME?</v>
      </c>
      <c r="Z79" s="478" t="e">
        <f t="shared" ca="1" si="15"/>
        <v>#NAME?</v>
      </c>
      <c r="AA79" s="478" t="e">
        <f t="shared" ca="1" si="15"/>
        <v>#NAME?</v>
      </c>
      <c r="AB79" s="739">
        <v>93</v>
      </c>
      <c r="AC79" s="739">
        <v>65</v>
      </c>
      <c r="AD79" s="739" t="s">
        <v>2263</v>
      </c>
    </row>
    <row r="80" spans="1:30">
      <c r="A80" s="477"/>
      <c r="B80" s="477"/>
      <c r="C80" s="477"/>
      <c r="D80" s="477"/>
      <c r="E80" s="478">
        <f>ROW('us01'!BN93)</f>
        <v>93</v>
      </c>
      <c r="F80" s="478">
        <f>COLUMN('us01'!BN93)</f>
        <v>66</v>
      </c>
      <c r="G80" s="478" t="s">
        <v>2263</v>
      </c>
      <c r="H80" s="478" t="e">
        <f t="shared" ca="1" si="14"/>
        <v>#NAME?</v>
      </c>
      <c r="I80" s="478" t="e">
        <f t="shared" ca="1" si="14"/>
        <v>#NAME?</v>
      </c>
      <c r="J80" s="478" t="e">
        <f t="shared" ca="1" si="14"/>
        <v>#NAME?</v>
      </c>
      <c r="K80" s="478" t="e">
        <f t="shared" ca="1" si="14"/>
        <v>#NAME?</v>
      </c>
      <c r="L80" s="478" t="e">
        <f t="shared" ca="1" si="14"/>
        <v>#NAME?</v>
      </c>
      <c r="M80" s="478" t="e">
        <f t="shared" ca="1" si="14"/>
        <v>#NAME?</v>
      </c>
      <c r="N80" s="478" t="e">
        <f t="shared" ca="1" si="14"/>
        <v>#NAME?</v>
      </c>
      <c r="O80" s="478" t="e">
        <f t="shared" ca="1" si="14"/>
        <v>#NAME?</v>
      </c>
      <c r="P80" s="478" t="e">
        <f t="shared" ca="1" si="14"/>
        <v>#NAME?</v>
      </c>
      <c r="Q80" s="478" t="e">
        <f t="shared" ca="1" si="14"/>
        <v>#NAME?</v>
      </c>
      <c r="R80" s="478" t="e">
        <f t="shared" ca="1" si="15"/>
        <v>#NAME?</v>
      </c>
      <c r="S80" s="478" t="e">
        <f t="shared" ca="1" si="15"/>
        <v>#NAME?</v>
      </c>
      <c r="T80" s="478" t="e">
        <f t="shared" ca="1" si="15"/>
        <v>#NAME?</v>
      </c>
      <c r="U80" s="478" t="e">
        <f t="shared" ca="1" si="15"/>
        <v>#NAME?</v>
      </c>
      <c r="V80" s="478" t="e">
        <f t="shared" ca="1" si="15"/>
        <v>#NAME?</v>
      </c>
      <c r="W80" s="478" t="e">
        <f t="shared" ca="1" si="15"/>
        <v>#NAME?</v>
      </c>
      <c r="X80" s="478" t="e">
        <f t="shared" ca="1" si="15"/>
        <v>#NAME?</v>
      </c>
      <c r="Y80" s="478" t="e">
        <f t="shared" ca="1" si="15"/>
        <v>#NAME?</v>
      </c>
      <c r="Z80" s="478" t="e">
        <f t="shared" ca="1" si="15"/>
        <v>#NAME?</v>
      </c>
      <c r="AA80" s="478" t="e">
        <f t="shared" ca="1" si="15"/>
        <v>#NAME?</v>
      </c>
      <c r="AB80" s="739">
        <v>93</v>
      </c>
      <c r="AC80" s="739">
        <v>66</v>
      </c>
      <c r="AD80" s="739" t="s">
        <v>2263</v>
      </c>
    </row>
    <row r="81" spans="1:30">
      <c r="A81" s="477"/>
      <c r="B81" s="477"/>
      <c r="C81" s="477"/>
      <c r="D81" s="477"/>
      <c r="E81" s="478">
        <f>ROW('us01'!BO93)</f>
        <v>93</v>
      </c>
      <c r="F81" s="478">
        <f>COLUMN('us01'!BO93)</f>
        <v>67</v>
      </c>
      <c r="G81" s="478" t="s">
        <v>2263</v>
      </c>
      <c r="H81" s="478" t="e">
        <f t="shared" ca="1" si="14"/>
        <v>#NAME?</v>
      </c>
      <c r="I81" s="478" t="e">
        <f t="shared" ca="1" si="14"/>
        <v>#NAME?</v>
      </c>
      <c r="J81" s="478" t="e">
        <f t="shared" ca="1" si="14"/>
        <v>#NAME?</v>
      </c>
      <c r="K81" s="478" t="e">
        <f t="shared" ca="1" si="14"/>
        <v>#NAME?</v>
      </c>
      <c r="L81" s="478" t="e">
        <f t="shared" ca="1" si="14"/>
        <v>#NAME?</v>
      </c>
      <c r="M81" s="478" t="e">
        <f t="shared" ca="1" si="14"/>
        <v>#NAME?</v>
      </c>
      <c r="N81" s="478" t="e">
        <f t="shared" ca="1" si="14"/>
        <v>#NAME?</v>
      </c>
      <c r="O81" s="478" t="e">
        <f t="shared" ca="1" si="14"/>
        <v>#NAME?</v>
      </c>
      <c r="P81" s="478" t="e">
        <f t="shared" ca="1" si="14"/>
        <v>#NAME?</v>
      </c>
      <c r="Q81" s="478" t="e">
        <f t="shared" ca="1" si="14"/>
        <v>#NAME?</v>
      </c>
      <c r="R81" s="478" t="e">
        <f t="shared" ca="1" si="15"/>
        <v>#NAME?</v>
      </c>
      <c r="S81" s="478" t="e">
        <f t="shared" ca="1" si="15"/>
        <v>#NAME?</v>
      </c>
      <c r="T81" s="478" t="e">
        <f t="shared" ca="1" si="15"/>
        <v>#NAME?</v>
      </c>
      <c r="U81" s="478" t="e">
        <f t="shared" ca="1" si="15"/>
        <v>#NAME?</v>
      </c>
      <c r="V81" s="478" t="e">
        <f t="shared" ca="1" si="15"/>
        <v>#NAME?</v>
      </c>
      <c r="W81" s="478" t="e">
        <f t="shared" ca="1" si="15"/>
        <v>#NAME?</v>
      </c>
      <c r="X81" s="478" t="e">
        <f t="shared" ca="1" si="15"/>
        <v>#NAME?</v>
      </c>
      <c r="Y81" s="478" t="e">
        <f t="shared" ca="1" si="15"/>
        <v>#NAME?</v>
      </c>
      <c r="Z81" s="478" t="e">
        <f t="shared" ca="1" si="15"/>
        <v>#NAME?</v>
      </c>
      <c r="AA81" s="478" t="e">
        <f t="shared" ca="1" si="15"/>
        <v>#NAME?</v>
      </c>
      <c r="AB81" s="739">
        <v>93</v>
      </c>
      <c r="AC81" s="739">
        <v>67</v>
      </c>
      <c r="AD81" s="739" t="s">
        <v>2263</v>
      </c>
    </row>
    <row r="82" spans="1:30">
      <c r="A82" s="477"/>
      <c r="B82" s="477"/>
      <c r="C82" s="477"/>
      <c r="D82" s="477" t="s">
        <v>1150</v>
      </c>
      <c r="E82" s="478">
        <f>ROW('us01'!BF94)</f>
        <v>94</v>
      </c>
      <c r="F82" s="478">
        <f>COLUMN('us01'!BF94)</f>
        <v>58</v>
      </c>
      <c r="G82" s="478" t="s">
        <v>2263</v>
      </c>
      <c r="H82" s="478" t="e">
        <f t="shared" ca="1" si="14"/>
        <v>#NAME?</v>
      </c>
      <c r="I82" s="478" t="e">
        <f t="shared" ca="1" si="14"/>
        <v>#NAME?</v>
      </c>
      <c r="J82" s="478" t="e">
        <f t="shared" ca="1" si="14"/>
        <v>#NAME?</v>
      </c>
      <c r="K82" s="478" t="e">
        <f t="shared" ca="1" si="14"/>
        <v>#NAME?</v>
      </c>
      <c r="L82" s="478" t="e">
        <f t="shared" ca="1" si="14"/>
        <v>#NAME?</v>
      </c>
      <c r="M82" s="478" t="e">
        <f t="shared" ca="1" si="14"/>
        <v>#NAME?</v>
      </c>
      <c r="N82" s="478" t="e">
        <f t="shared" ca="1" si="14"/>
        <v>#NAME?</v>
      </c>
      <c r="O82" s="478" t="e">
        <f t="shared" ca="1" si="14"/>
        <v>#NAME?</v>
      </c>
      <c r="P82" s="478" t="e">
        <f t="shared" ca="1" si="14"/>
        <v>#NAME?</v>
      </c>
      <c r="Q82" s="478" t="e">
        <f t="shared" ca="1" si="14"/>
        <v>#NAME?</v>
      </c>
      <c r="R82" s="478" t="e">
        <f t="shared" ca="1" si="15"/>
        <v>#NAME?</v>
      </c>
      <c r="S82" s="478" t="e">
        <f t="shared" ca="1" si="15"/>
        <v>#NAME?</v>
      </c>
      <c r="T82" s="478" t="e">
        <f t="shared" ca="1" si="15"/>
        <v>#NAME?</v>
      </c>
      <c r="U82" s="478" t="e">
        <f t="shared" ca="1" si="15"/>
        <v>#NAME?</v>
      </c>
      <c r="V82" s="478" t="e">
        <f t="shared" ca="1" si="15"/>
        <v>#NAME?</v>
      </c>
      <c r="W82" s="478" t="e">
        <f t="shared" ca="1" si="15"/>
        <v>#NAME?</v>
      </c>
      <c r="X82" s="478" t="e">
        <f t="shared" ca="1" si="15"/>
        <v>#NAME?</v>
      </c>
      <c r="Y82" s="478" t="e">
        <f t="shared" ca="1" si="15"/>
        <v>#NAME?</v>
      </c>
      <c r="Z82" s="478" t="e">
        <f t="shared" ca="1" si="15"/>
        <v>#NAME?</v>
      </c>
      <c r="AA82" s="478" t="e">
        <f t="shared" ca="1" si="15"/>
        <v>#NAME?</v>
      </c>
      <c r="AB82" s="739">
        <v>94</v>
      </c>
      <c r="AC82" s="739">
        <v>58</v>
      </c>
      <c r="AD82" s="739" t="s">
        <v>2263</v>
      </c>
    </row>
    <row r="83" spans="1:30">
      <c r="A83" s="477"/>
      <c r="B83" s="477"/>
      <c r="C83" s="477"/>
      <c r="D83" s="477"/>
      <c r="E83" s="478">
        <f>ROW('us01'!BG94)</f>
        <v>94</v>
      </c>
      <c r="F83" s="478">
        <f>COLUMN('us01'!BG94)</f>
        <v>59</v>
      </c>
      <c r="G83" s="478" t="s">
        <v>2263</v>
      </c>
      <c r="H83" s="478" t="e">
        <f t="shared" ca="1" si="14"/>
        <v>#NAME?</v>
      </c>
      <c r="I83" s="478" t="e">
        <f t="shared" ca="1" si="14"/>
        <v>#NAME?</v>
      </c>
      <c r="J83" s="478" t="e">
        <f t="shared" ca="1" si="14"/>
        <v>#NAME?</v>
      </c>
      <c r="K83" s="478" t="e">
        <f t="shared" ca="1" si="14"/>
        <v>#NAME?</v>
      </c>
      <c r="L83" s="478" t="e">
        <f t="shared" ca="1" si="14"/>
        <v>#NAME?</v>
      </c>
      <c r="M83" s="478" t="e">
        <f t="shared" ca="1" si="14"/>
        <v>#NAME?</v>
      </c>
      <c r="N83" s="478" t="e">
        <f t="shared" ca="1" si="14"/>
        <v>#NAME?</v>
      </c>
      <c r="O83" s="478" t="e">
        <f t="shared" ca="1" si="14"/>
        <v>#NAME?</v>
      </c>
      <c r="P83" s="478" t="e">
        <f t="shared" ca="1" si="14"/>
        <v>#NAME?</v>
      </c>
      <c r="Q83" s="478" t="e">
        <f t="shared" ca="1" si="14"/>
        <v>#NAME?</v>
      </c>
      <c r="R83" s="478" t="e">
        <f t="shared" ca="1" si="15"/>
        <v>#NAME?</v>
      </c>
      <c r="S83" s="478" t="e">
        <f t="shared" ca="1" si="15"/>
        <v>#NAME?</v>
      </c>
      <c r="T83" s="478" t="e">
        <f t="shared" ca="1" si="15"/>
        <v>#NAME?</v>
      </c>
      <c r="U83" s="478" t="e">
        <f t="shared" ca="1" si="15"/>
        <v>#NAME?</v>
      </c>
      <c r="V83" s="478" t="e">
        <f t="shared" ca="1" si="15"/>
        <v>#NAME?</v>
      </c>
      <c r="W83" s="478" t="e">
        <f t="shared" ca="1" si="15"/>
        <v>#NAME?</v>
      </c>
      <c r="X83" s="478" t="e">
        <f t="shared" ca="1" si="15"/>
        <v>#NAME?</v>
      </c>
      <c r="Y83" s="478" t="e">
        <f t="shared" ca="1" si="15"/>
        <v>#NAME?</v>
      </c>
      <c r="Z83" s="478" t="e">
        <f t="shared" ca="1" si="15"/>
        <v>#NAME?</v>
      </c>
      <c r="AA83" s="478" t="e">
        <f t="shared" ca="1" si="15"/>
        <v>#NAME?</v>
      </c>
      <c r="AB83" s="739">
        <v>94</v>
      </c>
      <c r="AC83" s="739">
        <v>59</v>
      </c>
      <c r="AD83" s="739" t="s">
        <v>2263</v>
      </c>
    </row>
    <row r="84" spans="1:30">
      <c r="A84" s="477"/>
      <c r="B84" s="477"/>
      <c r="C84" s="477"/>
      <c r="D84" s="477"/>
      <c r="E84" s="478">
        <f>ROW('us01'!BH94)</f>
        <v>94</v>
      </c>
      <c r="F84" s="478">
        <f>COLUMN('us01'!BH94)</f>
        <v>60</v>
      </c>
      <c r="G84" s="478" t="s">
        <v>2263</v>
      </c>
      <c r="H84" s="478" t="e">
        <f t="shared" ca="1" si="14"/>
        <v>#NAME?</v>
      </c>
      <c r="I84" s="478" t="e">
        <f t="shared" ca="1" si="14"/>
        <v>#NAME?</v>
      </c>
      <c r="J84" s="478" t="e">
        <f t="shared" ca="1" si="14"/>
        <v>#NAME?</v>
      </c>
      <c r="K84" s="478" t="e">
        <f t="shared" ca="1" si="14"/>
        <v>#NAME?</v>
      </c>
      <c r="L84" s="478" t="e">
        <f t="shared" ca="1" si="14"/>
        <v>#NAME?</v>
      </c>
      <c r="M84" s="478" t="e">
        <f t="shared" ca="1" si="14"/>
        <v>#NAME?</v>
      </c>
      <c r="N84" s="478" t="e">
        <f t="shared" ca="1" si="14"/>
        <v>#NAME?</v>
      </c>
      <c r="O84" s="478" t="e">
        <f t="shared" ca="1" si="14"/>
        <v>#NAME?</v>
      </c>
      <c r="P84" s="478" t="e">
        <f t="shared" ca="1" si="14"/>
        <v>#NAME?</v>
      </c>
      <c r="Q84" s="478" t="e">
        <f t="shared" ca="1" si="14"/>
        <v>#NAME?</v>
      </c>
      <c r="R84" s="478" t="e">
        <f t="shared" ca="1" si="15"/>
        <v>#NAME?</v>
      </c>
      <c r="S84" s="478" t="e">
        <f t="shared" ca="1" si="15"/>
        <v>#NAME?</v>
      </c>
      <c r="T84" s="478" t="e">
        <f t="shared" ca="1" si="15"/>
        <v>#NAME?</v>
      </c>
      <c r="U84" s="478" t="e">
        <f t="shared" ca="1" si="15"/>
        <v>#NAME?</v>
      </c>
      <c r="V84" s="478" t="e">
        <f t="shared" ca="1" si="15"/>
        <v>#NAME?</v>
      </c>
      <c r="W84" s="478" t="e">
        <f t="shared" ca="1" si="15"/>
        <v>#NAME?</v>
      </c>
      <c r="X84" s="478" t="e">
        <f t="shared" ca="1" si="15"/>
        <v>#NAME?</v>
      </c>
      <c r="Y84" s="478" t="e">
        <f t="shared" ca="1" si="15"/>
        <v>#NAME?</v>
      </c>
      <c r="Z84" s="478" t="e">
        <f t="shared" ca="1" si="15"/>
        <v>#NAME?</v>
      </c>
      <c r="AA84" s="478" t="e">
        <f t="shared" ca="1" si="15"/>
        <v>#NAME?</v>
      </c>
      <c r="AB84" s="739">
        <v>94</v>
      </c>
      <c r="AC84" s="739">
        <v>60</v>
      </c>
      <c r="AD84" s="739" t="s">
        <v>2263</v>
      </c>
    </row>
    <row r="85" spans="1:30">
      <c r="A85" s="477"/>
      <c r="B85" s="477"/>
      <c r="C85" s="477"/>
      <c r="D85" s="477"/>
      <c r="E85" s="478">
        <f>ROW('us01'!BI94)</f>
        <v>94</v>
      </c>
      <c r="F85" s="478">
        <f>COLUMN('us01'!BI94)</f>
        <v>61</v>
      </c>
      <c r="G85" s="478" t="s">
        <v>2263</v>
      </c>
      <c r="H85" s="478" t="e">
        <f t="shared" ref="H85:Q94" ca="1" si="16">copia_valore_us2($E85,$F85,H$4,$G85)</f>
        <v>#NAME?</v>
      </c>
      <c r="I85" s="478" t="e">
        <f t="shared" ca="1" si="16"/>
        <v>#NAME?</v>
      </c>
      <c r="J85" s="478" t="e">
        <f t="shared" ca="1" si="16"/>
        <v>#NAME?</v>
      </c>
      <c r="K85" s="478" t="e">
        <f t="shared" ca="1" si="16"/>
        <v>#NAME?</v>
      </c>
      <c r="L85" s="478" t="e">
        <f t="shared" ca="1" si="16"/>
        <v>#NAME?</v>
      </c>
      <c r="M85" s="478" t="e">
        <f t="shared" ca="1" si="16"/>
        <v>#NAME?</v>
      </c>
      <c r="N85" s="478" t="e">
        <f t="shared" ca="1" si="16"/>
        <v>#NAME?</v>
      </c>
      <c r="O85" s="478" t="e">
        <f t="shared" ca="1" si="16"/>
        <v>#NAME?</v>
      </c>
      <c r="P85" s="478" t="e">
        <f t="shared" ca="1" si="16"/>
        <v>#NAME?</v>
      </c>
      <c r="Q85" s="478" t="e">
        <f t="shared" ca="1" si="16"/>
        <v>#NAME?</v>
      </c>
      <c r="R85" s="478" t="e">
        <f t="shared" ref="R85:AA94" ca="1" si="17">copia_valore_us2($E85,$F85,R$4,$G85)</f>
        <v>#NAME?</v>
      </c>
      <c r="S85" s="478" t="e">
        <f t="shared" ca="1" si="17"/>
        <v>#NAME?</v>
      </c>
      <c r="T85" s="478" t="e">
        <f t="shared" ca="1" si="17"/>
        <v>#NAME?</v>
      </c>
      <c r="U85" s="478" t="e">
        <f t="shared" ca="1" si="17"/>
        <v>#NAME?</v>
      </c>
      <c r="V85" s="478" t="e">
        <f t="shared" ca="1" si="17"/>
        <v>#NAME?</v>
      </c>
      <c r="W85" s="478" t="e">
        <f t="shared" ca="1" si="17"/>
        <v>#NAME?</v>
      </c>
      <c r="X85" s="478" t="e">
        <f t="shared" ca="1" si="17"/>
        <v>#NAME?</v>
      </c>
      <c r="Y85" s="478" t="e">
        <f t="shared" ca="1" si="17"/>
        <v>#NAME?</v>
      </c>
      <c r="Z85" s="478" t="e">
        <f t="shared" ca="1" si="17"/>
        <v>#NAME?</v>
      </c>
      <c r="AA85" s="478" t="e">
        <f t="shared" ca="1" si="17"/>
        <v>#NAME?</v>
      </c>
      <c r="AB85" s="739">
        <v>94</v>
      </c>
      <c r="AC85" s="739">
        <v>61</v>
      </c>
      <c r="AD85" s="739" t="s">
        <v>2263</v>
      </c>
    </row>
    <row r="86" spans="1:30">
      <c r="A86" s="477"/>
      <c r="B86" s="477"/>
      <c r="C86" s="477"/>
      <c r="D86" s="477"/>
      <c r="E86" s="478">
        <f>ROW('us01'!BJ94)</f>
        <v>94</v>
      </c>
      <c r="F86" s="478">
        <f>COLUMN('us01'!BJ94)</f>
        <v>62</v>
      </c>
      <c r="G86" s="478" t="s">
        <v>2263</v>
      </c>
      <c r="H86" s="478" t="e">
        <f t="shared" ca="1" si="16"/>
        <v>#NAME?</v>
      </c>
      <c r="I86" s="478" t="e">
        <f t="shared" ca="1" si="16"/>
        <v>#NAME?</v>
      </c>
      <c r="J86" s="478" t="e">
        <f t="shared" ca="1" si="16"/>
        <v>#NAME?</v>
      </c>
      <c r="K86" s="478" t="e">
        <f t="shared" ca="1" si="16"/>
        <v>#NAME?</v>
      </c>
      <c r="L86" s="478" t="e">
        <f t="shared" ca="1" si="16"/>
        <v>#NAME?</v>
      </c>
      <c r="M86" s="478" t="e">
        <f t="shared" ca="1" si="16"/>
        <v>#NAME?</v>
      </c>
      <c r="N86" s="478" t="e">
        <f t="shared" ca="1" si="16"/>
        <v>#NAME?</v>
      </c>
      <c r="O86" s="478" t="e">
        <f t="shared" ca="1" si="16"/>
        <v>#NAME?</v>
      </c>
      <c r="P86" s="478" t="e">
        <f t="shared" ca="1" si="16"/>
        <v>#NAME?</v>
      </c>
      <c r="Q86" s="478" t="e">
        <f t="shared" ca="1" si="16"/>
        <v>#NAME?</v>
      </c>
      <c r="R86" s="478" t="e">
        <f t="shared" ca="1" si="17"/>
        <v>#NAME?</v>
      </c>
      <c r="S86" s="478" t="e">
        <f t="shared" ca="1" si="17"/>
        <v>#NAME?</v>
      </c>
      <c r="T86" s="478" t="e">
        <f t="shared" ca="1" si="17"/>
        <v>#NAME?</v>
      </c>
      <c r="U86" s="478" t="e">
        <f t="shared" ca="1" si="17"/>
        <v>#NAME?</v>
      </c>
      <c r="V86" s="478" t="e">
        <f t="shared" ca="1" si="17"/>
        <v>#NAME?</v>
      </c>
      <c r="W86" s="478" t="e">
        <f t="shared" ca="1" si="17"/>
        <v>#NAME?</v>
      </c>
      <c r="X86" s="478" t="e">
        <f t="shared" ca="1" si="17"/>
        <v>#NAME?</v>
      </c>
      <c r="Y86" s="478" t="e">
        <f t="shared" ca="1" si="17"/>
        <v>#NAME?</v>
      </c>
      <c r="Z86" s="478" t="e">
        <f t="shared" ca="1" si="17"/>
        <v>#NAME?</v>
      </c>
      <c r="AA86" s="478" t="e">
        <f t="shared" ca="1" si="17"/>
        <v>#NAME?</v>
      </c>
      <c r="AB86" s="739">
        <v>94</v>
      </c>
      <c r="AC86" s="739">
        <v>62</v>
      </c>
      <c r="AD86" s="739" t="s">
        <v>2263</v>
      </c>
    </row>
    <row r="87" spans="1:30">
      <c r="A87" s="477"/>
      <c r="B87" s="477"/>
      <c r="C87" s="477"/>
      <c r="D87" s="477"/>
      <c r="E87" s="478">
        <f>ROW('us01'!BK94)</f>
        <v>94</v>
      </c>
      <c r="F87" s="478">
        <f>COLUMN('us01'!BK94)</f>
        <v>63</v>
      </c>
      <c r="G87" s="478" t="s">
        <v>2263</v>
      </c>
      <c r="H87" s="478" t="e">
        <f t="shared" ca="1" si="16"/>
        <v>#NAME?</v>
      </c>
      <c r="I87" s="478" t="e">
        <f t="shared" ca="1" si="16"/>
        <v>#NAME?</v>
      </c>
      <c r="J87" s="478" t="e">
        <f t="shared" ca="1" si="16"/>
        <v>#NAME?</v>
      </c>
      <c r="K87" s="478" t="e">
        <f t="shared" ca="1" si="16"/>
        <v>#NAME?</v>
      </c>
      <c r="L87" s="478" t="e">
        <f t="shared" ca="1" si="16"/>
        <v>#NAME?</v>
      </c>
      <c r="M87" s="478" t="e">
        <f t="shared" ca="1" si="16"/>
        <v>#NAME?</v>
      </c>
      <c r="N87" s="478" t="e">
        <f t="shared" ca="1" si="16"/>
        <v>#NAME?</v>
      </c>
      <c r="O87" s="478" t="e">
        <f t="shared" ca="1" si="16"/>
        <v>#NAME?</v>
      </c>
      <c r="P87" s="478" t="e">
        <f t="shared" ca="1" si="16"/>
        <v>#NAME?</v>
      </c>
      <c r="Q87" s="478" t="e">
        <f t="shared" ca="1" si="16"/>
        <v>#NAME?</v>
      </c>
      <c r="R87" s="478" t="e">
        <f t="shared" ca="1" si="17"/>
        <v>#NAME?</v>
      </c>
      <c r="S87" s="478" t="e">
        <f t="shared" ca="1" si="17"/>
        <v>#NAME?</v>
      </c>
      <c r="T87" s="478" t="e">
        <f t="shared" ca="1" si="17"/>
        <v>#NAME?</v>
      </c>
      <c r="U87" s="478" t="e">
        <f t="shared" ca="1" si="17"/>
        <v>#NAME?</v>
      </c>
      <c r="V87" s="478" t="e">
        <f t="shared" ca="1" si="17"/>
        <v>#NAME?</v>
      </c>
      <c r="W87" s="478" t="e">
        <f t="shared" ca="1" si="17"/>
        <v>#NAME?</v>
      </c>
      <c r="X87" s="478" t="e">
        <f t="shared" ca="1" si="17"/>
        <v>#NAME?</v>
      </c>
      <c r="Y87" s="478" t="e">
        <f t="shared" ca="1" si="17"/>
        <v>#NAME?</v>
      </c>
      <c r="Z87" s="478" t="e">
        <f t="shared" ca="1" si="17"/>
        <v>#NAME?</v>
      </c>
      <c r="AA87" s="478" t="e">
        <f t="shared" ca="1" si="17"/>
        <v>#NAME?</v>
      </c>
      <c r="AB87" s="739">
        <v>94</v>
      </c>
      <c r="AC87" s="739">
        <v>63</v>
      </c>
      <c r="AD87" s="739" t="s">
        <v>2263</v>
      </c>
    </row>
    <row r="88" spans="1:30">
      <c r="A88" s="477"/>
      <c r="B88" s="477"/>
      <c r="C88" s="477"/>
      <c r="D88" s="477"/>
      <c r="E88" s="478">
        <f>ROW('us01'!BL94)</f>
        <v>94</v>
      </c>
      <c r="F88" s="478">
        <f>COLUMN('us01'!BL94)</f>
        <v>64</v>
      </c>
      <c r="G88" s="478" t="s">
        <v>2263</v>
      </c>
      <c r="H88" s="478" t="e">
        <f t="shared" ca="1" si="16"/>
        <v>#NAME?</v>
      </c>
      <c r="I88" s="478" t="e">
        <f t="shared" ca="1" si="16"/>
        <v>#NAME?</v>
      </c>
      <c r="J88" s="478" t="e">
        <f t="shared" ca="1" si="16"/>
        <v>#NAME?</v>
      </c>
      <c r="K88" s="478" t="e">
        <f t="shared" ca="1" si="16"/>
        <v>#NAME?</v>
      </c>
      <c r="L88" s="478" t="e">
        <f t="shared" ca="1" si="16"/>
        <v>#NAME?</v>
      </c>
      <c r="M88" s="478" t="e">
        <f t="shared" ca="1" si="16"/>
        <v>#NAME?</v>
      </c>
      <c r="N88" s="478" t="e">
        <f t="shared" ca="1" si="16"/>
        <v>#NAME?</v>
      </c>
      <c r="O88" s="478" t="e">
        <f t="shared" ca="1" si="16"/>
        <v>#NAME?</v>
      </c>
      <c r="P88" s="478" t="e">
        <f t="shared" ca="1" si="16"/>
        <v>#NAME?</v>
      </c>
      <c r="Q88" s="478" t="e">
        <f t="shared" ca="1" si="16"/>
        <v>#NAME?</v>
      </c>
      <c r="R88" s="478" t="e">
        <f t="shared" ca="1" si="17"/>
        <v>#NAME?</v>
      </c>
      <c r="S88" s="478" t="e">
        <f t="shared" ca="1" si="17"/>
        <v>#NAME?</v>
      </c>
      <c r="T88" s="478" t="e">
        <f t="shared" ca="1" si="17"/>
        <v>#NAME?</v>
      </c>
      <c r="U88" s="478" t="e">
        <f t="shared" ca="1" si="17"/>
        <v>#NAME?</v>
      </c>
      <c r="V88" s="478" t="e">
        <f t="shared" ca="1" si="17"/>
        <v>#NAME?</v>
      </c>
      <c r="W88" s="478" t="e">
        <f t="shared" ca="1" si="17"/>
        <v>#NAME?</v>
      </c>
      <c r="X88" s="478" t="e">
        <f t="shared" ca="1" si="17"/>
        <v>#NAME?</v>
      </c>
      <c r="Y88" s="478" t="e">
        <f t="shared" ca="1" si="17"/>
        <v>#NAME?</v>
      </c>
      <c r="Z88" s="478" t="e">
        <f t="shared" ca="1" si="17"/>
        <v>#NAME?</v>
      </c>
      <c r="AA88" s="478" t="e">
        <f t="shared" ca="1" si="17"/>
        <v>#NAME?</v>
      </c>
      <c r="AB88" s="739">
        <v>94</v>
      </c>
      <c r="AC88" s="739">
        <v>64</v>
      </c>
      <c r="AD88" s="739" t="s">
        <v>2263</v>
      </c>
    </row>
    <row r="89" spans="1:30">
      <c r="A89" s="477"/>
      <c r="B89" s="477"/>
      <c r="C89" s="477"/>
      <c r="D89" s="477"/>
      <c r="E89" s="478">
        <f>ROW('us01'!BM94)</f>
        <v>94</v>
      </c>
      <c r="F89" s="478">
        <f>COLUMN('us01'!BM94)</f>
        <v>65</v>
      </c>
      <c r="G89" s="478" t="s">
        <v>2263</v>
      </c>
      <c r="H89" s="478" t="e">
        <f t="shared" ca="1" si="16"/>
        <v>#NAME?</v>
      </c>
      <c r="I89" s="478" t="e">
        <f t="shared" ca="1" si="16"/>
        <v>#NAME?</v>
      </c>
      <c r="J89" s="478" t="e">
        <f t="shared" ca="1" si="16"/>
        <v>#NAME?</v>
      </c>
      <c r="K89" s="478" t="e">
        <f t="shared" ca="1" si="16"/>
        <v>#NAME?</v>
      </c>
      <c r="L89" s="478" t="e">
        <f t="shared" ca="1" si="16"/>
        <v>#NAME?</v>
      </c>
      <c r="M89" s="478" t="e">
        <f t="shared" ca="1" si="16"/>
        <v>#NAME?</v>
      </c>
      <c r="N89" s="478" t="e">
        <f t="shared" ca="1" si="16"/>
        <v>#NAME?</v>
      </c>
      <c r="O89" s="478" t="e">
        <f t="shared" ca="1" si="16"/>
        <v>#NAME?</v>
      </c>
      <c r="P89" s="478" t="e">
        <f t="shared" ca="1" si="16"/>
        <v>#NAME?</v>
      </c>
      <c r="Q89" s="478" t="e">
        <f t="shared" ca="1" si="16"/>
        <v>#NAME?</v>
      </c>
      <c r="R89" s="478" t="e">
        <f t="shared" ca="1" si="17"/>
        <v>#NAME?</v>
      </c>
      <c r="S89" s="478" t="e">
        <f t="shared" ca="1" si="17"/>
        <v>#NAME?</v>
      </c>
      <c r="T89" s="478" t="e">
        <f t="shared" ca="1" si="17"/>
        <v>#NAME?</v>
      </c>
      <c r="U89" s="478" t="e">
        <f t="shared" ca="1" si="17"/>
        <v>#NAME?</v>
      </c>
      <c r="V89" s="478" t="e">
        <f t="shared" ca="1" si="17"/>
        <v>#NAME?</v>
      </c>
      <c r="W89" s="478" t="e">
        <f t="shared" ca="1" si="17"/>
        <v>#NAME?</v>
      </c>
      <c r="X89" s="478" t="e">
        <f t="shared" ca="1" si="17"/>
        <v>#NAME?</v>
      </c>
      <c r="Y89" s="478" t="e">
        <f t="shared" ca="1" si="17"/>
        <v>#NAME?</v>
      </c>
      <c r="Z89" s="478" t="e">
        <f t="shared" ca="1" si="17"/>
        <v>#NAME?</v>
      </c>
      <c r="AA89" s="478" t="e">
        <f t="shared" ca="1" si="17"/>
        <v>#NAME?</v>
      </c>
      <c r="AB89" s="739">
        <v>94</v>
      </c>
      <c r="AC89" s="739">
        <v>65</v>
      </c>
      <c r="AD89" s="739" t="s">
        <v>2263</v>
      </c>
    </row>
    <row r="90" spans="1:30">
      <c r="A90" s="477"/>
      <c r="B90" s="477"/>
      <c r="C90" s="477"/>
      <c r="D90" s="477"/>
      <c r="E90" s="478">
        <f>ROW('us01'!BN94)</f>
        <v>94</v>
      </c>
      <c r="F90" s="478">
        <f>COLUMN('us01'!BN94)</f>
        <v>66</v>
      </c>
      <c r="G90" s="478" t="s">
        <v>2263</v>
      </c>
      <c r="H90" s="478" t="e">
        <f t="shared" ca="1" si="16"/>
        <v>#NAME?</v>
      </c>
      <c r="I90" s="478" t="e">
        <f t="shared" ca="1" si="16"/>
        <v>#NAME?</v>
      </c>
      <c r="J90" s="478" t="e">
        <f t="shared" ca="1" si="16"/>
        <v>#NAME?</v>
      </c>
      <c r="K90" s="478" t="e">
        <f t="shared" ca="1" si="16"/>
        <v>#NAME?</v>
      </c>
      <c r="L90" s="478" t="e">
        <f t="shared" ca="1" si="16"/>
        <v>#NAME?</v>
      </c>
      <c r="M90" s="478" t="e">
        <f t="shared" ca="1" si="16"/>
        <v>#NAME?</v>
      </c>
      <c r="N90" s="478" t="e">
        <f t="shared" ca="1" si="16"/>
        <v>#NAME?</v>
      </c>
      <c r="O90" s="478" t="e">
        <f t="shared" ca="1" si="16"/>
        <v>#NAME?</v>
      </c>
      <c r="P90" s="478" t="e">
        <f t="shared" ca="1" si="16"/>
        <v>#NAME?</v>
      </c>
      <c r="Q90" s="478" t="e">
        <f t="shared" ca="1" si="16"/>
        <v>#NAME?</v>
      </c>
      <c r="R90" s="478" t="e">
        <f t="shared" ca="1" si="17"/>
        <v>#NAME?</v>
      </c>
      <c r="S90" s="478" t="e">
        <f t="shared" ca="1" si="17"/>
        <v>#NAME?</v>
      </c>
      <c r="T90" s="478" t="e">
        <f t="shared" ca="1" si="17"/>
        <v>#NAME?</v>
      </c>
      <c r="U90" s="478" t="e">
        <f t="shared" ca="1" si="17"/>
        <v>#NAME?</v>
      </c>
      <c r="V90" s="478" t="e">
        <f t="shared" ca="1" si="17"/>
        <v>#NAME?</v>
      </c>
      <c r="W90" s="478" t="e">
        <f t="shared" ca="1" si="17"/>
        <v>#NAME?</v>
      </c>
      <c r="X90" s="478" t="e">
        <f t="shared" ca="1" si="17"/>
        <v>#NAME?</v>
      </c>
      <c r="Y90" s="478" t="e">
        <f t="shared" ca="1" si="17"/>
        <v>#NAME?</v>
      </c>
      <c r="Z90" s="478" t="e">
        <f t="shared" ca="1" si="17"/>
        <v>#NAME?</v>
      </c>
      <c r="AA90" s="478" t="e">
        <f t="shared" ca="1" si="17"/>
        <v>#NAME?</v>
      </c>
      <c r="AB90" s="739">
        <v>94</v>
      </c>
      <c r="AC90" s="739">
        <v>66</v>
      </c>
      <c r="AD90" s="739" t="s">
        <v>2263</v>
      </c>
    </row>
    <row r="91" spans="1:30">
      <c r="A91" s="477"/>
      <c r="B91" s="477"/>
      <c r="C91" s="477"/>
      <c r="D91" s="477"/>
      <c r="E91" s="478">
        <f>ROW('us01'!BO94)</f>
        <v>94</v>
      </c>
      <c r="F91" s="478">
        <f>COLUMN('us01'!BO94)</f>
        <v>67</v>
      </c>
      <c r="G91" s="478" t="s">
        <v>2263</v>
      </c>
      <c r="H91" s="478" t="e">
        <f t="shared" ca="1" si="16"/>
        <v>#NAME?</v>
      </c>
      <c r="I91" s="478" t="e">
        <f t="shared" ca="1" si="16"/>
        <v>#NAME?</v>
      </c>
      <c r="J91" s="478" t="e">
        <f t="shared" ca="1" si="16"/>
        <v>#NAME?</v>
      </c>
      <c r="K91" s="478" t="e">
        <f t="shared" ca="1" si="16"/>
        <v>#NAME?</v>
      </c>
      <c r="L91" s="478" t="e">
        <f t="shared" ca="1" si="16"/>
        <v>#NAME?</v>
      </c>
      <c r="M91" s="478" t="e">
        <f t="shared" ca="1" si="16"/>
        <v>#NAME?</v>
      </c>
      <c r="N91" s="478" t="e">
        <f t="shared" ca="1" si="16"/>
        <v>#NAME?</v>
      </c>
      <c r="O91" s="478" t="e">
        <f t="shared" ca="1" si="16"/>
        <v>#NAME?</v>
      </c>
      <c r="P91" s="478" t="e">
        <f t="shared" ca="1" si="16"/>
        <v>#NAME?</v>
      </c>
      <c r="Q91" s="478" t="e">
        <f t="shared" ca="1" si="16"/>
        <v>#NAME?</v>
      </c>
      <c r="R91" s="478" t="e">
        <f t="shared" ca="1" si="17"/>
        <v>#NAME?</v>
      </c>
      <c r="S91" s="478" t="e">
        <f t="shared" ca="1" si="17"/>
        <v>#NAME?</v>
      </c>
      <c r="T91" s="478" t="e">
        <f t="shared" ca="1" si="17"/>
        <v>#NAME?</v>
      </c>
      <c r="U91" s="478" t="e">
        <f t="shared" ca="1" si="17"/>
        <v>#NAME?</v>
      </c>
      <c r="V91" s="478" t="e">
        <f t="shared" ca="1" si="17"/>
        <v>#NAME?</v>
      </c>
      <c r="W91" s="478" t="e">
        <f t="shared" ca="1" si="17"/>
        <v>#NAME?</v>
      </c>
      <c r="X91" s="478" t="e">
        <f t="shared" ca="1" si="17"/>
        <v>#NAME?</v>
      </c>
      <c r="Y91" s="478" t="e">
        <f t="shared" ca="1" si="17"/>
        <v>#NAME?</v>
      </c>
      <c r="Z91" s="478" t="e">
        <f t="shared" ca="1" si="17"/>
        <v>#NAME?</v>
      </c>
      <c r="AA91" s="478" t="e">
        <f t="shared" ca="1" si="17"/>
        <v>#NAME?</v>
      </c>
      <c r="AB91" s="739">
        <v>94</v>
      </c>
      <c r="AC91" s="739">
        <v>67</v>
      </c>
      <c r="AD91" s="739" t="s">
        <v>2263</v>
      </c>
    </row>
    <row r="92" spans="1:30">
      <c r="A92" s="477"/>
      <c r="B92" s="477"/>
      <c r="C92" s="477"/>
      <c r="D92" s="477" t="s">
        <v>1540</v>
      </c>
      <c r="E92" s="478">
        <f>ROW('us01'!AH97)</f>
        <v>97</v>
      </c>
      <c r="F92" s="478">
        <f>COLUMN('us01'!AH97)</f>
        <v>34</v>
      </c>
      <c r="G92" s="478" t="s">
        <v>1000</v>
      </c>
      <c r="H92" s="478" t="e">
        <f t="shared" ca="1" si="16"/>
        <v>#NAME?</v>
      </c>
      <c r="I92" s="478" t="e">
        <f t="shared" ca="1" si="16"/>
        <v>#NAME?</v>
      </c>
      <c r="J92" s="478" t="e">
        <f t="shared" ca="1" si="16"/>
        <v>#NAME?</v>
      </c>
      <c r="K92" s="478" t="e">
        <f t="shared" ca="1" si="16"/>
        <v>#NAME?</v>
      </c>
      <c r="L92" s="478" t="e">
        <f t="shared" ca="1" si="16"/>
        <v>#NAME?</v>
      </c>
      <c r="M92" s="478" t="e">
        <f t="shared" ca="1" si="16"/>
        <v>#NAME?</v>
      </c>
      <c r="N92" s="478" t="e">
        <f t="shared" ca="1" si="16"/>
        <v>#NAME?</v>
      </c>
      <c r="O92" s="478" t="e">
        <f t="shared" ca="1" si="16"/>
        <v>#NAME?</v>
      </c>
      <c r="P92" s="478" t="e">
        <f t="shared" ca="1" si="16"/>
        <v>#NAME?</v>
      </c>
      <c r="Q92" s="478" t="e">
        <f t="shared" ca="1" si="16"/>
        <v>#NAME?</v>
      </c>
      <c r="R92" s="478" t="e">
        <f t="shared" ca="1" si="17"/>
        <v>#NAME?</v>
      </c>
      <c r="S92" s="478" t="e">
        <f t="shared" ca="1" si="17"/>
        <v>#NAME?</v>
      </c>
      <c r="T92" s="478" t="e">
        <f t="shared" ca="1" si="17"/>
        <v>#NAME?</v>
      </c>
      <c r="U92" s="478" t="e">
        <f t="shared" ca="1" si="17"/>
        <v>#NAME?</v>
      </c>
      <c r="V92" s="478" t="e">
        <f t="shared" ca="1" si="17"/>
        <v>#NAME?</v>
      </c>
      <c r="W92" s="478" t="e">
        <f t="shared" ca="1" si="17"/>
        <v>#NAME?</v>
      </c>
      <c r="X92" s="478" t="e">
        <f t="shared" ca="1" si="17"/>
        <v>#NAME?</v>
      </c>
      <c r="Y92" s="478" t="e">
        <f t="shared" ca="1" si="17"/>
        <v>#NAME?</v>
      </c>
      <c r="Z92" s="478" t="e">
        <f t="shared" ca="1" si="17"/>
        <v>#NAME?</v>
      </c>
      <c r="AA92" s="478" t="e">
        <f t="shared" ca="1" si="17"/>
        <v>#NAME?</v>
      </c>
      <c r="AB92" s="739">
        <v>97</v>
      </c>
      <c r="AC92" s="739">
        <v>34</v>
      </c>
      <c r="AD92" s="739" t="s">
        <v>1000</v>
      </c>
    </row>
    <row r="93" spans="1:30">
      <c r="A93" s="477"/>
      <c r="B93" s="477"/>
      <c r="C93" s="477" t="s">
        <v>2223</v>
      </c>
      <c r="D93" s="477" t="s">
        <v>1146</v>
      </c>
      <c r="E93" s="478">
        <f>ROW('us01'!AE109)</f>
        <v>109</v>
      </c>
      <c r="F93" s="478">
        <f>COLUMN('us01'!AE109)</f>
        <v>31</v>
      </c>
      <c r="G93" s="478" t="s">
        <v>2264</v>
      </c>
      <c r="H93" s="478" t="e">
        <f t="shared" ca="1" si="16"/>
        <v>#NAME?</v>
      </c>
      <c r="I93" s="478" t="e">
        <f t="shared" ca="1" si="16"/>
        <v>#NAME?</v>
      </c>
      <c r="J93" s="478" t="e">
        <f t="shared" ca="1" si="16"/>
        <v>#NAME?</v>
      </c>
      <c r="K93" s="478" t="e">
        <f t="shared" ca="1" si="16"/>
        <v>#NAME?</v>
      </c>
      <c r="L93" s="478" t="e">
        <f t="shared" ca="1" si="16"/>
        <v>#NAME?</v>
      </c>
      <c r="M93" s="478" t="e">
        <f t="shared" ca="1" si="16"/>
        <v>#NAME?</v>
      </c>
      <c r="N93" s="478" t="e">
        <f t="shared" ca="1" si="16"/>
        <v>#NAME?</v>
      </c>
      <c r="O93" s="478" t="e">
        <f t="shared" ca="1" si="16"/>
        <v>#NAME?</v>
      </c>
      <c r="P93" s="478" t="e">
        <f t="shared" ca="1" si="16"/>
        <v>#NAME?</v>
      </c>
      <c r="Q93" s="478" t="e">
        <f t="shared" ca="1" si="16"/>
        <v>#NAME?</v>
      </c>
      <c r="R93" s="478" t="e">
        <f t="shared" ca="1" si="17"/>
        <v>#NAME?</v>
      </c>
      <c r="S93" s="478" t="e">
        <f t="shared" ca="1" si="17"/>
        <v>#NAME?</v>
      </c>
      <c r="T93" s="478" t="e">
        <f t="shared" ca="1" si="17"/>
        <v>#NAME?</v>
      </c>
      <c r="U93" s="478" t="e">
        <f t="shared" ca="1" si="17"/>
        <v>#NAME?</v>
      </c>
      <c r="V93" s="478" t="e">
        <f t="shared" ca="1" si="17"/>
        <v>#NAME?</v>
      </c>
      <c r="W93" s="478" t="e">
        <f t="shared" ca="1" si="17"/>
        <v>#NAME?</v>
      </c>
      <c r="X93" s="478" t="e">
        <f t="shared" ca="1" si="17"/>
        <v>#NAME?</v>
      </c>
      <c r="Y93" s="478" t="e">
        <f t="shared" ca="1" si="17"/>
        <v>#NAME?</v>
      </c>
      <c r="Z93" s="478" t="e">
        <f t="shared" ca="1" si="17"/>
        <v>#NAME?</v>
      </c>
      <c r="AA93" s="478" t="e">
        <f t="shared" ca="1" si="17"/>
        <v>#NAME?</v>
      </c>
      <c r="AB93" s="739">
        <v>109</v>
      </c>
      <c r="AC93" s="739">
        <v>31</v>
      </c>
      <c r="AD93" s="739" t="s">
        <v>2264</v>
      </c>
    </row>
    <row r="94" spans="1:30">
      <c r="A94" s="477"/>
      <c r="B94" s="477"/>
      <c r="C94" s="477"/>
      <c r="D94" s="477" t="s">
        <v>1147</v>
      </c>
      <c r="E94" s="478">
        <f>ROW('us01'!AE110)</f>
        <v>110</v>
      </c>
      <c r="F94" s="478">
        <f>COLUMN('us01'!AE110)</f>
        <v>31</v>
      </c>
      <c r="G94" s="478" t="s">
        <v>2264</v>
      </c>
      <c r="H94" s="478" t="e">
        <f t="shared" ca="1" si="16"/>
        <v>#NAME?</v>
      </c>
      <c r="I94" s="478" t="e">
        <f t="shared" ca="1" si="16"/>
        <v>#NAME?</v>
      </c>
      <c r="J94" s="478" t="e">
        <f t="shared" ca="1" si="16"/>
        <v>#NAME?</v>
      </c>
      <c r="K94" s="478" t="e">
        <f t="shared" ca="1" si="16"/>
        <v>#NAME?</v>
      </c>
      <c r="L94" s="478" t="e">
        <f t="shared" ca="1" si="16"/>
        <v>#NAME?</v>
      </c>
      <c r="M94" s="478" t="e">
        <f t="shared" ca="1" si="16"/>
        <v>#NAME?</v>
      </c>
      <c r="N94" s="478" t="e">
        <f t="shared" ca="1" si="16"/>
        <v>#NAME?</v>
      </c>
      <c r="O94" s="478" t="e">
        <f t="shared" ca="1" si="16"/>
        <v>#NAME?</v>
      </c>
      <c r="P94" s="478" t="e">
        <f t="shared" ca="1" si="16"/>
        <v>#NAME?</v>
      </c>
      <c r="Q94" s="478" t="e">
        <f t="shared" ca="1" si="16"/>
        <v>#NAME?</v>
      </c>
      <c r="R94" s="478" t="e">
        <f t="shared" ca="1" si="17"/>
        <v>#NAME?</v>
      </c>
      <c r="S94" s="478" t="e">
        <f t="shared" ca="1" si="17"/>
        <v>#NAME?</v>
      </c>
      <c r="T94" s="478" t="e">
        <f t="shared" ca="1" si="17"/>
        <v>#NAME?</v>
      </c>
      <c r="U94" s="478" t="e">
        <f t="shared" ca="1" si="17"/>
        <v>#NAME?</v>
      </c>
      <c r="V94" s="478" t="e">
        <f t="shared" ca="1" si="17"/>
        <v>#NAME?</v>
      </c>
      <c r="W94" s="478" t="e">
        <f t="shared" ca="1" si="17"/>
        <v>#NAME?</v>
      </c>
      <c r="X94" s="478" t="e">
        <f t="shared" ca="1" si="17"/>
        <v>#NAME?</v>
      </c>
      <c r="Y94" s="478" t="e">
        <f t="shared" ca="1" si="17"/>
        <v>#NAME?</v>
      </c>
      <c r="Z94" s="478" t="e">
        <f t="shared" ca="1" si="17"/>
        <v>#NAME?</v>
      </c>
      <c r="AA94" s="478" t="e">
        <f t="shared" ca="1" si="17"/>
        <v>#NAME?</v>
      </c>
      <c r="AB94" s="739">
        <v>110</v>
      </c>
      <c r="AC94" s="739">
        <v>31</v>
      </c>
      <c r="AD94" s="739" t="s">
        <v>2264</v>
      </c>
    </row>
    <row r="95" spans="1:30">
      <c r="A95" s="477"/>
      <c r="B95" s="477"/>
      <c r="C95" s="477"/>
      <c r="D95" s="477" t="s">
        <v>1148</v>
      </c>
      <c r="E95" s="478">
        <f>ROW('us01'!AE111)</f>
        <v>111</v>
      </c>
      <c r="F95" s="478">
        <f>COLUMN('us01'!AE111)</f>
        <v>31</v>
      </c>
      <c r="G95" s="478" t="s">
        <v>2264</v>
      </c>
      <c r="H95" s="478" t="e">
        <f t="shared" ref="H95:Q104" ca="1" si="18">copia_valore_us2($E95,$F95,H$4,$G95)</f>
        <v>#NAME?</v>
      </c>
      <c r="I95" s="478" t="e">
        <f t="shared" ca="1" si="18"/>
        <v>#NAME?</v>
      </c>
      <c r="J95" s="478" t="e">
        <f t="shared" ca="1" si="18"/>
        <v>#NAME?</v>
      </c>
      <c r="K95" s="478" t="e">
        <f t="shared" ca="1" si="18"/>
        <v>#NAME?</v>
      </c>
      <c r="L95" s="478" t="e">
        <f t="shared" ca="1" si="18"/>
        <v>#NAME?</v>
      </c>
      <c r="M95" s="478" t="e">
        <f t="shared" ca="1" si="18"/>
        <v>#NAME?</v>
      </c>
      <c r="N95" s="478" t="e">
        <f t="shared" ca="1" si="18"/>
        <v>#NAME?</v>
      </c>
      <c r="O95" s="478" t="e">
        <f t="shared" ca="1" si="18"/>
        <v>#NAME?</v>
      </c>
      <c r="P95" s="478" t="e">
        <f t="shared" ca="1" si="18"/>
        <v>#NAME?</v>
      </c>
      <c r="Q95" s="478" t="e">
        <f t="shared" ca="1" si="18"/>
        <v>#NAME?</v>
      </c>
      <c r="R95" s="478" t="e">
        <f t="shared" ref="R95:AA104" ca="1" si="19">copia_valore_us2($E95,$F95,R$4,$G95)</f>
        <v>#NAME?</v>
      </c>
      <c r="S95" s="478" t="e">
        <f t="shared" ca="1" si="19"/>
        <v>#NAME?</v>
      </c>
      <c r="T95" s="478" t="e">
        <f t="shared" ca="1" si="19"/>
        <v>#NAME?</v>
      </c>
      <c r="U95" s="478" t="e">
        <f t="shared" ca="1" si="19"/>
        <v>#NAME?</v>
      </c>
      <c r="V95" s="478" t="e">
        <f t="shared" ca="1" si="19"/>
        <v>#NAME?</v>
      </c>
      <c r="W95" s="478" t="e">
        <f t="shared" ca="1" si="19"/>
        <v>#NAME?</v>
      </c>
      <c r="X95" s="478" t="e">
        <f t="shared" ca="1" si="19"/>
        <v>#NAME?</v>
      </c>
      <c r="Y95" s="478" t="e">
        <f t="shared" ca="1" si="19"/>
        <v>#NAME?</v>
      </c>
      <c r="Z95" s="478" t="e">
        <f t="shared" ca="1" si="19"/>
        <v>#NAME?</v>
      </c>
      <c r="AA95" s="478" t="e">
        <f t="shared" ca="1" si="19"/>
        <v>#NAME?</v>
      </c>
      <c r="AB95" s="739">
        <v>111</v>
      </c>
      <c r="AC95" s="739">
        <v>31</v>
      </c>
      <c r="AD95" s="739" t="s">
        <v>2264</v>
      </c>
    </row>
    <row r="96" spans="1:30">
      <c r="A96" s="477"/>
      <c r="B96" s="477"/>
      <c r="C96" s="477"/>
      <c r="D96" s="477" t="s">
        <v>1149</v>
      </c>
      <c r="E96" s="478">
        <f>ROW('us01'!AE112)</f>
        <v>112</v>
      </c>
      <c r="F96" s="478">
        <f>COLUMN('us01'!AE112)</f>
        <v>31</v>
      </c>
      <c r="G96" s="478" t="s">
        <v>2264</v>
      </c>
      <c r="H96" s="478" t="e">
        <f t="shared" ca="1" si="18"/>
        <v>#NAME?</v>
      </c>
      <c r="I96" s="478" t="e">
        <f t="shared" ca="1" si="18"/>
        <v>#NAME?</v>
      </c>
      <c r="J96" s="478" t="e">
        <f t="shared" ca="1" si="18"/>
        <v>#NAME?</v>
      </c>
      <c r="K96" s="478" t="e">
        <f t="shared" ca="1" si="18"/>
        <v>#NAME?</v>
      </c>
      <c r="L96" s="478" t="e">
        <f t="shared" ca="1" si="18"/>
        <v>#NAME?</v>
      </c>
      <c r="M96" s="478" t="e">
        <f t="shared" ca="1" si="18"/>
        <v>#NAME?</v>
      </c>
      <c r="N96" s="478" t="e">
        <f t="shared" ca="1" si="18"/>
        <v>#NAME?</v>
      </c>
      <c r="O96" s="478" t="e">
        <f t="shared" ca="1" si="18"/>
        <v>#NAME?</v>
      </c>
      <c r="P96" s="478" t="e">
        <f t="shared" ca="1" si="18"/>
        <v>#NAME?</v>
      </c>
      <c r="Q96" s="478" t="e">
        <f t="shared" ca="1" si="18"/>
        <v>#NAME?</v>
      </c>
      <c r="R96" s="478" t="e">
        <f t="shared" ca="1" si="19"/>
        <v>#NAME?</v>
      </c>
      <c r="S96" s="478" t="e">
        <f t="shared" ca="1" si="19"/>
        <v>#NAME?</v>
      </c>
      <c r="T96" s="478" t="e">
        <f t="shared" ca="1" si="19"/>
        <v>#NAME?</v>
      </c>
      <c r="U96" s="478" t="e">
        <f t="shared" ca="1" si="19"/>
        <v>#NAME?</v>
      </c>
      <c r="V96" s="478" t="e">
        <f t="shared" ca="1" si="19"/>
        <v>#NAME?</v>
      </c>
      <c r="W96" s="478" t="e">
        <f t="shared" ca="1" si="19"/>
        <v>#NAME?</v>
      </c>
      <c r="X96" s="478" t="e">
        <f t="shared" ca="1" si="19"/>
        <v>#NAME?</v>
      </c>
      <c r="Y96" s="478" t="e">
        <f t="shared" ca="1" si="19"/>
        <v>#NAME?</v>
      </c>
      <c r="Z96" s="478" t="e">
        <f t="shared" ca="1" si="19"/>
        <v>#NAME?</v>
      </c>
      <c r="AA96" s="478" t="e">
        <f t="shared" ca="1" si="19"/>
        <v>#NAME?</v>
      </c>
      <c r="AB96" s="739">
        <v>112</v>
      </c>
      <c r="AC96" s="739">
        <v>31</v>
      </c>
      <c r="AD96" s="739" t="s">
        <v>2264</v>
      </c>
    </row>
    <row r="97" spans="1:30">
      <c r="A97" s="477"/>
      <c r="B97" s="477"/>
      <c r="C97" s="477"/>
      <c r="D97" s="477" t="s">
        <v>1150</v>
      </c>
      <c r="E97" s="478">
        <f>ROW('us01'!AE113)</f>
        <v>113</v>
      </c>
      <c r="F97" s="478">
        <f>COLUMN('us01'!AE113)</f>
        <v>31</v>
      </c>
      <c r="G97" s="478" t="s">
        <v>2264</v>
      </c>
      <c r="H97" s="478" t="e">
        <f t="shared" ca="1" si="18"/>
        <v>#NAME?</v>
      </c>
      <c r="I97" s="478" t="e">
        <f t="shared" ca="1" si="18"/>
        <v>#NAME?</v>
      </c>
      <c r="J97" s="478" t="e">
        <f t="shared" ca="1" si="18"/>
        <v>#NAME?</v>
      </c>
      <c r="K97" s="478" t="e">
        <f t="shared" ca="1" si="18"/>
        <v>#NAME?</v>
      </c>
      <c r="L97" s="478" t="e">
        <f t="shared" ca="1" si="18"/>
        <v>#NAME?</v>
      </c>
      <c r="M97" s="478" t="e">
        <f t="shared" ca="1" si="18"/>
        <v>#NAME?</v>
      </c>
      <c r="N97" s="478" t="e">
        <f t="shared" ca="1" si="18"/>
        <v>#NAME?</v>
      </c>
      <c r="O97" s="478" t="e">
        <f t="shared" ca="1" si="18"/>
        <v>#NAME?</v>
      </c>
      <c r="P97" s="478" t="e">
        <f t="shared" ca="1" si="18"/>
        <v>#NAME?</v>
      </c>
      <c r="Q97" s="478" t="e">
        <f t="shared" ca="1" si="18"/>
        <v>#NAME?</v>
      </c>
      <c r="R97" s="478" t="e">
        <f t="shared" ca="1" si="19"/>
        <v>#NAME?</v>
      </c>
      <c r="S97" s="478" t="e">
        <f t="shared" ca="1" si="19"/>
        <v>#NAME?</v>
      </c>
      <c r="T97" s="478" t="e">
        <f t="shared" ca="1" si="19"/>
        <v>#NAME?</v>
      </c>
      <c r="U97" s="478" t="e">
        <f t="shared" ca="1" si="19"/>
        <v>#NAME?</v>
      </c>
      <c r="V97" s="478" t="e">
        <f t="shared" ca="1" si="19"/>
        <v>#NAME?</v>
      </c>
      <c r="W97" s="478" t="e">
        <f t="shared" ca="1" si="19"/>
        <v>#NAME?</v>
      </c>
      <c r="X97" s="478" t="e">
        <f t="shared" ca="1" si="19"/>
        <v>#NAME?</v>
      </c>
      <c r="Y97" s="478" t="e">
        <f t="shared" ca="1" si="19"/>
        <v>#NAME?</v>
      </c>
      <c r="Z97" s="478" t="e">
        <f t="shared" ca="1" si="19"/>
        <v>#NAME?</v>
      </c>
      <c r="AA97" s="478" t="e">
        <f t="shared" ca="1" si="19"/>
        <v>#NAME?</v>
      </c>
      <c r="AB97" s="739">
        <v>113</v>
      </c>
      <c r="AC97" s="739">
        <v>31</v>
      </c>
      <c r="AD97" s="739" t="s">
        <v>2264</v>
      </c>
    </row>
    <row r="98" spans="1:30">
      <c r="A98" s="477"/>
      <c r="B98" s="477"/>
      <c r="C98" s="477"/>
      <c r="D98" s="477" t="s">
        <v>887</v>
      </c>
      <c r="E98" s="478">
        <f>ROW('us01'!AE114)</f>
        <v>114</v>
      </c>
      <c r="F98" s="478">
        <f>COLUMN('us01'!AE114)</f>
        <v>31</v>
      </c>
      <c r="G98" s="478" t="s">
        <v>2264</v>
      </c>
      <c r="H98" s="478" t="e">
        <f t="shared" ca="1" si="18"/>
        <v>#NAME?</v>
      </c>
      <c r="I98" s="478" t="e">
        <f t="shared" ca="1" si="18"/>
        <v>#NAME?</v>
      </c>
      <c r="J98" s="478" t="e">
        <f t="shared" ca="1" si="18"/>
        <v>#NAME?</v>
      </c>
      <c r="K98" s="478" t="e">
        <f t="shared" ca="1" si="18"/>
        <v>#NAME?</v>
      </c>
      <c r="L98" s="478" t="e">
        <f t="shared" ca="1" si="18"/>
        <v>#NAME?</v>
      </c>
      <c r="M98" s="478" t="e">
        <f t="shared" ca="1" si="18"/>
        <v>#NAME?</v>
      </c>
      <c r="N98" s="478" t="e">
        <f t="shared" ca="1" si="18"/>
        <v>#NAME?</v>
      </c>
      <c r="O98" s="478" t="e">
        <f t="shared" ca="1" si="18"/>
        <v>#NAME?</v>
      </c>
      <c r="P98" s="478" t="e">
        <f t="shared" ca="1" si="18"/>
        <v>#NAME?</v>
      </c>
      <c r="Q98" s="478" t="e">
        <f t="shared" ca="1" si="18"/>
        <v>#NAME?</v>
      </c>
      <c r="R98" s="478" t="e">
        <f t="shared" ca="1" si="19"/>
        <v>#NAME?</v>
      </c>
      <c r="S98" s="478" t="e">
        <f t="shared" ca="1" si="19"/>
        <v>#NAME?</v>
      </c>
      <c r="T98" s="478" t="e">
        <f t="shared" ca="1" si="19"/>
        <v>#NAME?</v>
      </c>
      <c r="U98" s="478" t="e">
        <f t="shared" ca="1" si="19"/>
        <v>#NAME?</v>
      </c>
      <c r="V98" s="478" t="e">
        <f t="shared" ca="1" si="19"/>
        <v>#NAME?</v>
      </c>
      <c r="W98" s="478" t="e">
        <f t="shared" ca="1" si="19"/>
        <v>#NAME?</v>
      </c>
      <c r="X98" s="478" t="e">
        <f t="shared" ca="1" si="19"/>
        <v>#NAME?</v>
      </c>
      <c r="Y98" s="478" t="e">
        <f t="shared" ca="1" si="19"/>
        <v>#NAME?</v>
      </c>
      <c r="Z98" s="478" t="e">
        <f t="shared" ca="1" si="19"/>
        <v>#NAME?</v>
      </c>
      <c r="AA98" s="478" t="e">
        <f t="shared" ca="1" si="19"/>
        <v>#NAME?</v>
      </c>
      <c r="AB98" s="739">
        <v>114</v>
      </c>
      <c r="AC98" s="739">
        <v>31</v>
      </c>
      <c r="AD98" s="739" t="s">
        <v>2264</v>
      </c>
    </row>
    <row r="99" spans="1:30">
      <c r="A99" s="477"/>
      <c r="B99" s="477" t="s">
        <v>2224</v>
      </c>
      <c r="C99" s="477" t="s">
        <v>319</v>
      </c>
      <c r="D99" s="477" t="s">
        <v>1403</v>
      </c>
      <c r="E99" s="478">
        <f>ROW('us01'!W147)</f>
        <v>147</v>
      </c>
      <c r="F99" s="478">
        <f>COLUMN('us01'!W147)</f>
        <v>23</v>
      </c>
      <c r="G99" s="478" t="s">
        <v>1000</v>
      </c>
      <c r="H99" s="478" t="e">
        <f t="shared" ca="1" si="18"/>
        <v>#NAME?</v>
      </c>
      <c r="I99" s="478" t="e">
        <f t="shared" ca="1" si="18"/>
        <v>#NAME?</v>
      </c>
      <c r="J99" s="478" t="e">
        <f t="shared" ca="1" si="18"/>
        <v>#NAME?</v>
      </c>
      <c r="K99" s="478" t="e">
        <f t="shared" ca="1" si="18"/>
        <v>#NAME?</v>
      </c>
      <c r="L99" s="478" t="e">
        <f t="shared" ca="1" si="18"/>
        <v>#NAME?</v>
      </c>
      <c r="M99" s="478" t="e">
        <f t="shared" ca="1" si="18"/>
        <v>#NAME?</v>
      </c>
      <c r="N99" s="478" t="e">
        <f t="shared" ca="1" si="18"/>
        <v>#NAME?</v>
      </c>
      <c r="O99" s="478" t="e">
        <f t="shared" ca="1" si="18"/>
        <v>#NAME?</v>
      </c>
      <c r="P99" s="478" t="e">
        <f t="shared" ca="1" si="18"/>
        <v>#NAME?</v>
      </c>
      <c r="Q99" s="478" t="e">
        <f t="shared" ca="1" si="18"/>
        <v>#NAME?</v>
      </c>
      <c r="R99" s="478" t="e">
        <f t="shared" ca="1" si="19"/>
        <v>#NAME?</v>
      </c>
      <c r="S99" s="478" t="e">
        <f t="shared" ca="1" si="19"/>
        <v>#NAME?</v>
      </c>
      <c r="T99" s="478" t="e">
        <f t="shared" ca="1" si="19"/>
        <v>#NAME?</v>
      </c>
      <c r="U99" s="478" t="e">
        <f t="shared" ca="1" si="19"/>
        <v>#NAME?</v>
      </c>
      <c r="V99" s="478" t="e">
        <f t="shared" ca="1" si="19"/>
        <v>#NAME?</v>
      </c>
      <c r="W99" s="478" t="e">
        <f t="shared" ca="1" si="19"/>
        <v>#NAME?</v>
      </c>
      <c r="X99" s="478" t="e">
        <f t="shared" ca="1" si="19"/>
        <v>#NAME?</v>
      </c>
      <c r="Y99" s="478" t="e">
        <f t="shared" ca="1" si="19"/>
        <v>#NAME?</v>
      </c>
      <c r="Z99" s="478" t="e">
        <f t="shared" ca="1" si="19"/>
        <v>#NAME?</v>
      </c>
      <c r="AA99" s="478" t="e">
        <f t="shared" ca="1" si="19"/>
        <v>#NAME?</v>
      </c>
      <c r="AB99" s="739">
        <v>147</v>
      </c>
      <c r="AC99" s="739">
        <v>23</v>
      </c>
      <c r="AD99" s="739" t="s">
        <v>1000</v>
      </c>
    </row>
    <row r="100" spans="1:30">
      <c r="A100" s="477"/>
      <c r="B100" s="477"/>
      <c r="C100" s="477"/>
      <c r="D100" s="477"/>
      <c r="E100" s="478">
        <f>ROW('us01'!AE147)</f>
        <v>147</v>
      </c>
      <c r="F100" s="478">
        <f>COLUMN('us01'!AE147)</f>
        <v>31</v>
      </c>
      <c r="G100" s="478" t="s">
        <v>1000</v>
      </c>
      <c r="H100" s="478" t="e">
        <f t="shared" ca="1" si="18"/>
        <v>#NAME?</v>
      </c>
      <c r="I100" s="478" t="e">
        <f t="shared" ca="1" si="18"/>
        <v>#NAME?</v>
      </c>
      <c r="J100" s="478" t="e">
        <f t="shared" ca="1" si="18"/>
        <v>#NAME?</v>
      </c>
      <c r="K100" s="478" t="e">
        <f t="shared" ca="1" si="18"/>
        <v>#NAME?</v>
      </c>
      <c r="L100" s="478" t="e">
        <f t="shared" ca="1" si="18"/>
        <v>#NAME?</v>
      </c>
      <c r="M100" s="478" t="e">
        <f t="shared" ca="1" si="18"/>
        <v>#NAME?</v>
      </c>
      <c r="N100" s="478" t="e">
        <f t="shared" ca="1" si="18"/>
        <v>#NAME?</v>
      </c>
      <c r="O100" s="478" t="e">
        <f t="shared" ca="1" si="18"/>
        <v>#NAME?</v>
      </c>
      <c r="P100" s="478" t="e">
        <f t="shared" ca="1" si="18"/>
        <v>#NAME?</v>
      </c>
      <c r="Q100" s="478" t="e">
        <f t="shared" ca="1" si="18"/>
        <v>#NAME?</v>
      </c>
      <c r="R100" s="478" t="e">
        <f t="shared" ca="1" si="19"/>
        <v>#NAME?</v>
      </c>
      <c r="S100" s="478" t="e">
        <f t="shared" ca="1" si="19"/>
        <v>#NAME?</v>
      </c>
      <c r="T100" s="478" t="e">
        <f t="shared" ca="1" si="19"/>
        <v>#NAME?</v>
      </c>
      <c r="U100" s="478" t="e">
        <f t="shared" ca="1" si="19"/>
        <v>#NAME?</v>
      </c>
      <c r="V100" s="478" t="e">
        <f t="shared" ca="1" si="19"/>
        <v>#NAME?</v>
      </c>
      <c r="W100" s="478" t="e">
        <f t="shared" ca="1" si="19"/>
        <v>#NAME?</v>
      </c>
      <c r="X100" s="478" t="e">
        <f t="shared" ca="1" si="19"/>
        <v>#NAME?</v>
      </c>
      <c r="Y100" s="478" t="e">
        <f t="shared" ca="1" si="19"/>
        <v>#NAME?</v>
      </c>
      <c r="Z100" s="478" t="e">
        <f t="shared" ca="1" si="19"/>
        <v>#NAME?</v>
      </c>
      <c r="AA100" s="478" t="e">
        <f t="shared" ca="1" si="19"/>
        <v>#NAME?</v>
      </c>
      <c r="AB100" s="739">
        <v>147</v>
      </c>
      <c r="AC100" s="739">
        <v>31</v>
      </c>
      <c r="AD100" s="739" t="s">
        <v>1000</v>
      </c>
    </row>
    <row r="101" spans="1:30">
      <c r="A101" s="477"/>
      <c r="B101" s="477"/>
      <c r="C101" s="477"/>
      <c r="D101" s="477"/>
      <c r="E101" s="478">
        <f>ROW('us01'!AM147)</f>
        <v>147</v>
      </c>
      <c r="F101" s="478">
        <f>COLUMN('us01'!AM147)</f>
        <v>39</v>
      </c>
      <c r="G101" s="478" t="s">
        <v>1000</v>
      </c>
      <c r="H101" s="478" t="e">
        <f t="shared" ca="1" si="18"/>
        <v>#NAME?</v>
      </c>
      <c r="I101" s="478" t="e">
        <f t="shared" ca="1" si="18"/>
        <v>#NAME?</v>
      </c>
      <c r="J101" s="478" t="e">
        <f t="shared" ca="1" si="18"/>
        <v>#NAME?</v>
      </c>
      <c r="K101" s="478" t="e">
        <f t="shared" ca="1" si="18"/>
        <v>#NAME?</v>
      </c>
      <c r="L101" s="478" t="e">
        <f t="shared" ca="1" si="18"/>
        <v>#NAME?</v>
      </c>
      <c r="M101" s="478" t="e">
        <f t="shared" ca="1" si="18"/>
        <v>#NAME?</v>
      </c>
      <c r="N101" s="478" t="e">
        <f t="shared" ca="1" si="18"/>
        <v>#NAME?</v>
      </c>
      <c r="O101" s="478" t="e">
        <f t="shared" ca="1" si="18"/>
        <v>#NAME?</v>
      </c>
      <c r="P101" s="478" t="e">
        <f t="shared" ca="1" si="18"/>
        <v>#NAME?</v>
      </c>
      <c r="Q101" s="478" t="e">
        <f t="shared" ca="1" si="18"/>
        <v>#NAME?</v>
      </c>
      <c r="R101" s="478" t="e">
        <f t="shared" ca="1" si="19"/>
        <v>#NAME?</v>
      </c>
      <c r="S101" s="478" t="e">
        <f t="shared" ca="1" si="19"/>
        <v>#NAME?</v>
      </c>
      <c r="T101" s="478" t="e">
        <f t="shared" ca="1" si="19"/>
        <v>#NAME?</v>
      </c>
      <c r="U101" s="478" t="e">
        <f t="shared" ca="1" si="19"/>
        <v>#NAME?</v>
      </c>
      <c r="V101" s="478" t="e">
        <f t="shared" ca="1" si="19"/>
        <v>#NAME?</v>
      </c>
      <c r="W101" s="478" t="e">
        <f t="shared" ca="1" si="19"/>
        <v>#NAME?</v>
      </c>
      <c r="X101" s="478" t="e">
        <f t="shared" ca="1" si="19"/>
        <v>#NAME?</v>
      </c>
      <c r="Y101" s="478" t="e">
        <f t="shared" ca="1" si="19"/>
        <v>#NAME?</v>
      </c>
      <c r="Z101" s="478" t="e">
        <f t="shared" ca="1" si="19"/>
        <v>#NAME?</v>
      </c>
      <c r="AA101" s="478" t="e">
        <f t="shared" ca="1" si="19"/>
        <v>#NAME?</v>
      </c>
      <c r="AB101" s="739">
        <v>147</v>
      </c>
      <c r="AC101" s="739">
        <v>39</v>
      </c>
      <c r="AD101" s="739" t="s">
        <v>1000</v>
      </c>
    </row>
    <row r="102" spans="1:30">
      <c r="A102" s="477"/>
      <c r="B102" s="477"/>
      <c r="C102" s="477"/>
      <c r="D102" s="477"/>
      <c r="E102" s="478">
        <f>ROW('us01'!AU147)</f>
        <v>147</v>
      </c>
      <c r="F102" s="478">
        <f>COLUMN('us01'!AU147)</f>
        <v>47</v>
      </c>
      <c r="G102" s="478" t="s">
        <v>1000</v>
      </c>
      <c r="H102" s="478" t="e">
        <f t="shared" ca="1" si="18"/>
        <v>#NAME?</v>
      </c>
      <c r="I102" s="478" t="e">
        <f t="shared" ca="1" si="18"/>
        <v>#NAME?</v>
      </c>
      <c r="J102" s="478" t="e">
        <f t="shared" ca="1" si="18"/>
        <v>#NAME?</v>
      </c>
      <c r="K102" s="478" t="e">
        <f t="shared" ca="1" si="18"/>
        <v>#NAME?</v>
      </c>
      <c r="L102" s="478" t="e">
        <f t="shared" ca="1" si="18"/>
        <v>#NAME?</v>
      </c>
      <c r="M102" s="478" t="e">
        <f t="shared" ca="1" si="18"/>
        <v>#NAME?</v>
      </c>
      <c r="N102" s="478" t="e">
        <f t="shared" ca="1" si="18"/>
        <v>#NAME?</v>
      </c>
      <c r="O102" s="478" t="e">
        <f t="shared" ca="1" si="18"/>
        <v>#NAME?</v>
      </c>
      <c r="P102" s="478" t="e">
        <f t="shared" ca="1" si="18"/>
        <v>#NAME?</v>
      </c>
      <c r="Q102" s="478" t="e">
        <f t="shared" ca="1" si="18"/>
        <v>#NAME?</v>
      </c>
      <c r="R102" s="478" t="e">
        <f t="shared" ca="1" si="19"/>
        <v>#NAME?</v>
      </c>
      <c r="S102" s="478" t="e">
        <f t="shared" ca="1" si="19"/>
        <v>#NAME?</v>
      </c>
      <c r="T102" s="478" t="e">
        <f t="shared" ca="1" si="19"/>
        <v>#NAME?</v>
      </c>
      <c r="U102" s="478" t="e">
        <f t="shared" ca="1" si="19"/>
        <v>#NAME?</v>
      </c>
      <c r="V102" s="478" t="e">
        <f t="shared" ca="1" si="19"/>
        <v>#NAME?</v>
      </c>
      <c r="W102" s="478" t="e">
        <f t="shared" ca="1" si="19"/>
        <v>#NAME?</v>
      </c>
      <c r="X102" s="478" t="e">
        <f t="shared" ca="1" si="19"/>
        <v>#NAME?</v>
      </c>
      <c r="Y102" s="478" t="e">
        <f t="shared" ca="1" si="19"/>
        <v>#NAME?</v>
      </c>
      <c r="Z102" s="478" t="e">
        <f t="shared" ca="1" si="19"/>
        <v>#NAME?</v>
      </c>
      <c r="AA102" s="478" t="e">
        <f t="shared" ca="1" si="19"/>
        <v>#NAME?</v>
      </c>
      <c r="AB102" s="739">
        <v>147</v>
      </c>
      <c r="AC102" s="739">
        <v>47</v>
      </c>
      <c r="AD102" s="739" t="s">
        <v>1000</v>
      </c>
    </row>
    <row r="103" spans="1:30">
      <c r="A103" s="477"/>
      <c r="B103" s="477"/>
      <c r="C103" s="477"/>
      <c r="D103" s="477" t="s">
        <v>1112</v>
      </c>
      <c r="E103" s="478">
        <f>ROW('us01'!T153)</f>
        <v>153</v>
      </c>
      <c r="F103" s="478">
        <f>COLUMN('us01'!T153)</f>
        <v>20</v>
      </c>
      <c r="G103" s="478" t="s">
        <v>2264</v>
      </c>
      <c r="H103" s="478" t="e">
        <f t="shared" ca="1" si="18"/>
        <v>#NAME?</v>
      </c>
      <c r="I103" s="478" t="e">
        <f t="shared" ca="1" si="18"/>
        <v>#NAME?</v>
      </c>
      <c r="J103" s="478" t="e">
        <f t="shared" ca="1" si="18"/>
        <v>#NAME?</v>
      </c>
      <c r="K103" s="478" t="e">
        <f t="shared" ca="1" si="18"/>
        <v>#NAME?</v>
      </c>
      <c r="L103" s="478" t="e">
        <f t="shared" ca="1" si="18"/>
        <v>#NAME?</v>
      </c>
      <c r="M103" s="478" t="e">
        <f t="shared" ca="1" si="18"/>
        <v>#NAME?</v>
      </c>
      <c r="N103" s="478" t="e">
        <f t="shared" ca="1" si="18"/>
        <v>#NAME?</v>
      </c>
      <c r="O103" s="478" t="e">
        <f t="shared" ca="1" si="18"/>
        <v>#NAME?</v>
      </c>
      <c r="P103" s="478" t="e">
        <f t="shared" ca="1" si="18"/>
        <v>#NAME?</v>
      </c>
      <c r="Q103" s="478" t="e">
        <f t="shared" ca="1" si="18"/>
        <v>#NAME?</v>
      </c>
      <c r="R103" s="478" t="e">
        <f t="shared" ca="1" si="19"/>
        <v>#NAME?</v>
      </c>
      <c r="S103" s="478" t="e">
        <f t="shared" ca="1" si="19"/>
        <v>#NAME?</v>
      </c>
      <c r="T103" s="478" t="e">
        <f t="shared" ca="1" si="19"/>
        <v>#NAME?</v>
      </c>
      <c r="U103" s="478" t="e">
        <f t="shared" ca="1" si="19"/>
        <v>#NAME?</v>
      </c>
      <c r="V103" s="478" t="e">
        <f t="shared" ca="1" si="19"/>
        <v>#NAME?</v>
      </c>
      <c r="W103" s="478" t="e">
        <f t="shared" ca="1" si="19"/>
        <v>#NAME?</v>
      </c>
      <c r="X103" s="478" t="e">
        <f t="shared" ca="1" si="19"/>
        <v>#NAME?</v>
      </c>
      <c r="Y103" s="478" t="e">
        <f t="shared" ca="1" si="19"/>
        <v>#NAME?</v>
      </c>
      <c r="Z103" s="478" t="e">
        <f t="shared" ca="1" si="19"/>
        <v>#NAME?</v>
      </c>
      <c r="AA103" s="478" t="e">
        <f t="shared" ca="1" si="19"/>
        <v>#NAME?</v>
      </c>
      <c r="AB103" s="739">
        <v>153</v>
      </c>
      <c r="AC103" s="739">
        <v>20</v>
      </c>
      <c r="AD103" s="739" t="s">
        <v>2264</v>
      </c>
    </row>
    <row r="104" spans="1:30">
      <c r="A104" s="477"/>
      <c r="B104" s="477"/>
      <c r="C104" s="477"/>
      <c r="D104" s="477"/>
      <c r="E104" s="478">
        <f>ROW('us01'!Y153)</f>
        <v>153</v>
      </c>
      <c r="F104" s="478">
        <f>COLUMN('us01'!Y153)</f>
        <v>25</v>
      </c>
      <c r="G104" s="478" t="s">
        <v>2264</v>
      </c>
      <c r="H104" s="478" t="e">
        <f t="shared" ca="1" si="18"/>
        <v>#NAME?</v>
      </c>
      <c r="I104" s="478" t="e">
        <f t="shared" ca="1" si="18"/>
        <v>#NAME?</v>
      </c>
      <c r="J104" s="478" t="e">
        <f t="shared" ca="1" si="18"/>
        <v>#NAME?</v>
      </c>
      <c r="K104" s="478" t="e">
        <f t="shared" ca="1" si="18"/>
        <v>#NAME?</v>
      </c>
      <c r="L104" s="478" t="e">
        <f t="shared" ca="1" si="18"/>
        <v>#NAME?</v>
      </c>
      <c r="M104" s="478" t="e">
        <f t="shared" ca="1" si="18"/>
        <v>#NAME?</v>
      </c>
      <c r="N104" s="478" t="e">
        <f t="shared" ca="1" si="18"/>
        <v>#NAME?</v>
      </c>
      <c r="O104" s="478" t="e">
        <f t="shared" ca="1" si="18"/>
        <v>#NAME?</v>
      </c>
      <c r="P104" s="478" t="e">
        <f t="shared" ca="1" si="18"/>
        <v>#NAME?</v>
      </c>
      <c r="Q104" s="478" t="e">
        <f t="shared" ca="1" si="18"/>
        <v>#NAME?</v>
      </c>
      <c r="R104" s="478" t="e">
        <f t="shared" ca="1" si="19"/>
        <v>#NAME?</v>
      </c>
      <c r="S104" s="478" t="e">
        <f t="shared" ca="1" si="19"/>
        <v>#NAME?</v>
      </c>
      <c r="T104" s="478" t="e">
        <f t="shared" ca="1" si="19"/>
        <v>#NAME?</v>
      </c>
      <c r="U104" s="478" t="e">
        <f t="shared" ca="1" si="19"/>
        <v>#NAME?</v>
      </c>
      <c r="V104" s="478" t="e">
        <f t="shared" ca="1" si="19"/>
        <v>#NAME?</v>
      </c>
      <c r="W104" s="478" t="e">
        <f t="shared" ca="1" si="19"/>
        <v>#NAME?</v>
      </c>
      <c r="X104" s="478" t="e">
        <f t="shared" ca="1" si="19"/>
        <v>#NAME?</v>
      </c>
      <c r="Y104" s="478" t="e">
        <f t="shared" ca="1" si="19"/>
        <v>#NAME?</v>
      </c>
      <c r="Z104" s="478" t="e">
        <f t="shared" ca="1" si="19"/>
        <v>#NAME?</v>
      </c>
      <c r="AA104" s="478" t="e">
        <f t="shared" ca="1" si="19"/>
        <v>#NAME?</v>
      </c>
      <c r="AB104" s="739">
        <v>153</v>
      </c>
      <c r="AC104" s="739">
        <v>25</v>
      </c>
      <c r="AD104" s="739" t="s">
        <v>2264</v>
      </c>
    </row>
    <row r="105" spans="1:30">
      <c r="A105" s="477"/>
      <c r="B105" s="477"/>
      <c r="C105" s="477"/>
      <c r="D105" s="477"/>
      <c r="E105" s="478">
        <f>ROW('us01'!AD153)</f>
        <v>153</v>
      </c>
      <c r="F105" s="478">
        <f>COLUMN('us01'!AD153)</f>
        <v>30</v>
      </c>
      <c r="G105" s="478" t="s">
        <v>2264</v>
      </c>
      <c r="H105" s="478" t="e">
        <f t="shared" ref="H105:Q114" ca="1" si="20">copia_valore_us2($E105,$F105,H$4,$G105)</f>
        <v>#NAME?</v>
      </c>
      <c r="I105" s="478" t="e">
        <f t="shared" ca="1" si="20"/>
        <v>#NAME?</v>
      </c>
      <c r="J105" s="478" t="e">
        <f t="shared" ca="1" si="20"/>
        <v>#NAME?</v>
      </c>
      <c r="K105" s="478" t="e">
        <f t="shared" ca="1" si="20"/>
        <v>#NAME?</v>
      </c>
      <c r="L105" s="478" t="e">
        <f t="shared" ca="1" si="20"/>
        <v>#NAME?</v>
      </c>
      <c r="M105" s="478" t="e">
        <f t="shared" ca="1" si="20"/>
        <v>#NAME?</v>
      </c>
      <c r="N105" s="478" t="e">
        <f t="shared" ca="1" si="20"/>
        <v>#NAME?</v>
      </c>
      <c r="O105" s="478" t="e">
        <f t="shared" ca="1" si="20"/>
        <v>#NAME?</v>
      </c>
      <c r="P105" s="478" t="e">
        <f t="shared" ca="1" si="20"/>
        <v>#NAME?</v>
      </c>
      <c r="Q105" s="478" t="e">
        <f t="shared" ca="1" si="20"/>
        <v>#NAME?</v>
      </c>
      <c r="R105" s="478" t="e">
        <f t="shared" ref="R105:AA114" ca="1" si="21">copia_valore_us2($E105,$F105,R$4,$G105)</f>
        <v>#NAME?</v>
      </c>
      <c r="S105" s="478" t="e">
        <f t="shared" ca="1" si="21"/>
        <v>#NAME?</v>
      </c>
      <c r="T105" s="478" t="e">
        <f t="shared" ca="1" si="21"/>
        <v>#NAME?</v>
      </c>
      <c r="U105" s="478" t="e">
        <f t="shared" ca="1" si="21"/>
        <v>#NAME?</v>
      </c>
      <c r="V105" s="478" t="e">
        <f t="shared" ca="1" si="21"/>
        <v>#NAME?</v>
      </c>
      <c r="W105" s="478" t="e">
        <f t="shared" ca="1" si="21"/>
        <v>#NAME?</v>
      </c>
      <c r="X105" s="478" t="e">
        <f t="shared" ca="1" si="21"/>
        <v>#NAME?</v>
      </c>
      <c r="Y105" s="478" t="e">
        <f t="shared" ca="1" si="21"/>
        <v>#NAME?</v>
      </c>
      <c r="Z105" s="478" t="e">
        <f t="shared" ca="1" si="21"/>
        <v>#NAME?</v>
      </c>
      <c r="AA105" s="478" t="e">
        <f t="shared" ca="1" si="21"/>
        <v>#NAME?</v>
      </c>
      <c r="AB105" s="739">
        <v>153</v>
      </c>
      <c r="AC105" s="739">
        <v>30</v>
      </c>
      <c r="AD105" s="739" t="s">
        <v>2264</v>
      </c>
    </row>
    <row r="106" spans="1:30">
      <c r="A106" s="477"/>
      <c r="B106" s="477"/>
      <c r="C106" s="477"/>
      <c r="D106" s="477"/>
      <c r="E106" s="478">
        <f>ROW('us01'!AI153)</f>
        <v>153</v>
      </c>
      <c r="F106" s="478">
        <f>COLUMN('us01'!AI153)</f>
        <v>35</v>
      </c>
      <c r="G106" s="478" t="s">
        <v>2264</v>
      </c>
      <c r="H106" s="478" t="e">
        <f t="shared" ca="1" si="20"/>
        <v>#NAME?</v>
      </c>
      <c r="I106" s="478" t="e">
        <f t="shared" ca="1" si="20"/>
        <v>#NAME?</v>
      </c>
      <c r="J106" s="478" t="e">
        <f t="shared" ca="1" si="20"/>
        <v>#NAME?</v>
      </c>
      <c r="K106" s="478" t="e">
        <f t="shared" ca="1" si="20"/>
        <v>#NAME?</v>
      </c>
      <c r="L106" s="478" t="e">
        <f t="shared" ca="1" si="20"/>
        <v>#NAME?</v>
      </c>
      <c r="M106" s="478" t="e">
        <f t="shared" ca="1" si="20"/>
        <v>#NAME?</v>
      </c>
      <c r="N106" s="478" t="e">
        <f t="shared" ca="1" si="20"/>
        <v>#NAME?</v>
      </c>
      <c r="O106" s="478" t="e">
        <f t="shared" ca="1" si="20"/>
        <v>#NAME?</v>
      </c>
      <c r="P106" s="478" t="e">
        <f t="shared" ca="1" si="20"/>
        <v>#NAME?</v>
      </c>
      <c r="Q106" s="478" t="e">
        <f t="shared" ca="1" si="20"/>
        <v>#NAME?</v>
      </c>
      <c r="R106" s="478" t="e">
        <f t="shared" ca="1" si="21"/>
        <v>#NAME?</v>
      </c>
      <c r="S106" s="478" t="e">
        <f t="shared" ca="1" si="21"/>
        <v>#NAME?</v>
      </c>
      <c r="T106" s="478" t="e">
        <f t="shared" ca="1" si="21"/>
        <v>#NAME?</v>
      </c>
      <c r="U106" s="478" t="e">
        <f t="shared" ca="1" si="21"/>
        <v>#NAME?</v>
      </c>
      <c r="V106" s="478" t="e">
        <f t="shared" ca="1" si="21"/>
        <v>#NAME?</v>
      </c>
      <c r="W106" s="478" t="e">
        <f t="shared" ca="1" si="21"/>
        <v>#NAME?</v>
      </c>
      <c r="X106" s="478" t="e">
        <f t="shared" ca="1" si="21"/>
        <v>#NAME?</v>
      </c>
      <c r="Y106" s="478" t="e">
        <f t="shared" ca="1" si="21"/>
        <v>#NAME?</v>
      </c>
      <c r="Z106" s="478" t="e">
        <f t="shared" ca="1" si="21"/>
        <v>#NAME?</v>
      </c>
      <c r="AA106" s="478" t="e">
        <f t="shared" ca="1" si="21"/>
        <v>#NAME?</v>
      </c>
      <c r="AB106" s="739">
        <v>153</v>
      </c>
      <c r="AC106" s="739">
        <v>35</v>
      </c>
      <c r="AD106" s="739" t="s">
        <v>2264</v>
      </c>
    </row>
    <row r="107" spans="1:30">
      <c r="A107" s="477"/>
      <c r="B107" s="477"/>
      <c r="C107" s="477"/>
      <c r="D107" s="477" t="s">
        <v>980</v>
      </c>
      <c r="E107" s="478">
        <f>ROW('us01'!AG157)</f>
        <v>157</v>
      </c>
      <c r="F107" s="478">
        <f>COLUMN('us01'!AG157)</f>
        <v>33</v>
      </c>
      <c r="G107" s="478" t="s">
        <v>1000</v>
      </c>
      <c r="H107" s="478" t="e">
        <f t="shared" ca="1" si="20"/>
        <v>#NAME?</v>
      </c>
      <c r="I107" s="478" t="e">
        <f t="shared" ca="1" si="20"/>
        <v>#NAME?</v>
      </c>
      <c r="J107" s="478" t="e">
        <f t="shared" ca="1" si="20"/>
        <v>#NAME?</v>
      </c>
      <c r="K107" s="478" t="e">
        <f t="shared" ca="1" si="20"/>
        <v>#NAME?</v>
      </c>
      <c r="L107" s="478" t="e">
        <f t="shared" ca="1" si="20"/>
        <v>#NAME?</v>
      </c>
      <c r="M107" s="478" t="e">
        <f t="shared" ca="1" si="20"/>
        <v>#NAME?</v>
      </c>
      <c r="N107" s="478" t="e">
        <f t="shared" ca="1" si="20"/>
        <v>#NAME?</v>
      </c>
      <c r="O107" s="478" t="e">
        <f t="shared" ca="1" si="20"/>
        <v>#NAME?</v>
      </c>
      <c r="P107" s="478" t="e">
        <f t="shared" ca="1" si="20"/>
        <v>#NAME?</v>
      </c>
      <c r="Q107" s="478" t="e">
        <f t="shared" ca="1" si="20"/>
        <v>#NAME?</v>
      </c>
      <c r="R107" s="478" t="e">
        <f t="shared" ca="1" si="21"/>
        <v>#NAME?</v>
      </c>
      <c r="S107" s="478" t="e">
        <f t="shared" ca="1" si="21"/>
        <v>#NAME?</v>
      </c>
      <c r="T107" s="478" t="e">
        <f t="shared" ca="1" si="21"/>
        <v>#NAME?</v>
      </c>
      <c r="U107" s="478" t="e">
        <f t="shared" ca="1" si="21"/>
        <v>#NAME?</v>
      </c>
      <c r="V107" s="478" t="e">
        <f t="shared" ca="1" si="21"/>
        <v>#NAME?</v>
      </c>
      <c r="W107" s="478" t="e">
        <f t="shared" ca="1" si="21"/>
        <v>#NAME?</v>
      </c>
      <c r="X107" s="478" t="e">
        <f t="shared" ca="1" si="21"/>
        <v>#NAME?</v>
      </c>
      <c r="Y107" s="478" t="e">
        <f t="shared" ca="1" si="21"/>
        <v>#NAME?</v>
      </c>
      <c r="Z107" s="478" t="e">
        <f t="shared" ca="1" si="21"/>
        <v>#NAME?</v>
      </c>
      <c r="AA107" s="478" t="e">
        <f t="shared" ca="1" si="21"/>
        <v>#NAME?</v>
      </c>
      <c r="AB107" s="739">
        <v>157</v>
      </c>
      <c r="AC107" s="739">
        <v>33</v>
      </c>
      <c r="AD107" s="739" t="s">
        <v>1000</v>
      </c>
    </row>
    <row r="108" spans="1:30">
      <c r="A108" s="477"/>
      <c r="B108" s="477"/>
      <c r="C108" s="477" t="s">
        <v>959</v>
      </c>
      <c r="D108" s="477" t="s">
        <v>1419</v>
      </c>
      <c r="E108" s="478">
        <f>ROW('us01'!AG170)</f>
        <v>170</v>
      </c>
      <c r="F108" s="478">
        <f>COLUMN('us01'!AG170)</f>
        <v>33</v>
      </c>
      <c r="G108" s="478" t="s">
        <v>1000</v>
      </c>
      <c r="H108" s="478" t="e">
        <f t="shared" ca="1" si="20"/>
        <v>#NAME?</v>
      </c>
      <c r="I108" s="478" t="e">
        <f t="shared" ca="1" si="20"/>
        <v>#NAME?</v>
      </c>
      <c r="J108" s="478" t="e">
        <f t="shared" ca="1" si="20"/>
        <v>#NAME?</v>
      </c>
      <c r="K108" s="478" t="e">
        <f t="shared" ca="1" si="20"/>
        <v>#NAME?</v>
      </c>
      <c r="L108" s="478" t="e">
        <f t="shared" ca="1" si="20"/>
        <v>#NAME?</v>
      </c>
      <c r="M108" s="478" t="e">
        <f t="shared" ca="1" si="20"/>
        <v>#NAME?</v>
      </c>
      <c r="N108" s="478" t="e">
        <f t="shared" ca="1" si="20"/>
        <v>#NAME?</v>
      </c>
      <c r="O108" s="478" t="e">
        <f t="shared" ca="1" si="20"/>
        <v>#NAME?</v>
      </c>
      <c r="P108" s="478" t="e">
        <f t="shared" ca="1" si="20"/>
        <v>#NAME?</v>
      </c>
      <c r="Q108" s="478" t="e">
        <f t="shared" ca="1" si="20"/>
        <v>#NAME?</v>
      </c>
      <c r="R108" s="478" t="e">
        <f t="shared" ca="1" si="21"/>
        <v>#NAME?</v>
      </c>
      <c r="S108" s="478" t="e">
        <f t="shared" ca="1" si="21"/>
        <v>#NAME?</v>
      </c>
      <c r="T108" s="478" t="e">
        <f t="shared" ca="1" si="21"/>
        <v>#NAME?</v>
      </c>
      <c r="U108" s="478" t="e">
        <f t="shared" ca="1" si="21"/>
        <v>#NAME?</v>
      </c>
      <c r="V108" s="478" t="e">
        <f t="shared" ca="1" si="21"/>
        <v>#NAME?</v>
      </c>
      <c r="W108" s="478" t="e">
        <f t="shared" ca="1" si="21"/>
        <v>#NAME?</v>
      </c>
      <c r="X108" s="478" t="e">
        <f t="shared" ca="1" si="21"/>
        <v>#NAME?</v>
      </c>
      <c r="Y108" s="478" t="e">
        <f t="shared" ca="1" si="21"/>
        <v>#NAME?</v>
      </c>
      <c r="Z108" s="478" t="e">
        <f t="shared" ca="1" si="21"/>
        <v>#NAME?</v>
      </c>
      <c r="AA108" s="478" t="e">
        <f t="shared" ca="1" si="21"/>
        <v>#NAME?</v>
      </c>
      <c r="AB108" s="739">
        <v>170</v>
      </c>
      <c r="AC108" s="739">
        <v>33</v>
      </c>
      <c r="AD108" s="739" t="s">
        <v>1000</v>
      </c>
    </row>
    <row r="109" spans="1:30">
      <c r="A109" s="477"/>
      <c r="B109" s="477"/>
      <c r="C109" s="477" t="s">
        <v>320</v>
      </c>
      <c r="D109" s="477" t="s">
        <v>1115</v>
      </c>
      <c r="E109" s="478">
        <f>ROW('us01'!AG180)</f>
        <v>180</v>
      </c>
      <c r="F109" s="478">
        <f>COLUMN('us01'!AG180)</f>
        <v>33</v>
      </c>
      <c r="G109" s="478" t="s">
        <v>1000</v>
      </c>
      <c r="H109" s="478" t="e">
        <f t="shared" ca="1" si="20"/>
        <v>#NAME?</v>
      </c>
      <c r="I109" s="478" t="e">
        <f t="shared" ca="1" si="20"/>
        <v>#NAME?</v>
      </c>
      <c r="J109" s="478" t="e">
        <f t="shared" ca="1" si="20"/>
        <v>#NAME?</v>
      </c>
      <c r="K109" s="478" t="e">
        <f t="shared" ca="1" si="20"/>
        <v>#NAME?</v>
      </c>
      <c r="L109" s="478" t="e">
        <f t="shared" ca="1" si="20"/>
        <v>#NAME?</v>
      </c>
      <c r="M109" s="478" t="e">
        <f t="shared" ca="1" si="20"/>
        <v>#NAME?</v>
      </c>
      <c r="N109" s="478" t="e">
        <f t="shared" ca="1" si="20"/>
        <v>#NAME?</v>
      </c>
      <c r="O109" s="478" t="e">
        <f t="shared" ca="1" si="20"/>
        <v>#NAME?</v>
      </c>
      <c r="P109" s="478" t="e">
        <f t="shared" ca="1" si="20"/>
        <v>#NAME?</v>
      </c>
      <c r="Q109" s="478" t="e">
        <f t="shared" ca="1" si="20"/>
        <v>#NAME?</v>
      </c>
      <c r="R109" s="478" t="e">
        <f t="shared" ca="1" si="21"/>
        <v>#NAME?</v>
      </c>
      <c r="S109" s="478" t="e">
        <f t="shared" ca="1" si="21"/>
        <v>#NAME?</v>
      </c>
      <c r="T109" s="478" t="e">
        <f t="shared" ca="1" si="21"/>
        <v>#NAME?</v>
      </c>
      <c r="U109" s="478" t="e">
        <f t="shared" ca="1" si="21"/>
        <v>#NAME?</v>
      </c>
      <c r="V109" s="478" t="e">
        <f t="shared" ca="1" si="21"/>
        <v>#NAME?</v>
      </c>
      <c r="W109" s="478" t="e">
        <f t="shared" ca="1" si="21"/>
        <v>#NAME?</v>
      </c>
      <c r="X109" s="478" t="e">
        <f t="shared" ca="1" si="21"/>
        <v>#NAME?</v>
      </c>
      <c r="Y109" s="478" t="e">
        <f t="shared" ca="1" si="21"/>
        <v>#NAME?</v>
      </c>
      <c r="Z109" s="478" t="e">
        <f t="shared" ca="1" si="21"/>
        <v>#NAME?</v>
      </c>
      <c r="AA109" s="478" t="e">
        <f t="shared" ca="1" si="21"/>
        <v>#NAME?</v>
      </c>
      <c r="AB109" s="739">
        <v>180</v>
      </c>
      <c r="AC109" s="739">
        <v>33</v>
      </c>
      <c r="AD109" s="739" t="s">
        <v>1000</v>
      </c>
    </row>
    <row r="110" spans="1:30" ht="14">
      <c r="A110" s="477"/>
      <c r="B110" s="477"/>
      <c r="C110" s="477" t="s">
        <v>303</v>
      </c>
      <c r="D110" s="743" t="s">
        <v>2225</v>
      </c>
      <c r="E110" s="478">
        <f>ROW('us01'!AM191)</f>
        <v>191</v>
      </c>
      <c r="F110" s="478">
        <f>COLUMN('us01'!AM191)</f>
        <v>39</v>
      </c>
      <c r="G110" s="478" t="s">
        <v>2264</v>
      </c>
      <c r="H110" s="478" t="e">
        <f t="shared" ca="1" si="20"/>
        <v>#NAME?</v>
      </c>
      <c r="I110" s="478" t="e">
        <f t="shared" ca="1" si="20"/>
        <v>#NAME?</v>
      </c>
      <c r="J110" s="478" t="e">
        <f t="shared" ca="1" si="20"/>
        <v>#NAME?</v>
      </c>
      <c r="K110" s="478" t="e">
        <f t="shared" ca="1" si="20"/>
        <v>#NAME?</v>
      </c>
      <c r="L110" s="478" t="e">
        <f t="shared" ca="1" si="20"/>
        <v>#NAME?</v>
      </c>
      <c r="M110" s="478" t="e">
        <f t="shared" ca="1" si="20"/>
        <v>#NAME?</v>
      </c>
      <c r="N110" s="478" t="e">
        <f t="shared" ca="1" si="20"/>
        <v>#NAME?</v>
      </c>
      <c r="O110" s="478" t="e">
        <f t="shared" ca="1" si="20"/>
        <v>#NAME?</v>
      </c>
      <c r="P110" s="478" t="e">
        <f t="shared" ca="1" si="20"/>
        <v>#NAME?</v>
      </c>
      <c r="Q110" s="478" t="e">
        <f t="shared" ca="1" si="20"/>
        <v>#NAME?</v>
      </c>
      <c r="R110" s="478" t="e">
        <f t="shared" ca="1" si="21"/>
        <v>#NAME?</v>
      </c>
      <c r="S110" s="478" t="e">
        <f t="shared" ca="1" si="21"/>
        <v>#NAME?</v>
      </c>
      <c r="T110" s="478" t="e">
        <f t="shared" ca="1" si="21"/>
        <v>#NAME?</v>
      </c>
      <c r="U110" s="478" t="e">
        <f t="shared" ca="1" si="21"/>
        <v>#NAME?</v>
      </c>
      <c r="V110" s="478" t="e">
        <f t="shared" ca="1" si="21"/>
        <v>#NAME?</v>
      </c>
      <c r="W110" s="478" t="e">
        <f t="shared" ca="1" si="21"/>
        <v>#NAME?</v>
      </c>
      <c r="X110" s="478" t="e">
        <f t="shared" ca="1" si="21"/>
        <v>#NAME?</v>
      </c>
      <c r="Y110" s="478" t="e">
        <f t="shared" ca="1" si="21"/>
        <v>#NAME?</v>
      </c>
      <c r="Z110" s="478" t="e">
        <f t="shared" ca="1" si="21"/>
        <v>#NAME?</v>
      </c>
      <c r="AA110" s="478" t="e">
        <f t="shared" ca="1" si="21"/>
        <v>#NAME?</v>
      </c>
      <c r="AB110" s="739">
        <v>191</v>
      </c>
      <c r="AC110" s="739">
        <v>39</v>
      </c>
      <c r="AD110" s="739" t="s">
        <v>2264</v>
      </c>
    </row>
    <row r="111" spans="1:30">
      <c r="A111" s="477"/>
      <c r="B111" s="477"/>
      <c r="C111" s="477"/>
      <c r="D111" s="477"/>
      <c r="E111" s="478">
        <f>ROW('us01'!AM192)</f>
        <v>192</v>
      </c>
      <c r="F111" s="478">
        <f>COLUMN('us01'!AM192)</f>
        <v>39</v>
      </c>
      <c r="G111" s="478" t="s">
        <v>2264</v>
      </c>
      <c r="H111" s="478" t="e">
        <f t="shared" ca="1" si="20"/>
        <v>#NAME?</v>
      </c>
      <c r="I111" s="478" t="e">
        <f t="shared" ca="1" si="20"/>
        <v>#NAME?</v>
      </c>
      <c r="J111" s="478" t="e">
        <f t="shared" ca="1" si="20"/>
        <v>#NAME?</v>
      </c>
      <c r="K111" s="478" t="e">
        <f t="shared" ca="1" si="20"/>
        <v>#NAME?</v>
      </c>
      <c r="L111" s="478" t="e">
        <f t="shared" ca="1" si="20"/>
        <v>#NAME?</v>
      </c>
      <c r="M111" s="478" t="e">
        <f t="shared" ca="1" si="20"/>
        <v>#NAME?</v>
      </c>
      <c r="N111" s="478" t="e">
        <f t="shared" ca="1" si="20"/>
        <v>#NAME?</v>
      </c>
      <c r="O111" s="478" t="e">
        <f t="shared" ca="1" si="20"/>
        <v>#NAME?</v>
      </c>
      <c r="P111" s="478" t="e">
        <f t="shared" ca="1" si="20"/>
        <v>#NAME?</v>
      </c>
      <c r="Q111" s="478" t="e">
        <f t="shared" ca="1" si="20"/>
        <v>#NAME?</v>
      </c>
      <c r="R111" s="478" t="e">
        <f t="shared" ca="1" si="21"/>
        <v>#NAME?</v>
      </c>
      <c r="S111" s="478" t="e">
        <f t="shared" ca="1" si="21"/>
        <v>#NAME?</v>
      </c>
      <c r="T111" s="478" t="e">
        <f t="shared" ca="1" si="21"/>
        <v>#NAME?</v>
      </c>
      <c r="U111" s="478" t="e">
        <f t="shared" ca="1" si="21"/>
        <v>#NAME?</v>
      </c>
      <c r="V111" s="478" t="e">
        <f t="shared" ca="1" si="21"/>
        <v>#NAME?</v>
      </c>
      <c r="W111" s="478" t="e">
        <f t="shared" ca="1" si="21"/>
        <v>#NAME?</v>
      </c>
      <c r="X111" s="478" t="e">
        <f t="shared" ca="1" si="21"/>
        <v>#NAME?</v>
      </c>
      <c r="Y111" s="478" t="e">
        <f t="shared" ca="1" si="21"/>
        <v>#NAME?</v>
      </c>
      <c r="Z111" s="478" t="e">
        <f t="shared" ca="1" si="21"/>
        <v>#NAME?</v>
      </c>
      <c r="AA111" s="478" t="e">
        <f t="shared" ca="1" si="21"/>
        <v>#NAME?</v>
      </c>
      <c r="AB111" s="739">
        <v>192</v>
      </c>
      <c r="AC111" s="739">
        <v>39</v>
      </c>
      <c r="AD111" s="739" t="s">
        <v>2264</v>
      </c>
    </row>
    <row r="112" spans="1:30">
      <c r="A112" s="477"/>
      <c r="B112" s="477"/>
      <c r="C112" s="477"/>
      <c r="D112" s="477"/>
      <c r="E112" s="478">
        <f>ROW('us01'!AM193)</f>
        <v>193</v>
      </c>
      <c r="F112" s="478">
        <f>COLUMN('us01'!AM193)</f>
        <v>39</v>
      </c>
      <c r="G112" s="478" t="s">
        <v>2264</v>
      </c>
      <c r="H112" s="478" t="e">
        <f t="shared" ca="1" si="20"/>
        <v>#NAME?</v>
      </c>
      <c r="I112" s="478" t="e">
        <f t="shared" ca="1" si="20"/>
        <v>#NAME?</v>
      </c>
      <c r="J112" s="478" t="e">
        <f t="shared" ca="1" si="20"/>
        <v>#NAME?</v>
      </c>
      <c r="K112" s="478" t="e">
        <f t="shared" ca="1" si="20"/>
        <v>#NAME?</v>
      </c>
      <c r="L112" s="478" t="e">
        <f t="shared" ca="1" si="20"/>
        <v>#NAME?</v>
      </c>
      <c r="M112" s="478" t="e">
        <f t="shared" ca="1" si="20"/>
        <v>#NAME?</v>
      </c>
      <c r="N112" s="478" t="e">
        <f t="shared" ca="1" si="20"/>
        <v>#NAME?</v>
      </c>
      <c r="O112" s="478" t="e">
        <f t="shared" ca="1" si="20"/>
        <v>#NAME?</v>
      </c>
      <c r="P112" s="478" t="e">
        <f t="shared" ca="1" si="20"/>
        <v>#NAME?</v>
      </c>
      <c r="Q112" s="478" t="e">
        <f t="shared" ca="1" si="20"/>
        <v>#NAME?</v>
      </c>
      <c r="R112" s="478" t="e">
        <f t="shared" ca="1" si="21"/>
        <v>#NAME?</v>
      </c>
      <c r="S112" s="478" t="e">
        <f t="shared" ca="1" si="21"/>
        <v>#NAME?</v>
      </c>
      <c r="T112" s="478" t="e">
        <f t="shared" ca="1" si="21"/>
        <v>#NAME?</v>
      </c>
      <c r="U112" s="478" t="e">
        <f t="shared" ca="1" si="21"/>
        <v>#NAME?</v>
      </c>
      <c r="V112" s="478" t="e">
        <f t="shared" ca="1" si="21"/>
        <v>#NAME?</v>
      </c>
      <c r="W112" s="478" t="e">
        <f t="shared" ca="1" si="21"/>
        <v>#NAME?</v>
      </c>
      <c r="X112" s="478" t="e">
        <f t="shared" ca="1" si="21"/>
        <v>#NAME?</v>
      </c>
      <c r="Y112" s="478" t="e">
        <f t="shared" ca="1" si="21"/>
        <v>#NAME?</v>
      </c>
      <c r="Z112" s="478" t="e">
        <f t="shared" ca="1" si="21"/>
        <v>#NAME?</v>
      </c>
      <c r="AA112" s="478" t="e">
        <f t="shared" ca="1" si="21"/>
        <v>#NAME?</v>
      </c>
      <c r="AB112" s="739">
        <v>193</v>
      </c>
      <c r="AC112" s="739">
        <v>39</v>
      </c>
      <c r="AD112" s="739" t="s">
        <v>2264</v>
      </c>
    </row>
    <row r="113" spans="1:30">
      <c r="A113" s="477"/>
      <c r="B113" s="477"/>
      <c r="C113" s="477"/>
      <c r="D113" s="477"/>
      <c r="E113" s="478">
        <f>ROW('us01'!AM194)</f>
        <v>194</v>
      </c>
      <c r="F113" s="478">
        <f>COLUMN('us01'!AM194)</f>
        <v>39</v>
      </c>
      <c r="G113" s="478" t="s">
        <v>2264</v>
      </c>
      <c r="H113" s="478" t="e">
        <f t="shared" ca="1" si="20"/>
        <v>#NAME?</v>
      </c>
      <c r="I113" s="478" t="e">
        <f t="shared" ca="1" si="20"/>
        <v>#NAME?</v>
      </c>
      <c r="J113" s="478" t="e">
        <f t="shared" ca="1" si="20"/>
        <v>#NAME?</v>
      </c>
      <c r="K113" s="478" t="e">
        <f t="shared" ca="1" si="20"/>
        <v>#NAME?</v>
      </c>
      <c r="L113" s="478" t="e">
        <f t="shared" ca="1" si="20"/>
        <v>#NAME?</v>
      </c>
      <c r="M113" s="478" t="e">
        <f t="shared" ca="1" si="20"/>
        <v>#NAME?</v>
      </c>
      <c r="N113" s="478" t="e">
        <f t="shared" ca="1" si="20"/>
        <v>#NAME?</v>
      </c>
      <c r="O113" s="478" t="e">
        <f t="shared" ca="1" si="20"/>
        <v>#NAME?</v>
      </c>
      <c r="P113" s="478" t="e">
        <f t="shared" ca="1" si="20"/>
        <v>#NAME?</v>
      </c>
      <c r="Q113" s="478" t="e">
        <f t="shared" ca="1" si="20"/>
        <v>#NAME?</v>
      </c>
      <c r="R113" s="478" t="e">
        <f t="shared" ca="1" si="21"/>
        <v>#NAME?</v>
      </c>
      <c r="S113" s="478" t="e">
        <f t="shared" ca="1" si="21"/>
        <v>#NAME?</v>
      </c>
      <c r="T113" s="478" t="e">
        <f t="shared" ca="1" si="21"/>
        <v>#NAME?</v>
      </c>
      <c r="U113" s="478" t="e">
        <f t="shared" ca="1" si="21"/>
        <v>#NAME?</v>
      </c>
      <c r="V113" s="478" t="e">
        <f t="shared" ca="1" si="21"/>
        <v>#NAME?</v>
      </c>
      <c r="W113" s="478" t="e">
        <f t="shared" ca="1" si="21"/>
        <v>#NAME?</v>
      </c>
      <c r="X113" s="478" t="e">
        <f t="shared" ca="1" si="21"/>
        <v>#NAME?</v>
      </c>
      <c r="Y113" s="478" t="e">
        <f t="shared" ca="1" si="21"/>
        <v>#NAME?</v>
      </c>
      <c r="Z113" s="478" t="e">
        <f t="shared" ca="1" si="21"/>
        <v>#NAME?</v>
      </c>
      <c r="AA113" s="478" t="e">
        <f t="shared" ca="1" si="21"/>
        <v>#NAME?</v>
      </c>
      <c r="AB113" s="739">
        <v>194</v>
      </c>
      <c r="AC113" s="739">
        <v>39</v>
      </c>
      <c r="AD113" s="739" t="s">
        <v>2264</v>
      </c>
    </row>
    <row r="114" spans="1:30">
      <c r="A114" s="477"/>
      <c r="B114" s="477"/>
      <c r="C114" s="477"/>
      <c r="D114" s="477"/>
      <c r="E114" s="478">
        <f>ROW('us01'!AM195)</f>
        <v>195</v>
      </c>
      <c r="F114" s="478">
        <f>COLUMN('us01'!AM195)</f>
        <v>39</v>
      </c>
      <c r="G114" s="478" t="s">
        <v>2264</v>
      </c>
      <c r="H114" s="478" t="e">
        <f t="shared" ca="1" si="20"/>
        <v>#NAME?</v>
      </c>
      <c r="I114" s="478" t="e">
        <f t="shared" ca="1" si="20"/>
        <v>#NAME?</v>
      </c>
      <c r="J114" s="478" t="e">
        <f t="shared" ca="1" si="20"/>
        <v>#NAME?</v>
      </c>
      <c r="K114" s="478" t="e">
        <f t="shared" ca="1" si="20"/>
        <v>#NAME?</v>
      </c>
      <c r="L114" s="478" t="e">
        <f t="shared" ca="1" si="20"/>
        <v>#NAME?</v>
      </c>
      <c r="M114" s="478" t="e">
        <f t="shared" ca="1" si="20"/>
        <v>#NAME?</v>
      </c>
      <c r="N114" s="478" t="e">
        <f t="shared" ca="1" si="20"/>
        <v>#NAME?</v>
      </c>
      <c r="O114" s="478" t="e">
        <f t="shared" ca="1" si="20"/>
        <v>#NAME?</v>
      </c>
      <c r="P114" s="478" t="e">
        <f t="shared" ca="1" si="20"/>
        <v>#NAME?</v>
      </c>
      <c r="Q114" s="478" t="e">
        <f t="shared" ca="1" si="20"/>
        <v>#NAME?</v>
      </c>
      <c r="R114" s="478" t="e">
        <f t="shared" ca="1" si="21"/>
        <v>#NAME?</v>
      </c>
      <c r="S114" s="478" t="e">
        <f t="shared" ca="1" si="21"/>
        <v>#NAME?</v>
      </c>
      <c r="T114" s="478" t="e">
        <f t="shared" ca="1" si="21"/>
        <v>#NAME?</v>
      </c>
      <c r="U114" s="478" t="e">
        <f t="shared" ca="1" si="21"/>
        <v>#NAME?</v>
      </c>
      <c r="V114" s="478" t="e">
        <f t="shared" ca="1" si="21"/>
        <v>#NAME?</v>
      </c>
      <c r="W114" s="478" t="e">
        <f t="shared" ca="1" si="21"/>
        <v>#NAME?</v>
      </c>
      <c r="X114" s="478" t="e">
        <f t="shared" ca="1" si="21"/>
        <v>#NAME?</v>
      </c>
      <c r="Y114" s="478" t="e">
        <f t="shared" ca="1" si="21"/>
        <v>#NAME?</v>
      </c>
      <c r="Z114" s="478" t="e">
        <f t="shared" ca="1" si="21"/>
        <v>#NAME?</v>
      </c>
      <c r="AA114" s="478" t="e">
        <f t="shared" ca="1" si="21"/>
        <v>#NAME?</v>
      </c>
      <c r="AB114" s="739">
        <v>195</v>
      </c>
      <c r="AC114" s="739">
        <v>39</v>
      </c>
      <c r="AD114" s="739" t="s">
        <v>2264</v>
      </c>
    </row>
    <row r="115" spans="1:30" ht="14">
      <c r="A115" s="477"/>
      <c r="B115" s="477"/>
      <c r="C115" s="477" t="s">
        <v>304</v>
      </c>
      <c r="D115" s="743" t="s">
        <v>2066</v>
      </c>
      <c r="E115" s="478">
        <f>ROW('us01'!AM204)</f>
        <v>204</v>
      </c>
      <c r="F115" s="478">
        <f>COLUMN('us01'!AM204)</f>
        <v>39</v>
      </c>
      <c r="G115" s="478" t="s">
        <v>1000</v>
      </c>
      <c r="H115" s="478" t="e">
        <f t="shared" ref="H115:Q124" ca="1" si="22">copia_valore_us2($E115,$F115,H$4,$G115)</f>
        <v>#NAME?</v>
      </c>
      <c r="I115" s="478" t="e">
        <f t="shared" ca="1" si="22"/>
        <v>#NAME?</v>
      </c>
      <c r="J115" s="478" t="e">
        <f t="shared" ca="1" si="22"/>
        <v>#NAME?</v>
      </c>
      <c r="K115" s="478" t="e">
        <f t="shared" ca="1" si="22"/>
        <v>#NAME?</v>
      </c>
      <c r="L115" s="478" t="e">
        <f t="shared" ca="1" si="22"/>
        <v>#NAME?</v>
      </c>
      <c r="M115" s="478" t="e">
        <f t="shared" ca="1" si="22"/>
        <v>#NAME?</v>
      </c>
      <c r="N115" s="478" t="e">
        <f t="shared" ca="1" si="22"/>
        <v>#NAME?</v>
      </c>
      <c r="O115" s="478" t="e">
        <f t="shared" ca="1" si="22"/>
        <v>#NAME?</v>
      </c>
      <c r="P115" s="478" t="e">
        <f t="shared" ca="1" si="22"/>
        <v>#NAME?</v>
      </c>
      <c r="Q115" s="478" t="e">
        <f t="shared" ca="1" si="22"/>
        <v>#NAME?</v>
      </c>
      <c r="R115" s="478" t="e">
        <f t="shared" ref="R115:AA124" ca="1" si="23">copia_valore_us2($E115,$F115,R$4,$G115)</f>
        <v>#NAME?</v>
      </c>
      <c r="S115" s="478" t="e">
        <f t="shared" ca="1" si="23"/>
        <v>#NAME?</v>
      </c>
      <c r="T115" s="478" t="e">
        <f t="shared" ca="1" si="23"/>
        <v>#NAME?</v>
      </c>
      <c r="U115" s="478" t="e">
        <f t="shared" ca="1" si="23"/>
        <v>#NAME?</v>
      </c>
      <c r="V115" s="478" t="e">
        <f t="shared" ca="1" si="23"/>
        <v>#NAME?</v>
      </c>
      <c r="W115" s="478" t="e">
        <f t="shared" ca="1" si="23"/>
        <v>#NAME?</v>
      </c>
      <c r="X115" s="478" t="e">
        <f t="shared" ca="1" si="23"/>
        <v>#NAME?</v>
      </c>
      <c r="Y115" s="478" t="e">
        <f t="shared" ca="1" si="23"/>
        <v>#NAME?</v>
      </c>
      <c r="Z115" s="478" t="e">
        <f t="shared" ca="1" si="23"/>
        <v>#NAME?</v>
      </c>
      <c r="AA115" s="478" t="e">
        <f t="shared" ca="1" si="23"/>
        <v>#NAME?</v>
      </c>
      <c r="AB115" s="739">
        <v>204</v>
      </c>
      <c r="AC115" s="739">
        <v>39</v>
      </c>
      <c r="AD115" s="739" t="s">
        <v>1000</v>
      </c>
    </row>
    <row r="116" spans="1:30">
      <c r="A116" s="477"/>
      <c r="B116" s="477"/>
      <c r="C116" s="477"/>
      <c r="D116" s="477" t="s">
        <v>110</v>
      </c>
      <c r="E116" s="478">
        <f>ROW('us01'!AM207)</f>
        <v>207</v>
      </c>
      <c r="F116" s="478">
        <f>COLUMN('us01'!AM207)</f>
        <v>39</v>
      </c>
      <c r="G116" s="478" t="s">
        <v>1000</v>
      </c>
      <c r="H116" s="478" t="e">
        <f t="shared" ca="1" si="22"/>
        <v>#NAME?</v>
      </c>
      <c r="I116" s="478" t="e">
        <f t="shared" ca="1" si="22"/>
        <v>#NAME?</v>
      </c>
      <c r="J116" s="478" t="e">
        <f t="shared" ca="1" si="22"/>
        <v>#NAME?</v>
      </c>
      <c r="K116" s="478" t="e">
        <f t="shared" ca="1" si="22"/>
        <v>#NAME?</v>
      </c>
      <c r="L116" s="478" t="e">
        <f t="shared" ca="1" si="22"/>
        <v>#NAME?</v>
      </c>
      <c r="M116" s="478" t="e">
        <f t="shared" ca="1" si="22"/>
        <v>#NAME?</v>
      </c>
      <c r="N116" s="478" t="e">
        <f t="shared" ca="1" si="22"/>
        <v>#NAME?</v>
      </c>
      <c r="O116" s="478" t="e">
        <f t="shared" ca="1" si="22"/>
        <v>#NAME?</v>
      </c>
      <c r="P116" s="478" t="e">
        <f t="shared" ca="1" si="22"/>
        <v>#NAME?</v>
      </c>
      <c r="Q116" s="478" t="e">
        <f t="shared" ca="1" si="22"/>
        <v>#NAME?</v>
      </c>
      <c r="R116" s="478" t="e">
        <f t="shared" ca="1" si="23"/>
        <v>#NAME?</v>
      </c>
      <c r="S116" s="478" t="e">
        <f t="shared" ca="1" si="23"/>
        <v>#NAME?</v>
      </c>
      <c r="T116" s="478" t="e">
        <f t="shared" ca="1" si="23"/>
        <v>#NAME?</v>
      </c>
      <c r="U116" s="478" t="e">
        <f t="shared" ca="1" si="23"/>
        <v>#NAME?</v>
      </c>
      <c r="V116" s="478" t="e">
        <f t="shared" ca="1" si="23"/>
        <v>#NAME?</v>
      </c>
      <c r="W116" s="478" t="e">
        <f t="shared" ca="1" si="23"/>
        <v>#NAME?</v>
      </c>
      <c r="X116" s="478" t="e">
        <f t="shared" ca="1" si="23"/>
        <v>#NAME?</v>
      </c>
      <c r="Y116" s="478" t="e">
        <f t="shared" ca="1" si="23"/>
        <v>#NAME?</v>
      </c>
      <c r="Z116" s="478" t="e">
        <f t="shared" ca="1" si="23"/>
        <v>#NAME?</v>
      </c>
      <c r="AA116" s="478" t="e">
        <f t="shared" ca="1" si="23"/>
        <v>#NAME?</v>
      </c>
      <c r="AB116" s="739">
        <v>207</v>
      </c>
      <c r="AC116" s="739">
        <v>39</v>
      </c>
      <c r="AD116" s="739" t="s">
        <v>1000</v>
      </c>
    </row>
    <row r="117" spans="1:30">
      <c r="A117" s="477"/>
      <c r="B117" s="477"/>
      <c r="C117" s="477"/>
      <c r="D117" s="477" t="s">
        <v>109</v>
      </c>
      <c r="E117" s="478">
        <f>ROW('us01'!AM210)</f>
        <v>210</v>
      </c>
      <c r="F117" s="478">
        <f>COLUMN('us01'!AM210)</f>
        <v>39</v>
      </c>
      <c r="G117" s="478" t="s">
        <v>1000</v>
      </c>
      <c r="H117" s="478" t="e">
        <f t="shared" ca="1" si="22"/>
        <v>#NAME?</v>
      </c>
      <c r="I117" s="478" t="e">
        <f t="shared" ca="1" si="22"/>
        <v>#NAME?</v>
      </c>
      <c r="J117" s="478" t="e">
        <f t="shared" ca="1" si="22"/>
        <v>#NAME?</v>
      </c>
      <c r="K117" s="478" t="e">
        <f t="shared" ca="1" si="22"/>
        <v>#NAME?</v>
      </c>
      <c r="L117" s="478" t="e">
        <f t="shared" ca="1" si="22"/>
        <v>#NAME?</v>
      </c>
      <c r="M117" s="478" t="e">
        <f t="shared" ca="1" si="22"/>
        <v>#NAME?</v>
      </c>
      <c r="N117" s="478" t="e">
        <f t="shared" ca="1" si="22"/>
        <v>#NAME?</v>
      </c>
      <c r="O117" s="478" t="e">
        <f t="shared" ca="1" si="22"/>
        <v>#NAME?</v>
      </c>
      <c r="P117" s="478" t="e">
        <f t="shared" ca="1" si="22"/>
        <v>#NAME?</v>
      </c>
      <c r="Q117" s="478" t="e">
        <f t="shared" ca="1" si="22"/>
        <v>#NAME?</v>
      </c>
      <c r="R117" s="478" t="e">
        <f t="shared" ca="1" si="23"/>
        <v>#NAME?</v>
      </c>
      <c r="S117" s="478" t="e">
        <f t="shared" ca="1" si="23"/>
        <v>#NAME?</v>
      </c>
      <c r="T117" s="478" t="e">
        <f t="shared" ca="1" si="23"/>
        <v>#NAME?</v>
      </c>
      <c r="U117" s="478" t="e">
        <f t="shared" ca="1" si="23"/>
        <v>#NAME?</v>
      </c>
      <c r="V117" s="478" t="e">
        <f t="shared" ca="1" si="23"/>
        <v>#NAME?</v>
      </c>
      <c r="W117" s="478" t="e">
        <f t="shared" ca="1" si="23"/>
        <v>#NAME?</v>
      </c>
      <c r="X117" s="478" t="e">
        <f t="shared" ca="1" si="23"/>
        <v>#NAME?</v>
      </c>
      <c r="Y117" s="478" t="e">
        <f t="shared" ca="1" si="23"/>
        <v>#NAME?</v>
      </c>
      <c r="Z117" s="478" t="e">
        <f t="shared" ca="1" si="23"/>
        <v>#NAME?</v>
      </c>
      <c r="AA117" s="478" t="e">
        <f t="shared" ca="1" si="23"/>
        <v>#NAME?</v>
      </c>
      <c r="AB117" s="739">
        <v>210</v>
      </c>
      <c r="AC117" s="739">
        <v>39</v>
      </c>
      <c r="AD117" s="739" t="s">
        <v>1000</v>
      </c>
    </row>
    <row r="118" spans="1:30">
      <c r="A118" s="477"/>
      <c r="B118" s="477"/>
      <c r="C118" s="477"/>
      <c r="D118" s="477" t="s">
        <v>105</v>
      </c>
      <c r="E118" s="478">
        <f>ROW('us01'!AM213)</f>
        <v>213</v>
      </c>
      <c r="F118" s="478">
        <f>COLUMN('us01'!AM213)</f>
        <v>39</v>
      </c>
      <c r="G118" s="478" t="s">
        <v>1000</v>
      </c>
      <c r="H118" s="478" t="e">
        <f t="shared" ca="1" si="22"/>
        <v>#NAME?</v>
      </c>
      <c r="I118" s="478" t="e">
        <f t="shared" ca="1" si="22"/>
        <v>#NAME?</v>
      </c>
      <c r="J118" s="478" t="e">
        <f t="shared" ca="1" si="22"/>
        <v>#NAME?</v>
      </c>
      <c r="K118" s="478" t="e">
        <f t="shared" ca="1" si="22"/>
        <v>#NAME?</v>
      </c>
      <c r="L118" s="478" t="e">
        <f t="shared" ca="1" si="22"/>
        <v>#NAME?</v>
      </c>
      <c r="M118" s="478" t="e">
        <f t="shared" ca="1" si="22"/>
        <v>#NAME?</v>
      </c>
      <c r="N118" s="478" t="e">
        <f t="shared" ca="1" si="22"/>
        <v>#NAME?</v>
      </c>
      <c r="O118" s="478" t="e">
        <f t="shared" ca="1" si="22"/>
        <v>#NAME?</v>
      </c>
      <c r="P118" s="478" t="e">
        <f t="shared" ca="1" si="22"/>
        <v>#NAME?</v>
      </c>
      <c r="Q118" s="478" t="e">
        <f t="shared" ca="1" si="22"/>
        <v>#NAME?</v>
      </c>
      <c r="R118" s="478" t="e">
        <f t="shared" ca="1" si="23"/>
        <v>#NAME?</v>
      </c>
      <c r="S118" s="478" t="e">
        <f t="shared" ca="1" si="23"/>
        <v>#NAME?</v>
      </c>
      <c r="T118" s="478" t="e">
        <f t="shared" ca="1" si="23"/>
        <v>#NAME?</v>
      </c>
      <c r="U118" s="478" t="e">
        <f t="shared" ca="1" si="23"/>
        <v>#NAME?</v>
      </c>
      <c r="V118" s="478" t="e">
        <f t="shared" ca="1" si="23"/>
        <v>#NAME?</v>
      </c>
      <c r="W118" s="478" t="e">
        <f t="shared" ca="1" si="23"/>
        <v>#NAME?</v>
      </c>
      <c r="X118" s="478" t="e">
        <f t="shared" ca="1" si="23"/>
        <v>#NAME?</v>
      </c>
      <c r="Y118" s="478" t="e">
        <f t="shared" ca="1" si="23"/>
        <v>#NAME?</v>
      </c>
      <c r="Z118" s="478" t="e">
        <f t="shared" ca="1" si="23"/>
        <v>#NAME?</v>
      </c>
      <c r="AA118" s="478" t="e">
        <f t="shared" ca="1" si="23"/>
        <v>#NAME?</v>
      </c>
      <c r="AB118" s="739">
        <v>213</v>
      </c>
      <c r="AC118" s="739">
        <v>39</v>
      </c>
      <c r="AD118" s="739" t="s">
        <v>1000</v>
      </c>
    </row>
    <row r="119" spans="1:30">
      <c r="A119" s="477"/>
      <c r="B119" s="477"/>
      <c r="C119" s="477"/>
      <c r="D119" s="477" t="s">
        <v>106</v>
      </c>
      <c r="E119" s="478">
        <f>ROW('us01'!AM216)</f>
        <v>216</v>
      </c>
      <c r="F119" s="478">
        <f>COLUMN('us01'!AM216)</f>
        <v>39</v>
      </c>
      <c r="G119" s="478" t="s">
        <v>1000</v>
      </c>
      <c r="H119" s="478" t="e">
        <f t="shared" ca="1" si="22"/>
        <v>#NAME?</v>
      </c>
      <c r="I119" s="478" t="e">
        <f t="shared" ca="1" si="22"/>
        <v>#NAME?</v>
      </c>
      <c r="J119" s="478" t="e">
        <f t="shared" ca="1" si="22"/>
        <v>#NAME?</v>
      </c>
      <c r="K119" s="478" t="e">
        <f t="shared" ca="1" si="22"/>
        <v>#NAME?</v>
      </c>
      <c r="L119" s="478" t="e">
        <f t="shared" ca="1" si="22"/>
        <v>#NAME?</v>
      </c>
      <c r="M119" s="478" t="e">
        <f t="shared" ca="1" si="22"/>
        <v>#NAME?</v>
      </c>
      <c r="N119" s="478" t="e">
        <f t="shared" ca="1" si="22"/>
        <v>#NAME?</v>
      </c>
      <c r="O119" s="478" t="e">
        <f t="shared" ca="1" si="22"/>
        <v>#NAME?</v>
      </c>
      <c r="P119" s="478" t="e">
        <f t="shared" ca="1" si="22"/>
        <v>#NAME?</v>
      </c>
      <c r="Q119" s="478" t="e">
        <f t="shared" ca="1" si="22"/>
        <v>#NAME?</v>
      </c>
      <c r="R119" s="478" t="e">
        <f t="shared" ca="1" si="23"/>
        <v>#NAME?</v>
      </c>
      <c r="S119" s="478" t="e">
        <f t="shared" ca="1" si="23"/>
        <v>#NAME?</v>
      </c>
      <c r="T119" s="478" t="e">
        <f t="shared" ca="1" si="23"/>
        <v>#NAME?</v>
      </c>
      <c r="U119" s="478" t="e">
        <f t="shared" ca="1" si="23"/>
        <v>#NAME?</v>
      </c>
      <c r="V119" s="478" t="e">
        <f t="shared" ca="1" si="23"/>
        <v>#NAME?</v>
      </c>
      <c r="W119" s="478" t="e">
        <f t="shared" ca="1" si="23"/>
        <v>#NAME?</v>
      </c>
      <c r="X119" s="478" t="e">
        <f t="shared" ca="1" si="23"/>
        <v>#NAME?</v>
      </c>
      <c r="Y119" s="478" t="e">
        <f t="shared" ca="1" si="23"/>
        <v>#NAME?</v>
      </c>
      <c r="Z119" s="478" t="e">
        <f t="shared" ca="1" si="23"/>
        <v>#NAME?</v>
      </c>
      <c r="AA119" s="478" t="e">
        <f t="shared" ca="1" si="23"/>
        <v>#NAME?</v>
      </c>
      <c r="AB119" s="739">
        <v>216</v>
      </c>
      <c r="AC119" s="739">
        <v>39</v>
      </c>
      <c r="AD119" s="739" t="s">
        <v>1000</v>
      </c>
    </row>
    <row r="120" spans="1:30">
      <c r="A120" s="477"/>
      <c r="B120" s="477"/>
      <c r="C120" s="477"/>
      <c r="D120" s="477" t="s">
        <v>107</v>
      </c>
      <c r="E120" s="478">
        <f>ROW('us01'!AM219)</f>
        <v>219</v>
      </c>
      <c r="F120" s="478">
        <f>COLUMN('us01'!AM219)</f>
        <v>39</v>
      </c>
      <c r="G120" s="478" t="s">
        <v>1000</v>
      </c>
      <c r="H120" s="478" t="e">
        <f t="shared" ca="1" si="22"/>
        <v>#NAME?</v>
      </c>
      <c r="I120" s="478" t="e">
        <f t="shared" ca="1" si="22"/>
        <v>#NAME?</v>
      </c>
      <c r="J120" s="478" t="e">
        <f t="shared" ca="1" si="22"/>
        <v>#NAME?</v>
      </c>
      <c r="K120" s="478" t="e">
        <f t="shared" ca="1" si="22"/>
        <v>#NAME?</v>
      </c>
      <c r="L120" s="478" t="e">
        <f t="shared" ca="1" si="22"/>
        <v>#NAME?</v>
      </c>
      <c r="M120" s="478" t="e">
        <f t="shared" ca="1" si="22"/>
        <v>#NAME?</v>
      </c>
      <c r="N120" s="478" t="e">
        <f t="shared" ca="1" si="22"/>
        <v>#NAME?</v>
      </c>
      <c r="O120" s="478" t="e">
        <f t="shared" ca="1" si="22"/>
        <v>#NAME?</v>
      </c>
      <c r="P120" s="478" t="e">
        <f t="shared" ca="1" si="22"/>
        <v>#NAME?</v>
      </c>
      <c r="Q120" s="478" t="e">
        <f t="shared" ca="1" si="22"/>
        <v>#NAME?</v>
      </c>
      <c r="R120" s="478" t="e">
        <f t="shared" ca="1" si="23"/>
        <v>#NAME?</v>
      </c>
      <c r="S120" s="478" t="e">
        <f t="shared" ca="1" si="23"/>
        <v>#NAME?</v>
      </c>
      <c r="T120" s="478" t="e">
        <f t="shared" ca="1" si="23"/>
        <v>#NAME?</v>
      </c>
      <c r="U120" s="478" t="e">
        <f t="shared" ca="1" si="23"/>
        <v>#NAME?</v>
      </c>
      <c r="V120" s="478" t="e">
        <f t="shared" ca="1" si="23"/>
        <v>#NAME?</v>
      </c>
      <c r="W120" s="478" t="e">
        <f t="shared" ca="1" si="23"/>
        <v>#NAME?</v>
      </c>
      <c r="X120" s="478" t="e">
        <f t="shared" ca="1" si="23"/>
        <v>#NAME?</v>
      </c>
      <c r="Y120" s="478" t="e">
        <f t="shared" ca="1" si="23"/>
        <v>#NAME?</v>
      </c>
      <c r="Z120" s="478" t="e">
        <f t="shared" ca="1" si="23"/>
        <v>#NAME?</v>
      </c>
      <c r="AA120" s="478" t="e">
        <f t="shared" ca="1" si="23"/>
        <v>#NAME?</v>
      </c>
      <c r="AB120" s="739">
        <v>219</v>
      </c>
      <c r="AC120" s="739">
        <v>39</v>
      </c>
      <c r="AD120" s="739" t="s">
        <v>1000</v>
      </c>
    </row>
    <row r="121" spans="1:30">
      <c r="A121" s="477"/>
      <c r="B121" s="477"/>
      <c r="C121" s="477"/>
      <c r="D121" s="477" t="s">
        <v>108</v>
      </c>
      <c r="E121" s="478">
        <f>ROW('us01'!AM222)</f>
        <v>222</v>
      </c>
      <c r="F121" s="478">
        <f>COLUMN('us01'!AM222)</f>
        <v>39</v>
      </c>
      <c r="G121" s="478" t="s">
        <v>1000</v>
      </c>
      <c r="H121" s="478" t="e">
        <f t="shared" ca="1" si="22"/>
        <v>#NAME?</v>
      </c>
      <c r="I121" s="478" t="e">
        <f t="shared" ca="1" si="22"/>
        <v>#NAME?</v>
      </c>
      <c r="J121" s="478" t="e">
        <f t="shared" ca="1" si="22"/>
        <v>#NAME?</v>
      </c>
      <c r="K121" s="478" t="e">
        <f t="shared" ca="1" si="22"/>
        <v>#NAME?</v>
      </c>
      <c r="L121" s="478" t="e">
        <f t="shared" ca="1" si="22"/>
        <v>#NAME?</v>
      </c>
      <c r="M121" s="478" t="e">
        <f t="shared" ca="1" si="22"/>
        <v>#NAME?</v>
      </c>
      <c r="N121" s="478" t="e">
        <f t="shared" ca="1" si="22"/>
        <v>#NAME?</v>
      </c>
      <c r="O121" s="478" t="e">
        <f t="shared" ca="1" si="22"/>
        <v>#NAME?</v>
      </c>
      <c r="P121" s="478" t="e">
        <f t="shared" ca="1" si="22"/>
        <v>#NAME?</v>
      </c>
      <c r="Q121" s="478" t="e">
        <f t="shared" ca="1" si="22"/>
        <v>#NAME?</v>
      </c>
      <c r="R121" s="478" t="e">
        <f t="shared" ca="1" si="23"/>
        <v>#NAME?</v>
      </c>
      <c r="S121" s="478" t="e">
        <f t="shared" ca="1" si="23"/>
        <v>#NAME?</v>
      </c>
      <c r="T121" s="478" t="e">
        <f t="shared" ca="1" si="23"/>
        <v>#NAME?</v>
      </c>
      <c r="U121" s="478" t="e">
        <f t="shared" ca="1" si="23"/>
        <v>#NAME?</v>
      </c>
      <c r="V121" s="478" t="e">
        <f t="shared" ca="1" si="23"/>
        <v>#NAME?</v>
      </c>
      <c r="W121" s="478" t="e">
        <f t="shared" ca="1" si="23"/>
        <v>#NAME?</v>
      </c>
      <c r="X121" s="478" t="e">
        <f t="shared" ca="1" si="23"/>
        <v>#NAME?</v>
      </c>
      <c r="Y121" s="478" t="e">
        <f t="shared" ca="1" si="23"/>
        <v>#NAME?</v>
      </c>
      <c r="Z121" s="478" t="e">
        <f t="shared" ca="1" si="23"/>
        <v>#NAME?</v>
      </c>
      <c r="AA121" s="478" t="e">
        <f t="shared" ca="1" si="23"/>
        <v>#NAME?</v>
      </c>
      <c r="AB121" s="739">
        <v>222</v>
      </c>
      <c r="AC121" s="739">
        <v>39</v>
      </c>
      <c r="AD121" s="739" t="s">
        <v>1000</v>
      </c>
    </row>
    <row r="122" spans="1:30">
      <c r="A122" s="477"/>
      <c r="B122" s="477"/>
      <c r="C122" s="477" t="s">
        <v>305</v>
      </c>
      <c r="D122" s="477" t="s">
        <v>1795</v>
      </c>
      <c r="E122" s="478">
        <f>ROW('us01'!E237)</f>
        <v>237</v>
      </c>
      <c r="F122" s="478">
        <f>COLUMN('us01'!E237)</f>
        <v>5</v>
      </c>
      <c r="G122" s="478" t="s">
        <v>1000</v>
      </c>
      <c r="H122" s="478" t="e">
        <f t="shared" ca="1" si="22"/>
        <v>#NAME?</v>
      </c>
      <c r="I122" s="478" t="e">
        <f t="shared" ca="1" si="22"/>
        <v>#NAME?</v>
      </c>
      <c r="J122" s="478" t="e">
        <f t="shared" ca="1" si="22"/>
        <v>#NAME?</v>
      </c>
      <c r="K122" s="478" t="e">
        <f t="shared" ca="1" si="22"/>
        <v>#NAME?</v>
      </c>
      <c r="L122" s="478" t="e">
        <f t="shared" ca="1" si="22"/>
        <v>#NAME?</v>
      </c>
      <c r="M122" s="478" t="e">
        <f t="shared" ca="1" si="22"/>
        <v>#NAME?</v>
      </c>
      <c r="N122" s="478" t="e">
        <f t="shared" ca="1" si="22"/>
        <v>#NAME?</v>
      </c>
      <c r="O122" s="478" t="e">
        <f t="shared" ca="1" si="22"/>
        <v>#NAME?</v>
      </c>
      <c r="P122" s="478" t="e">
        <f t="shared" ca="1" si="22"/>
        <v>#NAME?</v>
      </c>
      <c r="Q122" s="478" t="e">
        <f t="shared" ca="1" si="22"/>
        <v>#NAME?</v>
      </c>
      <c r="R122" s="478" t="e">
        <f t="shared" ca="1" si="23"/>
        <v>#NAME?</v>
      </c>
      <c r="S122" s="478" t="e">
        <f t="shared" ca="1" si="23"/>
        <v>#NAME?</v>
      </c>
      <c r="T122" s="478" t="e">
        <f t="shared" ca="1" si="23"/>
        <v>#NAME?</v>
      </c>
      <c r="U122" s="478" t="e">
        <f t="shared" ca="1" si="23"/>
        <v>#NAME?</v>
      </c>
      <c r="V122" s="478" t="e">
        <f t="shared" ca="1" si="23"/>
        <v>#NAME?</v>
      </c>
      <c r="W122" s="478" t="e">
        <f t="shared" ca="1" si="23"/>
        <v>#NAME?</v>
      </c>
      <c r="X122" s="478" t="e">
        <f t="shared" ca="1" si="23"/>
        <v>#NAME?</v>
      </c>
      <c r="Y122" s="478" t="e">
        <f t="shared" ca="1" si="23"/>
        <v>#NAME?</v>
      </c>
      <c r="Z122" s="478" t="e">
        <f t="shared" ca="1" si="23"/>
        <v>#NAME?</v>
      </c>
      <c r="AA122" s="478" t="e">
        <f t="shared" ca="1" si="23"/>
        <v>#NAME?</v>
      </c>
      <c r="AB122" s="739">
        <v>237</v>
      </c>
      <c r="AC122" s="739">
        <v>5</v>
      </c>
      <c r="AD122" s="739" t="s">
        <v>1000</v>
      </c>
    </row>
    <row r="123" spans="1:30">
      <c r="A123" s="477"/>
      <c r="B123" s="477"/>
      <c r="C123" s="477"/>
      <c r="D123" s="477"/>
      <c r="E123" s="478">
        <f>ROW('us01'!E238)</f>
        <v>238</v>
      </c>
      <c r="F123" s="478">
        <f>COLUMN('us01'!E238)</f>
        <v>5</v>
      </c>
      <c r="G123" s="478" t="s">
        <v>1000</v>
      </c>
      <c r="H123" s="478" t="e">
        <f t="shared" ca="1" si="22"/>
        <v>#NAME?</v>
      </c>
      <c r="I123" s="478" t="e">
        <f t="shared" ca="1" si="22"/>
        <v>#NAME?</v>
      </c>
      <c r="J123" s="478" t="e">
        <f t="shared" ca="1" si="22"/>
        <v>#NAME?</v>
      </c>
      <c r="K123" s="478" t="e">
        <f t="shared" ca="1" si="22"/>
        <v>#NAME?</v>
      </c>
      <c r="L123" s="478" t="e">
        <f t="shared" ca="1" si="22"/>
        <v>#NAME?</v>
      </c>
      <c r="M123" s="478" t="e">
        <f t="shared" ca="1" si="22"/>
        <v>#NAME?</v>
      </c>
      <c r="N123" s="478" t="e">
        <f t="shared" ca="1" si="22"/>
        <v>#NAME?</v>
      </c>
      <c r="O123" s="478" t="e">
        <f t="shared" ca="1" si="22"/>
        <v>#NAME?</v>
      </c>
      <c r="P123" s="478" t="e">
        <f t="shared" ca="1" si="22"/>
        <v>#NAME?</v>
      </c>
      <c r="Q123" s="478" t="e">
        <f t="shared" ca="1" si="22"/>
        <v>#NAME?</v>
      </c>
      <c r="R123" s="478" t="e">
        <f t="shared" ca="1" si="23"/>
        <v>#NAME?</v>
      </c>
      <c r="S123" s="478" t="e">
        <f t="shared" ca="1" si="23"/>
        <v>#NAME?</v>
      </c>
      <c r="T123" s="478" t="e">
        <f t="shared" ca="1" si="23"/>
        <v>#NAME?</v>
      </c>
      <c r="U123" s="478" t="e">
        <f t="shared" ca="1" si="23"/>
        <v>#NAME?</v>
      </c>
      <c r="V123" s="478" t="e">
        <f t="shared" ca="1" si="23"/>
        <v>#NAME?</v>
      </c>
      <c r="W123" s="478" t="e">
        <f t="shared" ca="1" si="23"/>
        <v>#NAME?</v>
      </c>
      <c r="X123" s="478" t="e">
        <f t="shared" ca="1" si="23"/>
        <v>#NAME?</v>
      </c>
      <c r="Y123" s="478" t="e">
        <f t="shared" ca="1" si="23"/>
        <v>#NAME?</v>
      </c>
      <c r="Z123" s="478" t="e">
        <f t="shared" ca="1" si="23"/>
        <v>#NAME?</v>
      </c>
      <c r="AA123" s="478" t="e">
        <f t="shared" ca="1" si="23"/>
        <v>#NAME?</v>
      </c>
      <c r="AB123" s="739">
        <v>238</v>
      </c>
      <c r="AC123" s="739">
        <v>5</v>
      </c>
      <c r="AD123" s="739" t="s">
        <v>1000</v>
      </c>
    </row>
    <row r="124" spans="1:30">
      <c r="A124" s="477"/>
      <c r="B124" s="477"/>
      <c r="C124" s="477"/>
      <c r="D124" s="477"/>
      <c r="E124" s="478">
        <f>ROW('us01'!E239)</f>
        <v>239</v>
      </c>
      <c r="F124" s="478">
        <f>COLUMN('us01'!E239)</f>
        <v>5</v>
      </c>
      <c r="G124" s="478" t="s">
        <v>1000</v>
      </c>
      <c r="H124" s="478" t="e">
        <f t="shared" ca="1" si="22"/>
        <v>#NAME?</v>
      </c>
      <c r="I124" s="478" t="e">
        <f t="shared" ca="1" si="22"/>
        <v>#NAME?</v>
      </c>
      <c r="J124" s="478" t="e">
        <f t="shared" ca="1" si="22"/>
        <v>#NAME?</v>
      </c>
      <c r="K124" s="478" t="e">
        <f t="shared" ca="1" si="22"/>
        <v>#NAME?</v>
      </c>
      <c r="L124" s="478" t="e">
        <f t="shared" ca="1" si="22"/>
        <v>#NAME?</v>
      </c>
      <c r="M124" s="478" t="e">
        <f t="shared" ca="1" si="22"/>
        <v>#NAME?</v>
      </c>
      <c r="N124" s="478" t="e">
        <f t="shared" ca="1" si="22"/>
        <v>#NAME?</v>
      </c>
      <c r="O124" s="478" t="e">
        <f t="shared" ca="1" si="22"/>
        <v>#NAME?</v>
      </c>
      <c r="P124" s="478" t="e">
        <f t="shared" ca="1" si="22"/>
        <v>#NAME?</v>
      </c>
      <c r="Q124" s="478" t="e">
        <f t="shared" ca="1" si="22"/>
        <v>#NAME?</v>
      </c>
      <c r="R124" s="478" t="e">
        <f t="shared" ca="1" si="23"/>
        <v>#NAME?</v>
      </c>
      <c r="S124" s="478" t="e">
        <f t="shared" ca="1" si="23"/>
        <v>#NAME?</v>
      </c>
      <c r="T124" s="478" t="e">
        <f t="shared" ca="1" si="23"/>
        <v>#NAME?</v>
      </c>
      <c r="U124" s="478" t="e">
        <f t="shared" ca="1" si="23"/>
        <v>#NAME?</v>
      </c>
      <c r="V124" s="478" t="e">
        <f t="shared" ca="1" si="23"/>
        <v>#NAME?</v>
      </c>
      <c r="W124" s="478" t="e">
        <f t="shared" ca="1" si="23"/>
        <v>#NAME?</v>
      </c>
      <c r="X124" s="478" t="e">
        <f t="shared" ca="1" si="23"/>
        <v>#NAME?</v>
      </c>
      <c r="Y124" s="478" t="e">
        <f t="shared" ca="1" si="23"/>
        <v>#NAME?</v>
      </c>
      <c r="Z124" s="478" t="e">
        <f t="shared" ca="1" si="23"/>
        <v>#NAME?</v>
      </c>
      <c r="AA124" s="478" t="e">
        <f t="shared" ca="1" si="23"/>
        <v>#NAME?</v>
      </c>
      <c r="AB124" s="739">
        <v>239</v>
      </c>
      <c r="AC124" s="739">
        <v>5</v>
      </c>
      <c r="AD124" s="739" t="s">
        <v>1000</v>
      </c>
    </row>
    <row r="125" spans="1:30">
      <c r="A125" s="477"/>
      <c r="B125" s="477"/>
      <c r="C125" s="477"/>
      <c r="D125" s="477"/>
      <c r="E125" s="478">
        <f>ROW('us01'!E240)</f>
        <v>240</v>
      </c>
      <c r="F125" s="478">
        <f>COLUMN('us01'!E240)</f>
        <v>5</v>
      </c>
      <c r="G125" s="478" t="s">
        <v>1000</v>
      </c>
      <c r="H125" s="478" t="e">
        <f t="shared" ref="H125:Q134" ca="1" si="24">copia_valore_us2($E125,$F125,H$4,$G125)</f>
        <v>#NAME?</v>
      </c>
      <c r="I125" s="478" t="e">
        <f t="shared" ca="1" si="24"/>
        <v>#NAME?</v>
      </c>
      <c r="J125" s="478" t="e">
        <f t="shared" ca="1" si="24"/>
        <v>#NAME?</v>
      </c>
      <c r="K125" s="478" t="e">
        <f t="shared" ca="1" si="24"/>
        <v>#NAME?</v>
      </c>
      <c r="L125" s="478" t="e">
        <f t="shared" ca="1" si="24"/>
        <v>#NAME?</v>
      </c>
      <c r="M125" s="478" t="e">
        <f t="shared" ca="1" si="24"/>
        <v>#NAME?</v>
      </c>
      <c r="N125" s="478" t="e">
        <f t="shared" ca="1" si="24"/>
        <v>#NAME?</v>
      </c>
      <c r="O125" s="478" t="e">
        <f t="shared" ca="1" si="24"/>
        <v>#NAME?</v>
      </c>
      <c r="P125" s="478" t="e">
        <f t="shared" ca="1" si="24"/>
        <v>#NAME?</v>
      </c>
      <c r="Q125" s="478" t="e">
        <f t="shared" ca="1" si="24"/>
        <v>#NAME?</v>
      </c>
      <c r="R125" s="478" t="e">
        <f t="shared" ref="R125:AA134" ca="1" si="25">copia_valore_us2($E125,$F125,R$4,$G125)</f>
        <v>#NAME?</v>
      </c>
      <c r="S125" s="478" t="e">
        <f t="shared" ca="1" si="25"/>
        <v>#NAME?</v>
      </c>
      <c r="T125" s="478" t="e">
        <f t="shared" ca="1" si="25"/>
        <v>#NAME?</v>
      </c>
      <c r="U125" s="478" t="e">
        <f t="shared" ca="1" si="25"/>
        <v>#NAME?</v>
      </c>
      <c r="V125" s="478" t="e">
        <f t="shared" ca="1" si="25"/>
        <v>#NAME?</v>
      </c>
      <c r="W125" s="478" t="e">
        <f t="shared" ca="1" si="25"/>
        <v>#NAME?</v>
      </c>
      <c r="X125" s="478" t="e">
        <f t="shared" ca="1" si="25"/>
        <v>#NAME?</v>
      </c>
      <c r="Y125" s="478" t="e">
        <f t="shared" ca="1" si="25"/>
        <v>#NAME?</v>
      </c>
      <c r="Z125" s="478" t="e">
        <f t="shared" ca="1" si="25"/>
        <v>#NAME?</v>
      </c>
      <c r="AA125" s="478" t="e">
        <f t="shared" ca="1" si="25"/>
        <v>#NAME?</v>
      </c>
      <c r="AB125" s="739">
        <v>240</v>
      </c>
      <c r="AC125" s="739">
        <v>5</v>
      </c>
      <c r="AD125" s="739" t="s">
        <v>1000</v>
      </c>
    </row>
    <row r="126" spans="1:30">
      <c r="A126" s="477"/>
      <c r="B126" s="477"/>
      <c r="C126" s="477"/>
      <c r="D126" s="477"/>
      <c r="E126" s="478">
        <f>ROW('us01'!E241)</f>
        <v>241</v>
      </c>
      <c r="F126" s="478">
        <f>COLUMN('us01'!E241)</f>
        <v>5</v>
      </c>
      <c r="G126" s="478" t="s">
        <v>1000</v>
      </c>
      <c r="H126" s="478" t="e">
        <f t="shared" ca="1" si="24"/>
        <v>#NAME?</v>
      </c>
      <c r="I126" s="478" t="e">
        <f t="shared" ca="1" si="24"/>
        <v>#NAME?</v>
      </c>
      <c r="J126" s="478" t="e">
        <f t="shared" ca="1" si="24"/>
        <v>#NAME?</v>
      </c>
      <c r="K126" s="478" t="e">
        <f t="shared" ca="1" si="24"/>
        <v>#NAME?</v>
      </c>
      <c r="L126" s="478" t="e">
        <f t="shared" ca="1" si="24"/>
        <v>#NAME?</v>
      </c>
      <c r="M126" s="478" t="e">
        <f t="shared" ca="1" si="24"/>
        <v>#NAME?</v>
      </c>
      <c r="N126" s="478" t="e">
        <f t="shared" ca="1" si="24"/>
        <v>#NAME?</v>
      </c>
      <c r="O126" s="478" t="e">
        <f t="shared" ca="1" si="24"/>
        <v>#NAME?</v>
      </c>
      <c r="P126" s="478" t="e">
        <f t="shared" ca="1" si="24"/>
        <v>#NAME?</v>
      </c>
      <c r="Q126" s="478" t="e">
        <f t="shared" ca="1" si="24"/>
        <v>#NAME?</v>
      </c>
      <c r="R126" s="478" t="e">
        <f t="shared" ca="1" si="25"/>
        <v>#NAME?</v>
      </c>
      <c r="S126" s="478" t="e">
        <f t="shared" ca="1" si="25"/>
        <v>#NAME?</v>
      </c>
      <c r="T126" s="478" t="e">
        <f t="shared" ca="1" si="25"/>
        <v>#NAME?</v>
      </c>
      <c r="U126" s="478" t="e">
        <f t="shared" ca="1" si="25"/>
        <v>#NAME?</v>
      </c>
      <c r="V126" s="478" t="e">
        <f t="shared" ca="1" si="25"/>
        <v>#NAME?</v>
      </c>
      <c r="W126" s="478" t="e">
        <f t="shared" ca="1" si="25"/>
        <v>#NAME?</v>
      </c>
      <c r="X126" s="478" t="e">
        <f t="shared" ca="1" si="25"/>
        <v>#NAME?</v>
      </c>
      <c r="Y126" s="478" t="e">
        <f t="shared" ca="1" si="25"/>
        <v>#NAME?</v>
      </c>
      <c r="Z126" s="478" t="e">
        <f t="shared" ca="1" si="25"/>
        <v>#NAME?</v>
      </c>
      <c r="AA126" s="478" t="e">
        <f t="shared" ca="1" si="25"/>
        <v>#NAME?</v>
      </c>
      <c r="AB126" s="739">
        <v>241</v>
      </c>
      <c r="AC126" s="739">
        <v>5</v>
      </c>
      <c r="AD126" s="739" t="s">
        <v>1000</v>
      </c>
    </row>
    <row r="127" spans="1:30" ht="14">
      <c r="A127" s="477"/>
      <c r="B127" s="477"/>
      <c r="C127" s="477"/>
      <c r="D127" s="743" t="s">
        <v>1893</v>
      </c>
      <c r="E127" s="478">
        <f>ROW('us01'!AY237)</f>
        <v>237</v>
      </c>
      <c r="F127" s="478">
        <f>COLUMN('us01'!AY237)</f>
        <v>51</v>
      </c>
      <c r="G127" s="478" t="s">
        <v>2264</v>
      </c>
      <c r="H127" s="478" t="e">
        <f t="shared" ca="1" si="24"/>
        <v>#NAME?</v>
      </c>
      <c r="I127" s="478" t="e">
        <f t="shared" ca="1" si="24"/>
        <v>#NAME?</v>
      </c>
      <c r="J127" s="478" t="e">
        <f t="shared" ca="1" si="24"/>
        <v>#NAME?</v>
      </c>
      <c r="K127" s="478" t="e">
        <f t="shared" ca="1" si="24"/>
        <v>#NAME?</v>
      </c>
      <c r="L127" s="478" t="e">
        <f t="shared" ca="1" si="24"/>
        <v>#NAME?</v>
      </c>
      <c r="M127" s="478" t="e">
        <f t="shared" ca="1" si="24"/>
        <v>#NAME?</v>
      </c>
      <c r="N127" s="478" t="e">
        <f t="shared" ca="1" si="24"/>
        <v>#NAME?</v>
      </c>
      <c r="O127" s="478" t="e">
        <f t="shared" ca="1" si="24"/>
        <v>#NAME?</v>
      </c>
      <c r="P127" s="478" t="e">
        <f t="shared" ca="1" si="24"/>
        <v>#NAME?</v>
      </c>
      <c r="Q127" s="478" t="e">
        <f t="shared" ca="1" si="24"/>
        <v>#NAME?</v>
      </c>
      <c r="R127" s="478" t="e">
        <f t="shared" ca="1" si="25"/>
        <v>#NAME?</v>
      </c>
      <c r="S127" s="478" t="e">
        <f t="shared" ca="1" si="25"/>
        <v>#NAME?</v>
      </c>
      <c r="T127" s="478" t="e">
        <f t="shared" ca="1" si="25"/>
        <v>#NAME?</v>
      </c>
      <c r="U127" s="478" t="e">
        <f t="shared" ca="1" si="25"/>
        <v>#NAME?</v>
      </c>
      <c r="V127" s="478" t="e">
        <f t="shared" ca="1" si="25"/>
        <v>#NAME?</v>
      </c>
      <c r="W127" s="478" t="e">
        <f t="shared" ca="1" si="25"/>
        <v>#NAME?</v>
      </c>
      <c r="X127" s="478" t="e">
        <f t="shared" ca="1" si="25"/>
        <v>#NAME?</v>
      </c>
      <c r="Y127" s="478" t="e">
        <f t="shared" ca="1" si="25"/>
        <v>#NAME?</v>
      </c>
      <c r="Z127" s="478" t="e">
        <f t="shared" ca="1" si="25"/>
        <v>#NAME?</v>
      </c>
      <c r="AA127" s="478" t="e">
        <f t="shared" ca="1" si="25"/>
        <v>#NAME?</v>
      </c>
      <c r="AB127" s="739">
        <v>237</v>
      </c>
      <c r="AC127" s="739">
        <v>51</v>
      </c>
      <c r="AD127" s="739" t="s">
        <v>2264</v>
      </c>
    </row>
    <row r="128" spans="1:30">
      <c r="A128" s="477"/>
      <c r="B128" s="477"/>
      <c r="C128" s="477"/>
      <c r="D128" s="477"/>
      <c r="E128" s="478">
        <f>ROW('us01'!AY238)</f>
        <v>238</v>
      </c>
      <c r="F128" s="478">
        <f>COLUMN('us01'!AY238)</f>
        <v>51</v>
      </c>
      <c r="G128" s="478" t="s">
        <v>2264</v>
      </c>
      <c r="H128" s="478" t="e">
        <f t="shared" ca="1" si="24"/>
        <v>#NAME?</v>
      </c>
      <c r="I128" s="478" t="e">
        <f t="shared" ca="1" si="24"/>
        <v>#NAME?</v>
      </c>
      <c r="J128" s="478" t="e">
        <f t="shared" ca="1" si="24"/>
        <v>#NAME?</v>
      </c>
      <c r="K128" s="478" t="e">
        <f t="shared" ca="1" si="24"/>
        <v>#NAME?</v>
      </c>
      <c r="L128" s="478" t="e">
        <f t="shared" ca="1" si="24"/>
        <v>#NAME?</v>
      </c>
      <c r="M128" s="478" t="e">
        <f t="shared" ca="1" si="24"/>
        <v>#NAME?</v>
      </c>
      <c r="N128" s="478" t="e">
        <f t="shared" ca="1" si="24"/>
        <v>#NAME?</v>
      </c>
      <c r="O128" s="478" t="e">
        <f t="shared" ca="1" si="24"/>
        <v>#NAME?</v>
      </c>
      <c r="P128" s="478" t="e">
        <f t="shared" ca="1" si="24"/>
        <v>#NAME?</v>
      </c>
      <c r="Q128" s="478" t="e">
        <f t="shared" ca="1" si="24"/>
        <v>#NAME?</v>
      </c>
      <c r="R128" s="478" t="e">
        <f t="shared" ca="1" si="25"/>
        <v>#NAME?</v>
      </c>
      <c r="S128" s="478" t="e">
        <f t="shared" ca="1" si="25"/>
        <v>#NAME?</v>
      </c>
      <c r="T128" s="478" t="e">
        <f t="shared" ca="1" si="25"/>
        <v>#NAME?</v>
      </c>
      <c r="U128" s="478" t="e">
        <f t="shared" ca="1" si="25"/>
        <v>#NAME?</v>
      </c>
      <c r="V128" s="478" t="e">
        <f t="shared" ca="1" si="25"/>
        <v>#NAME?</v>
      </c>
      <c r="W128" s="478" t="e">
        <f t="shared" ca="1" si="25"/>
        <v>#NAME?</v>
      </c>
      <c r="X128" s="478" t="e">
        <f t="shared" ca="1" si="25"/>
        <v>#NAME?</v>
      </c>
      <c r="Y128" s="478" t="e">
        <f t="shared" ca="1" si="25"/>
        <v>#NAME?</v>
      </c>
      <c r="Z128" s="478" t="e">
        <f t="shared" ca="1" si="25"/>
        <v>#NAME?</v>
      </c>
      <c r="AA128" s="478" t="e">
        <f t="shared" ca="1" si="25"/>
        <v>#NAME?</v>
      </c>
      <c r="AB128" s="739">
        <v>238</v>
      </c>
      <c r="AC128" s="739">
        <v>51</v>
      </c>
      <c r="AD128" s="739" t="s">
        <v>2264</v>
      </c>
    </row>
    <row r="129" spans="1:30">
      <c r="A129" s="477"/>
      <c r="B129" s="477"/>
      <c r="C129" s="477"/>
      <c r="D129" s="477"/>
      <c r="E129" s="478">
        <f>ROW('us01'!AY239)</f>
        <v>239</v>
      </c>
      <c r="F129" s="478">
        <f>COLUMN('us01'!AY239)</f>
        <v>51</v>
      </c>
      <c r="G129" s="478" t="s">
        <v>2264</v>
      </c>
      <c r="H129" s="478" t="e">
        <f t="shared" ca="1" si="24"/>
        <v>#NAME?</v>
      </c>
      <c r="I129" s="478" t="e">
        <f t="shared" ca="1" si="24"/>
        <v>#NAME?</v>
      </c>
      <c r="J129" s="478" t="e">
        <f t="shared" ca="1" si="24"/>
        <v>#NAME?</v>
      </c>
      <c r="K129" s="478" t="e">
        <f t="shared" ca="1" si="24"/>
        <v>#NAME?</v>
      </c>
      <c r="L129" s="478" t="e">
        <f t="shared" ca="1" si="24"/>
        <v>#NAME?</v>
      </c>
      <c r="M129" s="478" t="e">
        <f t="shared" ca="1" si="24"/>
        <v>#NAME?</v>
      </c>
      <c r="N129" s="478" t="e">
        <f t="shared" ca="1" si="24"/>
        <v>#NAME?</v>
      </c>
      <c r="O129" s="478" t="e">
        <f t="shared" ca="1" si="24"/>
        <v>#NAME?</v>
      </c>
      <c r="P129" s="478" t="e">
        <f t="shared" ca="1" si="24"/>
        <v>#NAME?</v>
      </c>
      <c r="Q129" s="478" t="e">
        <f t="shared" ca="1" si="24"/>
        <v>#NAME?</v>
      </c>
      <c r="R129" s="478" t="e">
        <f t="shared" ca="1" si="25"/>
        <v>#NAME?</v>
      </c>
      <c r="S129" s="478" t="e">
        <f t="shared" ca="1" si="25"/>
        <v>#NAME?</v>
      </c>
      <c r="T129" s="478" t="e">
        <f t="shared" ca="1" si="25"/>
        <v>#NAME?</v>
      </c>
      <c r="U129" s="478" t="e">
        <f t="shared" ca="1" si="25"/>
        <v>#NAME?</v>
      </c>
      <c r="V129" s="478" t="e">
        <f t="shared" ca="1" si="25"/>
        <v>#NAME?</v>
      </c>
      <c r="W129" s="478" t="e">
        <f t="shared" ca="1" si="25"/>
        <v>#NAME?</v>
      </c>
      <c r="X129" s="478" t="e">
        <f t="shared" ca="1" si="25"/>
        <v>#NAME?</v>
      </c>
      <c r="Y129" s="478" t="e">
        <f t="shared" ca="1" si="25"/>
        <v>#NAME?</v>
      </c>
      <c r="Z129" s="478" t="e">
        <f t="shared" ca="1" si="25"/>
        <v>#NAME?</v>
      </c>
      <c r="AA129" s="478" t="e">
        <f t="shared" ca="1" si="25"/>
        <v>#NAME?</v>
      </c>
      <c r="AB129" s="739">
        <v>239</v>
      </c>
      <c r="AC129" s="739">
        <v>51</v>
      </c>
      <c r="AD129" s="739" t="s">
        <v>2264</v>
      </c>
    </row>
    <row r="130" spans="1:30">
      <c r="A130" s="477"/>
      <c r="B130" s="477"/>
      <c r="C130" s="477"/>
      <c r="D130" s="477"/>
      <c r="E130" s="478">
        <f>ROW('us01'!AY240)</f>
        <v>240</v>
      </c>
      <c r="F130" s="478">
        <f>COLUMN('us01'!AY240)</f>
        <v>51</v>
      </c>
      <c r="G130" s="478" t="s">
        <v>2264</v>
      </c>
      <c r="H130" s="478" t="e">
        <f t="shared" ca="1" si="24"/>
        <v>#NAME?</v>
      </c>
      <c r="I130" s="478" t="e">
        <f t="shared" ca="1" si="24"/>
        <v>#NAME?</v>
      </c>
      <c r="J130" s="478" t="e">
        <f t="shared" ca="1" si="24"/>
        <v>#NAME?</v>
      </c>
      <c r="K130" s="478" t="e">
        <f t="shared" ca="1" si="24"/>
        <v>#NAME?</v>
      </c>
      <c r="L130" s="478" t="e">
        <f t="shared" ca="1" si="24"/>
        <v>#NAME?</v>
      </c>
      <c r="M130" s="478" t="e">
        <f t="shared" ca="1" si="24"/>
        <v>#NAME?</v>
      </c>
      <c r="N130" s="478" t="e">
        <f t="shared" ca="1" si="24"/>
        <v>#NAME?</v>
      </c>
      <c r="O130" s="478" t="e">
        <f t="shared" ca="1" si="24"/>
        <v>#NAME?</v>
      </c>
      <c r="P130" s="478" t="e">
        <f t="shared" ca="1" si="24"/>
        <v>#NAME?</v>
      </c>
      <c r="Q130" s="478" t="e">
        <f t="shared" ca="1" si="24"/>
        <v>#NAME?</v>
      </c>
      <c r="R130" s="478" t="e">
        <f t="shared" ca="1" si="25"/>
        <v>#NAME?</v>
      </c>
      <c r="S130" s="478" t="e">
        <f t="shared" ca="1" si="25"/>
        <v>#NAME?</v>
      </c>
      <c r="T130" s="478" t="e">
        <f t="shared" ca="1" si="25"/>
        <v>#NAME?</v>
      </c>
      <c r="U130" s="478" t="e">
        <f t="shared" ca="1" si="25"/>
        <v>#NAME?</v>
      </c>
      <c r="V130" s="478" t="e">
        <f t="shared" ca="1" si="25"/>
        <v>#NAME?</v>
      </c>
      <c r="W130" s="478" t="e">
        <f t="shared" ca="1" si="25"/>
        <v>#NAME?</v>
      </c>
      <c r="X130" s="478" t="e">
        <f t="shared" ca="1" si="25"/>
        <v>#NAME?</v>
      </c>
      <c r="Y130" s="478" t="e">
        <f t="shared" ca="1" si="25"/>
        <v>#NAME?</v>
      </c>
      <c r="Z130" s="478" t="e">
        <f t="shared" ca="1" si="25"/>
        <v>#NAME?</v>
      </c>
      <c r="AA130" s="478" t="e">
        <f t="shared" ca="1" si="25"/>
        <v>#NAME?</v>
      </c>
      <c r="AB130" s="739">
        <v>240</v>
      </c>
      <c r="AC130" s="739">
        <v>51</v>
      </c>
      <c r="AD130" s="739" t="s">
        <v>2264</v>
      </c>
    </row>
    <row r="131" spans="1:30">
      <c r="A131" s="477"/>
      <c r="B131" s="477"/>
      <c r="C131" s="477"/>
      <c r="D131" s="477"/>
      <c r="E131" s="478">
        <f>ROW('us01'!AY241)</f>
        <v>241</v>
      </c>
      <c r="F131" s="478">
        <f>COLUMN('us01'!AY241)</f>
        <v>51</v>
      </c>
      <c r="G131" s="478" t="s">
        <v>2264</v>
      </c>
      <c r="H131" s="478" t="e">
        <f t="shared" ca="1" si="24"/>
        <v>#NAME?</v>
      </c>
      <c r="I131" s="478" t="e">
        <f t="shared" ca="1" si="24"/>
        <v>#NAME?</v>
      </c>
      <c r="J131" s="478" t="e">
        <f t="shared" ca="1" si="24"/>
        <v>#NAME?</v>
      </c>
      <c r="K131" s="478" t="e">
        <f t="shared" ca="1" si="24"/>
        <v>#NAME?</v>
      </c>
      <c r="L131" s="478" t="e">
        <f t="shared" ca="1" si="24"/>
        <v>#NAME?</v>
      </c>
      <c r="M131" s="478" t="e">
        <f t="shared" ca="1" si="24"/>
        <v>#NAME?</v>
      </c>
      <c r="N131" s="478" t="e">
        <f t="shared" ca="1" si="24"/>
        <v>#NAME?</v>
      </c>
      <c r="O131" s="478" t="e">
        <f t="shared" ca="1" si="24"/>
        <v>#NAME?</v>
      </c>
      <c r="P131" s="478" t="e">
        <f t="shared" ca="1" si="24"/>
        <v>#NAME?</v>
      </c>
      <c r="Q131" s="478" t="e">
        <f t="shared" ca="1" si="24"/>
        <v>#NAME?</v>
      </c>
      <c r="R131" s="478" t="e">
        <f t="shared" ca="1" si="25"/>
        <v>#NAME?</v>
      </c>
      <c r="S131" s="478" t="e">
        <f t="shared" ca="1" si="25"/>
        <v>#NAME?</v>
      </c>
      <c r="T131" s="478" t="e">
        <f t="shared" ca="1" si="25"/>
        <v>#NAME?</v>
      </c>
      <c r="U131" s="478" t="e">
        <f t="shared" ca="1" si="25"/>
        <v>#NAME?</v>
      </c>
      <c r="V131" s="478" t="e">
        <f t="shared" ca="1" si="25"/>
        <v>#NAME?</v>
      </c>
      <c r="W131" s="478" t="e">
        <f t="shared" ca="1" si="25"/>
        <v>#NAME?</v>
      </c>
      <c r="X131" s="478" t="e">
        <f t="shared" ca="1" si="25"/>
        <v>#NAME?</v>
      </c>
      <c r="Y131" s="478" t="e">
        <f t="shared" ca="1" si="25"/>
        <v>#NAME?</v>
      </c>
      <c r="Z131" s="478" t="e">
        <f t="shared" ca="1" si="25"/>
        <v>#NAME?</v>
      </c>
      <c r="AA131" s="478" t="e">
        <f t="shared" ca="1" si="25"/>
        <v>#NAME?</v>
      </c>
      <c r="AB131" s="739">
        <v>241</v>
      </c>
      <c r="AC131" s="739">
        <v>51</v>
      </c>
      <c r="AD131" s="739" t="s">
        <v>2264</v>
      </c>
    </row>
    <row r="132" spans="1:30">
      <c r="A132" s="477"/>
      <c r="B132" s="477"/>
      <c r="C132" s="477"/>
      <c r="D132" s="477" t="s">
        <v>2226</v>
      </c>
      <c r="E132" s="478">
        <f>ROW('us01'!AL245)</f>
        <v>245</v>
      </c>
      <c r="F132" s="478">
        <f>COLUMN('us01'!AL245)</f>
        <v>38</v>
      </c>
      <c r="G132" s="478" t="s">
        <v>1000</v>
      </c>
      <c r="H132" s="478" t="e">
        <f t="shared" ca="1" si="24"/>
        <v>#NAME?</v>
      </c>
      <c r="I132" s="478" t="e">
        <f t="shared" ca="1" si="24"/>
        <v>#NAME?</v>
      </c>
      <c r="J132" s="478" t="e">
        <f t="shared" ca="1" si="24"/>
        <v>#NAME?</v>
      </c>
      <c r="K132" s="478" t="e">
        <f t="shared" ca="1" si="24"/>
        <v>#NAME?</v>
      </c>
      <c r="L132" s="478" t="e">
        <f t="shared" ca="1" si="24"/>
        <v>#NAME?</v>
      </c>
      <c r="M132" s="478" t="e">
        <f t="shared" ca="1" si="24"/>
        <v>#NAME?</v>
      </c>
      <c r="N132" s="478" t="e">
        <f t="shared" ca="1" si="24"/>
        <v>#NAME?</v>
      </c>
      <c r="O132" s="478" t="e">
        <f t="shared" ca="1" si="24"/>
        <v>#NAME?</v>
      </c>
      <c r="P132" s="478" t="e">
        <f t="shared" ca="1" si="24"/>
        <v>#NAME?</v>
      </c>
      <c r="Q132" s="478" t="e">
        <f t="shared" ca="1" si="24"/>
        <v>#NAME?</v>
      </c>
      <c r="R132" s="478" t="e">
        <f t="shared" ca="1" si="25"/>
        <v>#NAME?</v>
      </c>
      <c r="S132" s="478" t="e">
        <f t="shared" ca="1" si="25"/>
        <v>#NAME?</v>
      </c>
      <c r="T132" s="478" t="e">
        <f t="shared" ca="1" si="25"/>
        <v>#NAME?</v>
      </c>
      <c r="U132" s="478" t="e">
        <f t="shared" ca="1" si="25"/>
        <v>#NAME?</v>
      </c>
      <c r="V132" s="478" t="e">
        <f t="shared" ca="1" si="25"/>
        <v>#NAME?</v>
      </c>
      <c r="W132" s="478" t="e">
        <f t="shared" ca="1" si="25"/>
        <v>#NAME?</v>
      </c>
      <c r="X132" s="478" t="e">
        <f t="shared" ca="1" si="25"/>
        <v>#NAME?</v>
      </c>
      <c r="Y132" s="478" t="e">
        <f t="shared" ca="1" si="25"/>
        <v>#NAME?</v>
      </c>
      <c r="Z132" s="478" t="e">
        <f t="shared" ca="1" si="25"/>
        <v>#NAME?</v>
      </c>
      <c r="AA132" s="478" t="e">
        <f t="shared" ca="1" si="25"/>
        <v>#NAME?</v>
      </c>
      <c r="AB132" s="739">
        <v>245</v>
      </c>
      <c r="AC132" s="739">
        <v>38</v>
      </c>
      <c r="AD132" s="739" t="s">
        <v>1000</v>
      </c>
    </row>
    <row r="133" spans="1:30">
      <c r="A133" s="477"/>
      <c r="B133" s="477"/>
      <c r="C133" s="477"/>
      <c r="D133" s="477" t="s">
        <v>2227</v>
      </c>
      <c r="E133" s="478">
        <f>ROW('us01'!AL248)</f>
        <v>248</v>
      </c>
      <c r="F133" s="478">
        <f>COLUMN('us01'!AL248)</f>
        <v>38</v>
      </c>
      <c r="G133" s="478" t="s">
        <v>1000</v>
      </c>
      <c r="H133" s="478" t="e">
        <f t="shared" ca="1" si="24"/>
        <v>#NAME?</v>
      </c>
      <c r="I133" s="478" t="e">
        <f t="shared" ca="1" si="24"/>
        <v>#NAME?</v>
      </c>
      <c r="J133" s="478" t="e">
        <f t="shared" ca="1" si="24"/>
        <v>#NAME?</v>
      </c>
      <c r="K133" s="478" t="e">
        <f t="shared" ca="1" si="24"/>
        <v>#NAME?</v>
      </c>
      <c r="L133" s="478" t="e">
        <f t="shared" ca="1" si="24"/>
        <v>#NAME?</v>
      </c>
      <c r="M133" s="478" t="e">
        <f t="shared" ca="1" si="24"/>
        <v>#NAME?</v>
      </c>
      <c r="N133" s="478" t="e">
        <f t="shared" ca="1" si="24"/>
        <v>#NAME?</v>
      </c>
      <c r="O133" s="478" t="e">
        <f t="shared" ca="1" si="24"/>
        <v>#NAME?</v>
      </c>
      <c r="P133" s="478" t="e">
        <f t="shared" ca="1" si="24"/>
        <v>#NAME?</v>
      </c>
      <c r="Q133" s="478" t="e">
        <f t="shared" ca="1" si="24"/>
        <v>#NAME?</v>
      </c>
      <c r="R133" s="478" t="e">
        <f t="shared" ca="1" si="25"/>
        <v>#NAME?</v>
      </c>
      <c r="S133" s="478" t="e">
        <f t="shared" ca="1" si="25"/>
        <v>#NAME?</v>
      </c>
      <c r="T133" s="478" t="e">
        <f t="shared" ca="1" si="25"/>
        <v>#NAME?</v>
      </c>
      <c r="U133" s="478" t="e">
        <f t="shared" ca="1" si="25"/>
        <v>#NAME?</v>
      </c>
      <c r="V133" s="478" t="e">
        <f t="shared" ca="1" si="25"/>
        <v>#NAME?</v>
      </c>
      <c r="W133" s="478" t="e">
        <f t="shared" ca="1" si="25"/>
        <v>#NAME?</v>
      </c>
      <c r="X133" s="478" t="e">
        <f t="shared" ca="1" si="25"/>
        <v>#NAME?</v>
      </c>
      <c r="Y133" s="478" t="e">
        <f t="shared" ca="1" si="25"/>
        <v>#NAME?</v>
      </c>
      <c r="Z133" s="478" t="e">
        <f t="shared" ca="1" si="25"/>
        <v>#NAME?</v>
      </c>
      <c r="AA133" s="478" t="e">
        <f t="shared" ca="1" si="25"/>
        <v>#NAME?</v>
      </c>
      <c r="AB133" s="739">
        <v>248</v>
      </c>
      <c r="AC133" s="739">
        <v>38</v>
      </c>
      <c r="AD133" s="739" t="s">
        <v>1000</v>
      </c>
    </row>
    <row r="134" spans="1:30">
      <c r="A134" s="477"/>
      <c r="B134" s="477"/>
      <c r="C134" s="477"/>
      <c r="D134" s="477" t="s">
        <v>2228</v>
      </c>
      <c r="E134" s="478">
        <f>ROW('us01'!AL251)</f>
        <v>251</v>
      </c>
      <c r="F134" s="478">
        <f>COLUMN('us01'!AL251)</f>
        <v>38</v>
      </c>
      <c r="G134" s="478" t="s">
        <v>1000</v>
      </c>
      <c r="H134" s="478" t="e">
        <f t="shared" ca="1" si="24"/>
        <v>#NAME?</v>
      </c>
      <c r="I134" s="478" t="e">
        <f t="shared" ca="1" si="24"/>
        <v>#NAME?</v>
      </c>
      <c r="J134" s="478" t="e">
        <f t="shared" ca="1" si="24"/>
        <v>#NAME?</v>
      </c>
      <c r="K134" s="478" t="e">
        <f t="shared" ca="1" si="24"/>
        <v>#NAME?</v>
      </c>
      <c r="L134" s="478" t="e">
        <f t="shared" ca="1" si="24"/>
        <v>#NAME?</v>
      </c>
      <c r="M134" s="478" t="e">
        <f t="shared" ca="1" si="24"/>
        <v>#NAME?</v>
      </c>
      <c r="N134" s="478" t="e">
        <f t="shared" ca="1" si="24"/>
        <v>#NAME?</v>
      </c>
      <c r="O134" s="478" t="e">
        <f t="shared" ca="1" si="24"/>
        <v>#NAME?</v>
      </c>
      <c r="P134" s="478" t="e">
        <f t="shared" ca="1" si="24"/>
        <v>#NAME?</v>
      </c>
      <c r="Q134" s="478" t="e">
        <f t="shared" ca="1" si="24"/>
        <v>#NAME?</v>
      </c>
      <c r="R134" s="478" t="e">
        <f t="shared" ca="1" si="25"/>
        <v>#NAME?</v>
      </c>
      <c r="S134" s="478" t="e">
        <f t="shared" ca="1" si="25"/>
        <v>#NAME?</v>
      </c>
      <c r="T134" s="478" t="e">
        <f t="shared" ca="1" si="25"/>
        <v>#NAME?</v>
      </c>
      <c r="U134" s="478" t="e">
        <f t="shared" ca="1" si="25"/>
        <v>#NAME?</v>
      </c>
      <c r="V134" s="478" t="e">
        <f t="shared" ca="1" si="25"/>
        <v>#NAME?</v>
      </c>
      <c r="W134" s="478" t="e">
        <f t="shared" ca="1" si="25"/>
        <v>#NAME?</v>
      </c>
      <c r="X134" s="478" t="e">
        <f t="shared" ca="1" si="25"/>
        <v>#NAME?</v>
      </c>
      <c r="Y134" s="478" t="e">
        <f t="shared" ca="1" si="25"/>
        <v>#NAME?</v>
      </c>
      <c r="Z134" s="478" t="e">
        <f t="shared" ca="1" si="25"/>
        <v>#NAME?</v>
      </c>
      <c r="AA134" s="478" t="e">
        <f t="shared" ca="1" si="25"/>
        <v>#NAME?</v>
      </c>
      <c r="AB134" s="739">
        <v>251</v>
      </c>
      <c r="AC134" s="739">
        <v>38</v>
      </c>
      <c r="AD134" s="739" t="s">
        <v>1000</v>
      </c>
    </row>
    <row r="135" spans="1:30" ht="14">
      <c r="A135" s="477"/>
      <c r="B135" s="477"/>
      <c r="C135" s="477" t="s">
        <v>306</v>
      </c>
      <c r="D135" s="743" t="s">
        <v>1795</v>
      </c>
      <c r="E135" s="478">
        <f>ROW('us01'!E274)</f>
        <v>274</v>
      </c>
      <c r="F135" s="478">
        <f>COLUMN('us01'!E274)</f>
        <v>5</v>
      </c>
      <c r="G135" s="478" t="s">
        <v>1000</v>
      </c>
      <c r="H135" s="478" t="e">
        <f t="shared" ref="H135:Q144" ca="1" si="26">copia_valore_us2($E135,$F135,H$4,$G135)</f>
        <v>#NAME?</v>
      </c>
      <c r="I135" s="478" t="e">
        <f t="shared" ca="1" si="26"/>
        <v>#NAME?</v>
      </c>
      <c r="J135" s="478" t="e">
        <f t="shared" ca="1" si="26"/>
        <v>#NAME?</v>
      </c>
      <c r="K135" s="478" t="e">
        <f t="shared" ca="1" si="26"/>
        <v>#NAME?</v>
      </c>
      <c r="L135" s="478" t="e">
        <f t="shared" ca="1" si="26"/>
        <v>#NAME?</v>
      </c>
      <c r="M135" s="478" t="e">
        <f t="shared" ca="1" si="26"/>
        <v>#NAME?</v>
      </c>
      <c r="N135" s="478" t="e">
        <f t="shared" ca="1" si="26"/>
        <v>#NAME?</v>
      </c>
      <c r="O135" s="478" t="e">
        <f t="shared" ca="1" si="26"/>
        <v>#NAME?</v>
      </c>
      <c r="P135" s="478" t="e">
        <f t="shared" ca="1" si="26"/>
        <v>#NAME?</v>
      </c>
      <c r="Q135" s="478" t="e">
        <f t="shared" ca="1" si="26"/>
        <v>#NAME?</v>
      </c>
      <c r="R135" s="478" t="e">
        <f t="shared" ref="R135:AA144" ca="1" si="27">copia_valore_us2($E135,$F135,R$4,$G135)</f>
        <v>#NAME?</v>
      </c>
      <c r="S135" s="478" t="e">
        <f t="shared" ca="1" si="27"/>
        <v>#NAME?</v>
      </c>
      <c r="T135" s="478" t="e">
        <f t="shared" ca="1" si="27"/>
        <v>#NAME?</v>
      </c>
      <c r="U135" s="478" t="e">
        <f t="shared" ca="1" si="27"/>
        <v>#NAME?</v>
      </c>
      <c r="V135" s="478" t="e">
        <f t="shared" ca="1" si="27"/>
        <v>#NAME?</v>
      </c>
      <c r="W135" s="478" t="e">
        <f t="shared" ca="1" si="27"/>
        <v>#NAME?</v>
      </c>
      <c r="X135" s="478" t="e">
        <f t="shared" ca="1" si="27"/>
        <v>#NAME?</v>
      </c>
      <c r="Y135" s="478" t="e">
        <f t="shared" ca="1" si="27"/>
        <v>#NAME?</v>
      </c>
      <c r="Z135" s="478" t="e">
        <f t="shared" ca="1" si="27"/>
        <v>#NAME?</v>
      </c>
      <c r="AA135" s="478" t="e">
        <f t="shared" ca="1" si="27"/>
        <v>#NAME?</v>
      </c>
      <c r="AB135" s="739">
        <v>274</v>
      </c>
      <c r="AC135" s="739">
        <v>5</v>
      </c>
      <c r="AD135" s="739" t="s">
        <v>1000</v>
      </c>
    </row>
    <row r="136" spans="1:30">
      <c r="A136" s="477"/>
      <c r="B136" s="477"/>
      <c r="C136" s="477"/>
      <c r="D136" s="477"/>
      <c r="E136" s="478">
        <f>ROW('us01'!E275)</f>
        <v>275</v>
      </c>
      <c r="F136" s="478">
        <f>COLUMN('us01'!E275)</f>
        <v>5</v>
      </c>
      <c r="G136" s="478" t="s">
        <v>1000</v>
      </c>
      <c r="H136" s="478" t="e">
        <f t="shared" ca="1" si="26"/>
        <v>#NAME?</v>
      </c>
      <c r="I136" s="478" t="e">
        <f t="shared" ca="1" si="26"/>
        <v>#NAME?</v>
      </c>
      <c r="J136" s="478" t="e">
        <f t="shared" ca="1" si="26"/>
        <v>#NAME?</v>
      </c>
      <c r="K136" s="478" t="e">
        <f t="shared" ca="1" si="26"/>
        <v>#NAME?</v>
      </c>
      <c r="L136" s="478" t="e">
        <f t="shared" ca="1" si="26"/>
        <v>#NAME?</v>
      </c>
      <c r="M136" s="478" t="e">
        <f t="shared" ca="1" si="26"/>
        <v>#NAME?</v>
      </c>
      <c r="N136" s="478" t="e">
        <f t="shared" ca="1" si="26"/>
        <v>#NAME?</v>
      </c>
      <c r="O136" s="478" t="e">
        <f t="shared" ca="1" si="26"/>
        <v>#NAME?</v>
      </c>
      <c r="P136" s="478" t="e">
        <f t="shared" ca="1" si="26"/>
        <v>#NAME?</v>
      </c>
      <c r="Q136" s="478" t="e">
        <f t="shared" ca="1" si="26"/>
        <v>#NAME?</v>
      </c>
      <c r="R136" s="478" t="e">
        <f t="shared" ca="1" si="27"/>
        <v>#NAME?</v>
      </c>
      <c r="S136" s="478" t="e">
        <f t="shared" ca="1" si="27"/>
        <v>#NAME?</v>
      </c>
      <c r="T136" s="478" t="e">
        <f t="shared" ca="1" si="27"/>
        <v>#NAME?</v>
      </c>
      <c r="U136" s="478" t="e">
        <f t="shared" ca="1" si="27"/>
        <v>#NAME?</v>
      </c>
      <c r="V136" s="478" t="e">
        <f t="shared" ca="1" si="27"/>
        <v>#NAME?</v>
      </c>
      <c r="W136" s="478" t="e">
        <f t="shared" ca="1" si="27"/>
        <v>#NAME?</v>
      </c>
      <c r="X136" s="478" t="e">
        <f t="shared" ca="1" si="27"/>
        <v>#NAME?</v>
      </c>
      <c r="Y136" s="478" t="e">
        <f t="shared" ca="1" si="27"/>
        <v>#NAME?</v>
      </c>
      <c r="Z136" s="478" t="e">
        <f t="shared" ca="1" si="27"/>
        <v>#NAME?</v>
      </c>
      <c r="AA136" s="478" t="e">
        <f t="shared" ca="1" si="27"/>
        <v>#NAME?</v>
      </c>
      <c r="AB136" s="739">
        <v>275</v>
      </c>
      <c r="AC136" s="739">
        <v>5</v>
      </c>
      <c r="AD136" s="739" t="s">
        <v>1000</v>
      </c>
    </row>
    <row r="137" spans="1:30">
      <c r="A137" s="477"/>
      <c r="B137" s="477"/>
      <c r="C137" s="477"/>
      <c r="D137" s="477"/>
      <c r="E137" s="478">
        <f>ROW('us01'!E276)</f>
        <v>276</v>
      </c>
      <c r="F137" s="478">
        <f>COLUMN('us01'!E276)</f>
        <v>5</v>
      </c>
      <c r="G137" s="478" t="s">
        <v>1000</v>
      </c>
      <c r="H137" s="478" t="e">
        <f t="shared" ca="1" si="26"/>
        <v>#NAME?</v>
      </c>
      <c r="I137" s="478" t="e">
        <f t="shared" ca="1" si="26"/>
        <v>#NAME?</v>
      </c>
      <c r="J137" s="478" t="e">
        <f t="shared" ca="1" si="26"/>
        <v>#NAME?</v>
      </c>
      <c r="K137" s="478" t="e">
        <f t="shared" ca="1" si="26"/>
        <v>#NAME?</v>
      </c>
      <c r="L137" s="478" t="e">
        <f t="shared" ca="1" si="26"/>
        <v>#NAME?</v>
      </c>
      <c r="M137" s="478" t="e">
        <f t="shared" ca="1" si="26"/>
        <v>#NAME?</v>
      </c>
      <c r="N137" s="478" t="e">
        <f t="shared" ca="1" si="26"/>
        <v>#NAME?</v>
      </c>
      <c r="O137" s="478" t="e">
        <f t="shared" ca="1" si="26"/>
        <v>#NAME?</v>
      </c>
      <c r="P137" s="478" t="e">
        <f t="shared" ca="1" si="26"/>
        <v>#NAME?</v>
      </c>
      <c r="Q137" s="478" t="e">
        <f t="shared" ca="1" si="26"/>
        <v>#NAME?</v>
      </c>
      <c r="R137" s="478" t="e">
        <f t="shared" ca="1" si="27"/>
        <v>#NAME?</v>
      </c>
      <c r="S137" s="478" t="e">
        <f t="shared" ca="1" si="27"/>
        <v>#NAME?</v>
      </c>
      <c r="T137" s="478" t="e">
        <f t="shared" ca="1" si="27"/>
        <v>#NAME?</v>
      </c>
      <c r="U137" s="478" t="e">
        <f t="shared" ca="1" si="27"/>
        <v>#NAME?</v>
      </c>
      <c r="V137" s="478" t="e">
        <f t="shared" ca="1" si="27"/>
        <v>#NAME?</v>
      </c>
      <c r="W137" s="478" t="e">
        <f t="shared" ca="1" si="27"/>
        <v>#NAME?</v>
      </c>
      <c r="X137" s="478" t="e">
        <f t="shared" ca="1" si="27"/>
        <v>#NAME?</v>
      </c>
      <c r="Y137" s="478" t="e">
        <f t="shared" ca="1" si="27"/>
        <v>#NAME?</v>
      </c>
      <c r="Z137" s="478" t="e">
        <f t="shared" ca="1" si="27"/>
        <v>#NAME?</v>
      </c>
      <c r="AA137" s="478" t="e">
        <f t="shared" ca="1" si="27"/>
        <v>#NAME?</v>
      </c>
      <c r="AB137" s="739">
        <v>276</v>
      </c>
      <c r="AC137" s="739">
        <v>5</v>
      </c>
      <c r="AD137" s="739" t="s">
        <v>1000</v>
      </c>
    </row>
    <row r="138" spans="1:30">
      <c r="A138" s="477"/>
      <c r="B138" s="477"/>
      <c r="C138" s="477"/>
      <c r="D138" s="477"/>
      <c r="E138" s="478">
        <f>ROW('us01'!E277)</f>
        <v>277</v>
      </c>
      <c r="F138" s="478">
        <f>COLUMN('us01'!E277)</f>
        <v>5</v>
      </c>
      <c r="G138" s="478" t="s">
        <v>1000</v>
      </c>
      <c r="H138" s="478" t="e">
        <f t="shared" ca="1" si="26"/>
        <v>#NAME?</v>
      </c>
      <c r="I138" s="478" t="e">
        <f t="shared" ca="1" si="26"/>
        <v>#NAME?</v>
      </c>
      <c r="J138" s="478" t="e">
        <f t="shared" ca="1" si="26"/>
        <v>#NAME?</v>
      </c>
      <c r="K138" s="478" t="e">
        <f t="shared" ca="1" si="26"/>
        <v>#NAME?</v>
      </c>
      <c r="L138" s="478" t="e">
        <f t="shared" ca="1" si="26"/>
        <v>#NAME?</v>
      </c>
      <c r="M138" s="478" t="e">
        <f t="shared" ca="1" si="26"/>
        <v>#NAME?</v>
      </c>
      <c r="N138" s="478" t="e">
        <f t="shared" ca="1" si="26"/>
        <v>#NAME?</v>
      </c>
      <c r="O138" s="478" t="e">
        <f t="shared" ca="1" si="26"/>
        <v>#NAME?</v>
      </c>
      <c r="P138" s="478" t="e">
        <f t="shared" ca="1" si="26"/>
        <v>#NAME?</v>
      </c>
      <c r="Q138" s="478" t="e">
        <f t="shared" ca="1" si="26"/>
        <v>#NAME?</v>
      </c>
      <c r="R138" s="478" t="e">
        <f t="shared" ca="1" si="27"/>
        <v>#NAME?</v>
      </c>
      <c r="S138" s="478" t="e">
        <f t="shared" ca="1" si="27"/>
        <v>#NAME?</v>
      </c>
      <c r="T138" s="478" t="e">
        <f t="shared" ca="1" si="27"/>
        <v>#NAME?</v>
      </c>
      <c r="U138" s="478" t="e">
        <f t="shared" ca="1" si="27"/>
        <v>#NAME?</v>
      </c>
      <c r="V138" s="478" t="e">
        <f t="shared" ca="1" si="27"/>
        <v>#NAME?</v>
      </c>
      <c r="W138" s="478" t="e">
        <f t="shared" ca="1" si="27"/>
        <v>#NAME?</v>
      </c>
      <c r="X138" s="478" t="e">
        <f t="shared" ca="1" si="27"/>
        <v>#NAME?</v>
      </c>
      <c r="Y138" s="478" t="e">
        <f t="shared" ca="1" si="27"/>
        <v>#NAME?</v>
      </c>
      <c r="Z138" s="478" t="e">
        <f t="shared" ca="1" si="27"/>
        <v>#NAME?</v>
      </c>
      <c r="AA138" s="478" t="e">
        <f t="shared" ca="1" si="27"/>
        <v>#NAME?</v>
      </c>
      <c r="AB138" s="739">
        <v>277</v>
      </c>
      <c r="AC138" s="739">
        <v>5</v>
      </c>
      <c r="AD138" s="739" t="s">
        <v>1000</v>
      </c>
    </row>
    <row r="139" spans="1:30">
      <c r="A139" s="477"/>
      <c r="B139" s="477"/>
      <c r="C139" s="477"/>
      <c r="D139" s="477"/>
      <c r="E139" s="478">
        <f>ROW('us01'!E278)</f>
        <v>278</v>
      </c>
      <c r="F139" s="478">
        <f>COLUMN('us01'!E278)</f>
        <v>5</v>
      </c>
      <c r="G139" s="478" t="s">
        <v>1000</v>
      </c>
      <c r="H139" s="478" t="e">
        <f t="shared" ca="1" si="26"/>
        <v>#NAME?</v>
      </c>
      <c r="I139" s="478" t="e">
        <f t="shared" ca="1" si="26"/>
        <v>#NAME?</v>
      </c>
      <c r="J139" s="478" t="e">
        <f t="shared" ca="1" si="26"/>
        <v>#NAME?</v>
      </c>
      <c r="K139" s="478" t="e">
        <f t="shared" ca="1" si="26"/>
        <v>#NAME?</v>
      </c>
      <c r="L139" s="478" t="e">
        <f t="shared" ca="1" si="26"/>
        <v>#NAME?</v>
      </c>
      <c r="M139" s="478" t="e">
        <f t="shared" ca="1" si="26"/>
        <v>#NAME?</v>
      </c>
      <c r="N139" s="478" t="e">
        <f t="shared" ca="1" si="26"/>
        <v>#NAME?</v>
      </c>
      <c r="O139" s="478" t="e">
        <f t="shared" ca="1" si="26"/>
        <v>#NAME?</v>
      </c>
      <c r="P139" s="478" t="e">
        <f t="shared" ca="1" si="26"/>
        <v>#NAME?</v>
      </c>
      <c r="Q139" s="478" t="e">
        <f t="shared" ca="1" si="26"/>
        <v>#NAME?</v>
      </c>
      <c r="R139" s="478" t="e">
        <f t="shared" ca="1" si="27"/>
        <v>#NAME?</v>
      </c>
      <c r="S139" s="478" t="e">
        <f t="shared" ca="1" si="27"/>
        <v>#NAME?</v>
      </c>
      <c r="T139" s="478" t="e">
        <f t="shared" ca="1" si="27"/>
        <v>#NAME?</v>
      </c>
      <c r="U139" s="478" t="e">
        <f t="shared" ca="1" si="27"/>
        <v>#NAME?</v>
      </c>
      <c r="V139" s="478" t="e">
        <f t="shared" ca="1" si="27"/>
        <v>#NAME?</v>
      </c>
      <c r="W139" s="478" t="e">
        <f t="shared" ca="1" si="27"/>
        <v>#NAME?</v>
      </c>
      <c r="X139" s="478" t="e">
        <f t="shared" ca="1" si="27"/>
        <v>#NAME?</v>
      </c>
      <c r="Y139" s="478" t="e">
        <f t="shared" ca="1" si="27"/>
        <v>#NAME?</v>
      </c>
      <c r="Z139" s="478" t="e">
        <f t="shared" ca="1" si="27"/>
        <v>#NAME?</v>
      </c>
      <c r="AA139" s="478" t="e">
        <f t="shared" ca="1" si="27"/>
        <v>#NAME?</v>
      </c>
      <c r="AB139" s="739">
        <v>278</v>
      </c>
      <c r="AC139" s="739">
        <v>5</v>
      </c>
      <c r="AD139" s="739" t="s">
        <v>1000</v>
      </c>
    </row>
    <row r="140" spans="1:30">
      <c r="A140" s="477"/>
      <c r="B140" s="477"/>
      <c r="C140" s="477"/>
      <c r="D140" s="477"/>
      <c r="E140" s="478">
        <f>ROW('us01'!E279)</f>
        <v>279</v>
      </c>
      <c r="F140" s="478">
        <f>COLUMN('us01'!E279)</f>
        <v>5</v>
      </c>
      <c r="G140" s="478" t="s">
        <v>1000</v>
      </c>
      <c r="H140" s="478" t="e">
        <f t="shared" ca="1" si="26"/>
        <v>#NAME?</v>
      </c>
      <c r="I140" s="478" t="e">
        <f t="shared" ca="1" si="26"/>
        <v>#NAME?</v>
      </c>
      <c r="J140" s="478" t="e">
        <f t="shared" ca="1" si="26"/>
        <v>#NAME?</v>
      </c>
      <c r="K140" s="478" t="e">
        <f t="shared" ca="1" si="26"/>
        <v>#NAME?</v>
      </c>
      <c r="L140" s="478" t="e">
        <f t="shared" ca="1" si="26"/>
        <v>#NAME?</v>
      </c>
      <c r="M140" s="478" t="e">
        <f t="shared" ca="1" si="26"/>
        <v>#NAME?</v>
      </c>
      <c r="N140" s="478" t="e">
        <f t="shared" ca="1" si="26"/>
        <v>#NAME?</v>
      </c>
      <c r="O140" s="478" t="e">
        <f t="shared" ca="1" si="26"/>
        <v>#NAME?</v>
      </c>
      <c r="P140" s="478" t="e">
        <f t="shared" ca="1" si="26"/>
        <v>#NAME?</v>
      </c>
      <c r="Q140" s="478" t="e">
        <f t="shared" ca="1" si="26"/>
        <v>#NAME?</v>
      </c>
      <c r="R140" s="478" t="e">
        <f t="shared" ca="1" si="27"/>
        <v>#NAME?</v>
      </c>
      <c r="S140" s="478" t="e">
        <f t="shared" ca="1" si="27"/>
        <v>#NAME?</v>
      </c>
      <c r="T140" s="478" t="e">
        <f t="shared" ca="1" si="27"/>
        <v>#NAME?</v>
      </c>
      <c r="U140" s="478" t="e">
        <f t="shared" ca="1" si="27"/>
        <v>#NAME?</v>
      </c>
      <c r="V140" s="478" t="e">
        <f t="shared" ca="1" si="27"/>
        <v>#NAME?</v>
      </c>
      <c r="W140" s="478" t="e">
        <f t="shared" ca="1" si="27"/>
        <v>#NAME?</v>
      </c>
      <c r="X140" s="478" t="e">
        <f t="shared" ca="1" si="27"/>
        <v>#NAME?</v>
      </c>
      <c r="Y140" s="478" t="e">
        <f t="shared" ca="1" si="27"/>
        <v>#NAME?</v>
      </c>
      <c r="Z140" s="478" t="e">
        <f t="shared" ca="1" si="27"/>
        <v>#NAME?</v>
      </c>
      <c r="AA140" s="478" t="e">
        <f t="shared" ca="1" si="27"/>
        <v>#NAME?</v>
      </c>
      <c r="AB140" s="739">
        <v>279</v>
      </c>
      <c r="AC140" s="739">
        <v>5</v>
      </c>
      <c r="AD140" s="739" t="s">
        <v>1000</v>
      </c>
    </row>
    <row r="141" spans="1:30">
      <c r="A141" s="477"/>
      <c r="B141" s="477"/>
      <c r="C141" s="477"/>
      <c r="D141" s="477"/>
      <c r="E141" s="478">
        <f>ROW('us01'!E280)</f>
        <v>280</v>
      </c>
      <c r="F141" s="478">
        <f>COLUMN('us01'!E280)</f>
        <v>5</v>
      </c>
      <c r="G141" s="478" t="s">
        <v>1000</v>
      </c>
      <c r="H141" s="478" t="e">
        <f t="shared" ca="1" si="26"/>
        <v>#NAME?</v>
      </c>
      <c r="I141" s="478" t="e">
        <f t="shared" ca="1" si="26"/>
        <v>#NAME?</v>
      </c>
      <c r="J141" s="478" t="e">
        <f t="shared" ca="1" si="26"/>
        <v>#NAME?</v>
      </c>
      <c r="K141" s="478" t="e">
        <f t="shared" ca="1" si="26"/>
        <v>#NAME?</v>
      </c>
      <c r="L141" s="478" t="e">
        <f t="shared" ca="1" si="26"/>
        <v>#NAME?</v>
      </c>
      <c r="M141" s="478" t="e">
        <f t="shared" ca="1" si="26"/>
        <v>#NAME?</v>
      </c>
      <c r="N141" s="478" t="e">
        <f t="shared" ca="1" si="26"/>
        <v>#NAME?</v>
      </c>
      <c r="O141" s="478" t="e">
        <f t="shared" ca="1" si="26"/>
        <v>#NAME?</v>
      </c>
      <c r="P141" s="478" t="e">
        <f t="shared" ca="1" si="26"/>
        <v>#NAME?</v>
      </c>
      <c r="Q141" s="478" t="e">
        <f t="shared" ca="1" si="26"/>
        <v>#NAME?</v>
      </c>
      <c r="R141" s="478" t="e">
        <f t="shared" ca="1" si="27"/>
        <v>#NAME?</v>
      </c>
      <c r="S141" s="478" t="e">
        <f t="shared" ca="1" si="27"/>
        <v>#NAME?</v>
      </c>
      <c r="T141" s="478" t="e">
        <f t="shared" ca="1" si="27"/>
        <v>#NAME?</v>
      </c>
      <c r="U141" s="478" t="e">
        <f t="shared" ca="1" si="27"/>
        <v>#NAME?</v>
      </c>
      <c r="V141" s="478" t="e">
        <f t="shared" ca="1" si="27"/>
        <v>#NAME?</v>
      </c>
      <c r="W141" s="478" t="e">
        <f t="shared" ca="1" si="27"/>
        <v>#NAME?</v>
      </c>
      <c r="X141" s="478" t="e">
        <f t="shared" ca="1" si="27"/>
        <v>#NAME?</v>
      </c>
      <c r="Y141" s="478" t="e">
        <f t="shared" ca="1" si="27"/>
        <v>#NAME?</v>
      </c>
      <c r="Z141" s="478" t="e">
        <f t="shared" ca="1" si="27"/>
        <v>#NAME?</v>
      </c>
      <c r="AA141" s="478" t="e">
        <f t="shared" ca="1" si="27"/>
        <v>#NAME?</v>
      </c>
      <c r="AB141" s="739">
        <v>280</v>
      </c>
      <c r="AC141" s="739">
        <v>5</v>
      </c>
      <c r="AD141" s="739" t="s">
        <v>1000</v>
      </c>
    </row>
    <row r="142" spans="1:30">
      <c r="A142" s="477"/>
      <c r="B142" s="477"/>
      <c r="C142" s="477"/>
      <c r="D142" s="477"/>
      <c r="E142" s="478">
        <f>ROW('us01'!E281)</f>
        <v>281</v>
      </c>
      <c r="F142" s="478">
        <f>COLUMN('us01'!E281)</f>
        <v>5</v>
      </c>
      <c r="G142" s="478" t="s">
        <v>1000</v>
      </c>
      <c r="H142" s="478" t="e">
        <f t="shared" ca="1" si="26"/>
        <v>#NAME?</v>
      </c>
      <c r="I142" s="478" t="e">
        <f t="shared" ca="1" si="26"/>
        <v>#NAME?</v>
      </c>
      <c r="J142" s="478" t="e">
        <f t="shared" ca="1" si="26"/>
        <v>#NAME?</v>
      </c>
      <c r="K142" s="478" t="e">
        <f t="shared" ca="1" si="26"/>
        <v>#NAME?</v>
      </c>
      <c r="L142" s="478" t="e">
        <f t="shared" ca="1" si="26"/>
        <v>#NAME?</v>
      </c>
      <c r="M142" s="478" t="e">
        <f t="shared" ca="1" si="26"/>
        <v>#NAME?</v>
      </c>
      <c r="N142" s="478" t="e">
        <f t="shared" ca="1" si="26"/>
        <v>#NAME?</v>
      </c>
      <c r="O142" s="478" t="e">
        <f t="shared" ca="1" si="26"/>
        <v>#NAME?</v>
      </c>
      <c r="P142" s="478" t="e">
        <f t="shared" ca="1" si="26"/>
        <v>#NAME?</v>
      </c>
      <c r="Q142" s="478" t="e">
        <f t="shared" ca="1" si="26"/>
        <v>#NAME?</v>
      </c>
      <c r="R142" s="478" t="e">
        <f t="shared" ca="1" si="27"/>
        <v>#NAME?</v>
      </c>
      <c r="S142" s="478" t="e">
        <f t="shared" ca="1" si="27"/>
        <v>#NAME?</v>
      </c>
      <c r="T142" s="478" t="e">
        <f t="shared" ca="1" si="27"/>
        <v>#NAME?</v>
      </c>
      <c r="U142" s="478" t="e">
        <f t="shared" ca="1" si="27"/>
        <v>#NAME?</v>
      </c>
      <c r="V142" s="478" t="e">
        <f t="shared" ca="1" si="27"/>
        <v>#NAME?</v>
      </c>
      <c r="W142" s="478" t="e">
        <f t="shared" ca="1" si="27"/>
        <v>#NAME?</v>
      </c>
      <c r="X142" s="478" t="e">
        <f t="shared" ca="1" si="27"/>
        <v>#NAME?</v>
      </c>
      <c r="Y142" s="478" t="e">
        <f t="shared" ca="1" si="27"/>
        <v>#NAME?</v>
      </c>
      <c r="Z142" s="478" t="e">
        <f t="shared" ca="1" si="27"/>
        <v>#NAME?</v>
      </c>
      <c r="AA142" s="478" t="e">
        <f t="shared" ca="1" si="27"/>
        <v>#NAME?</v>
      </c>
      <c r="AB142" s="739">
        <v>281</v>
      </c>
      <c r="AC142" s="739">
        <v>5</v>
      </c>
      <c r="AD142" s="739" t="s">
        <v>1000</v>
      </c>
    </row>
    <row r="143" spans="1:30">
      <c r="A143" s="477"/>
      <c r="B143" s="477"/>
      <c r="C143" s="477"/>
      <c r="D143" s="477"/>
      <c r="E143" s="478">
        <f>ROW('us01'!E282)</f>
        <v>282</v>
      </c>
      <c r="F143" s="478">
        <f>COLUMN('us01'!E282)</f>
        <v>5</v>
      </c>
      <c r="G143" s="478" t="s">
        <v>1000</v>
      </c>
      <c r="H143" s="478" t="e">
        <f t="shared" ca="1" si="26"/>
        <v>#NAME?</v>
      </c>
      <c r="I143" s="478" t="e">
        <f t="shared" ca="1" si="26"/>
        <v>#NAME?</v>
      </c>
      <c r="J143" s="478" t="e">
        <f t="shared" ca="1" si="26"/>
        <v>#NAME?</v>
      </c>
      <c r="K143" s="478" t="e">
        <f t="shared" ca="1" si="26"/>
        <v>#NAME?</v>
      </c>
      <c r="L143" s="478" t="e">
        <f t="shared" ca="1" si="26"/>
        <v>#NAME?</v>
      </c>
      <c r="M143" s="478" t="e">
        <f t="shared" ca="1" si="26"/>
        <v>#NAME?</v>
      </c>
      <c r="N143" s="478" t="e">
        <f t="shared" ca="1" si="26"/>
        <v>#NAME?</v>
      </c>
      <c r="O143" s="478" t="e">
        <f t="shared" ca="1" si="26"/>
        <v>#NAME?</v>
      </c>
      <c r="P143" s="478" t="e">
        <f t="shared" ca="1" si="26"/>
        <v>#NAME?</v>
      </c>
      <c r="Q143" s="478" t="e">
        <f t="shared" ca="1" si="26"/>
        <v>#NAME?</v>
      </c>
      <c r="R143" s="478" t="e">
        <f t="shared" ca="1" si="27"/>
        <v>#NAME?</v>
      </c>
      <c r="S143" s="478" t="e">
        <f t="shared" ca="1" si="27"/>
        <v>#NAME?</v>
      </c>
      <c r="T143" s="478" t="e">
        <f t="shared" ca="1" si="27"/>
        <v>#NAME?</v>
      </c>
      <c r="U143" s="478" t="e">
        <f t="shared" ca="1" si="27"/>
        <v>#NAME?</v>
      </c>
      <c r="V143" s="478" t="e">
        <f t="shared" ca="1" si="27"/>
        <v>#NAME?</v>
      </c>
      <c r="W143" s="478" t="e">
        <f t="shared" ca="1" si="27"/>
        <v>#NAME?</v>
      </c>
      <c r="X143" s="478" t="e">
        <f t="shared" ca="1" si="27"/>
        <v>#NAME?</v>
      </c>
      <c r="Y143" s="478" t="e">
        <f t="shared" ca="1" si="27"/>
        <v>#NAME?</v>
      </c>
      <c r="Z143" s="478" t="e">
        <f t="shared" ca="1" si="27"/>
        <v>#NAME?</v>
      </c>
      <c r="AA143" s="478" t="e">
        <f t="shared" ca="1" si="27"/>
        <v>#NAME?</v>
      </c>
      <c r="AB143" s="739">
        <v>282</v>
      </c>
      <c r="AC143" s="739">
        <v>5</v>
      </c>
      <c r="AD143" s="739" t="s">
        <v>1000</v>
      </c>
    </row>
    <row r="144" spans="1:30">
      <c r="A144" s="477"/>
      <c r="B144" s="477"/>
      <c r="C144" s="477"/>
      <c r="D144" s="477"/>
      <c r="E144" s="478">
        <f>ROW('us01'!E283)</f>
        <v>283</v>
      </c>
      <c r="F144" s="478">
        <f>COLUMN('us01'!E283)</f>
        <v>5</v>
      </c>
      <c r="G144" s="478" t="s">
        <v>1000</v>
      </c>
      <c r="H144" s="478" t="e">
        <f t="shared" ca="1" si="26"/>
        <v>#NAME?</v>
      </c>
      <c r="I144" s="478" t="e">
        <f t="shared" ca="1" si="26"/>
        <v>#NAME?</v>
      </c>
      <c r="J144" s="478" t="e">
        <f t="shared" ca="1" si="26"/>
        <v>#NAME?</v>
      </c>
      <c r="K144" s="478" t="e">
        <f t="shared" ca="1" si="26"/>
        <v>#NAME?</v>
      </c>
      <c r="L144" s="478" t="e">
        <f t="shared" ca="1" si="26"/>
        <v>#NAME?</v>
      </c>
      <c r="M144" s="478" t="e">
        <f t="shared" ca="1" si="26"/>
        <v>#NAME?</v>
      </c>
      <c r="N144" s="478" t="e">
        <f t="shared" ca="1" si="26"/>
        <v>#NAME?</v>
      </c>
      <c r="O144" s="478" t="e">
        <f t="shared" ca="1" si="26"/>
        <v>#NAME?</v>
      </c>
      <c r="P144" s="478" t="e">
        <f t="shared" ca="1" si="26"/>
        <v>#NAME?</v>
      </c>
      <c r="Q144" s="478" t="e">
        <f t="shared" ca="1" si="26"/>
        <v>#NAME?</v>
      </c>
      <c r="R144" s="478" t="e">
        <f t="shared" ca="1" si="27"/>
        <v>#NAME?</v>
      </c>
      <c r="S144" s="478" t="e">
        <f t="shared" ca="1" si="27"/>
        <v>#NAME?</v>
      </c>
      <c r="T144" s="478" t="e">
        <f t="shared" ca="1" si="27"/>
        <v>#NAME?</v>
      </c>
      <c r="U144" s="478" t="e">
        <f t="shared" ca="1" si="27"/>
        <v>#NAME?</v>
      </c>
      <c r="V144" s="478" t="e">
        <f t="shared" ca="1" si="27"/>
        <v>#NAME?</v>
      </c>
      <c r="W144" s="478" t="e">
        <f t="shared" ca="1" si="27"/>
        <v>#NAME?</v>
      </c>
      <c r="X144" s="478" t="e">
        <f t="shared" ca="1" si="27"/>
        <v>#NAME?</v>
      </c>
      <c r="Y144" s="478" t="e">
        <f t="shared" ca="1" si="27"/>
        <v>#NAME?</v>
      </c>
      <c r="Z144" s="478" t="e">
        <f t="shared" ca="1" si="27"/>
        <v>#NAME?</v>
      </c>
      <c r="AA144" s="478" t="e">
        <f t="shared" ca="1" si="27"/>
        <v>#NAME?</v>
      </c>
      <c r="AB144" s="739">
        <v>283</v>
      </c>
      <c r="AC144" s="739">
        <v>5</v>
      </c>
      <c r="AD144" s="739" t="s">
        <v>1000</v>
      </c>
    </row>
    <row r="145" spans="1:30">
      <c r="A145" s="477"/>
      <c r="B145" s="477"/>
      <c r="C145" s="477"/>
      <c r="D145" s="477" t="s">
        <v>474</v>
      </c>
      <c r="E145" s="478">
        <f>ROW('us01'!K288)</f>
        <v>288</v>
      </c>
      <c r="F145" s="478">
        <f>COLUMN('us01'!K288)</f>
        <v>11</v>
      </c>
      <c r="G145" s="478" t="s">
        <v>2264</v>
      </c>
      <c r="H145" s="478" t="e">
        <f t="shared" ref="H145:Q154" ca="1" si="28">copia_valore_us2($E145,$F145,H$4,$G145)</f>
        <v>#NAME?</v>
      </c>
      <c r="I145" s="478" t="e">
        <f t="shared" ca="1" si="28"/>
        <v>#NAME?</v>
      </c>
      <c r="J145" s="478" t="e">
        <f t="shared" ca="1" si="28"/>
        <v>#NAME?</v>
      </c>
      <c r="K145" s="478" t="e">
        <f t="shared" ca="1" si="28"/>
        <v>#NAME?</v>
      </c>
      <c r="L145" s="478" t="e">
        <f t="shared" ca="1" si="28"/>
        <v>#NAME?</v>
      </c>
      <c r="M145" s="478" t="e">
        <f t="shared" ca="1" si="28"/>
        <v>#NAME?</v>
      </c>
      <c r="N145" s="478" t="e">
        <f t="shared" ca="1" si="28"/>
        <v>#NAME?</v>
      </c>
      <c r="O145" s="478" t="e">
        <f t="shared" ca="1" si="28"/>
        <v>#NAME?</v>
      </c>
      <c r="P145" s="478" t="e">
        <f t="shared" ca="1" si="28"/>
        <v>#NAME?</v>
      </c>
      <c r="Q145" s="478" t="e">
        <f t="shared" ca="1" si="28"/>
        <v>#NAME?</v>
      </c>
      <c r="R145" s="478" t="e">
        <f t="shared" ref="R145:AA154" ca="1" si="29">copia_valore_us2($E145,$F145,R$4,$G145)</f>
        <v>#NAME?</v>
      </c>
      <c r="S145" s="478" t="e">
        <f t="shared" ca="1" si="29"/>
        <v>#NAME?</v>
      </c>
      <c r="T145" s="478" t="e">
        <f t="shared" ca="1" si="29"/>
        <v>#NAME?</v>
      </c>
      <c r="U145" s="478" t="e">
        <f t="shared" ca="1" si="29"/>
        <v>#NAME?</v>
      </c>
      <c r="V145" s="478" t="e">
        <f t="shared" ca="1" si="29"/>
        <v>#NAME?</v>
      </c>
      <c r="W145" s="478" t="e">
        <f t="shared" ca="1" si="29"/>
        <v>#NAME?</v>
      </c>
      <c r="X145" s="478" t="e">
        <f t="shared" ca="1" si="29"/>
        <v>#NAME?</v>
      </c>
      <c r="Y145" s="478" t="e">
        <f t="shared" ca="1" si="29"/>
        <v>#NAME?</v>
      </c>
      <c r="Z145" s="478" t="e">
        <f t="shared" ca="1" si="29"/>
        <v>#NAME?</v>
      </c>
      <c r="AA145" s="478" t="e">
        <f t="shared" ca="1" si="29"/>
        <v>#NAME?</v>
      </c>
      <c r="AB145" s="739">
        <v>288</v>
      </c>
      <c r="AC145" s="739">
        <v>11</v>
      </c>
      <c r="AD145" s="739" t="s">
        <v>2264</v>
      </c>
    </row>
    <row r="146" spans="1:30">
      <c r="A146" s="477"/>
      <c r="B146" s="477"/>
      <c r="C146" s="477"/>
      <c r="D146" s="477"/>
      <c r="E146" s="478">
        <f>ROW('us01'!O288)</f>
        <v>288</v>
      </c>
      <c r="F146" s="478">
        <f>COLUMN('us01'!O288)</f>
        <v>15</v>
      </c>
      <c r="G146" s="478" t="s">
        <v>2264</v>
      </c>
      <c r="H146" s="478" t="e">
        <f t="shared" ca="1" si="28"/>
        <v>#NAME?</v>
      </c>
      <c r="I146" s="478" t="e">
        <f t="shared" ca="1" si="28"/>
        <v>#NAME?</v>
      </c>
      <c r="J146" s="478" t="e">
        <f t="shared" ca="1" si="28"/>
        <v>#NAME?</v>
      </c>
      <c r="K146" s="478" t="e">
        <f t="shared" ca="1" si="28"/>
        <v>#NAME?</v>
      </c>
      <c r="L146" s="478" t="e">
        <f t="shared" ca="1" si="28"/>
        <v>#NAME?</v>
      </c>
      <c r="M146" s="478" t="e">
        <f t="shared" ca="1" si="28"/>
        <v>#NAME?</v>
      </c>
      <c r="N146" s="478" t="e">
        <f t="shared" ca="1" si="28"/>
        <v>#NAME?</v>
      </c>
      <c r="O146" s="478" t="e">
        <f t="shared" ca="1" si="28"/>
        <v>#NAME?</v>
      </c>
      <c r="P146" s="478" t="e">
        <f t="shared" ca="1" si="28"/>
        <v>#NAME?</v>
      </c>
      <c r="Q146" s="478" t="e">
        <f t="shared" ca="1" si="28"/>
        <v>#NAME?</v>
      </c>
      <c r="R146" s="478" t="e">
        <f t="shared" ca="1" si="29"/>
        <v>#NAME?</v>
      </c>
      <c r="S146" s="478" t="e">
        <f t="shared" ca="1" si="29"/>
        <v>#NAME?</v>
      </c>
      <c r="T146" s="478" t="e">
        <f t="shared" ca="1" si="29"/>
        <v>#NAME?</v>
      </c>
      <c r="U146" s="478" t="e">
        <f t="shared" ca="1" si="29"/>
        <v>#NAME?</v>
      </c>
      <c r="V146" s="478" t="e">
        <f t="shared" ca="1" si="29"/>
        <v>#NAME?</v>
      </c>
      <c r="W146" s="478" t="e">
        <f t="shared" ca="1" si="29"/>
        <v>#NAME?</v>
      </c>
      <c r="X146" s="478" t="e">
        <f t="shared" ca="1" si="29"/>
        <v>#NAME?</v>
      </c>
      <c r="Y146" s="478" t="e">
        <f t="shared" ca="1" si="29"/>
        <v>#NAME?</v>
      </c>
      <c r="Z146" s="478" t="e">
        <f t="shared" ca="1" si="29"/>
        <v>#NAME?</v>
      </c>
      <c r="AA146" s="478" t="e">
        <f t="shared" ca="1" si="29"/>
        <v>#NAME?</v>
      </c>
      <c r="AB146" s="739">
        <v>288</v>
      </c>
      <c r="AC146" s="739">
        <v>15</v>
      </c>
      <c r="AD146" s="739" t="s">
        <v>2264</v>
      </c>
    </row>
    <row r="147" spans="1:30">
      <c r="A147" s="477"/>
      <c r="B147" s="477"/>
      <c r="C147" s="477"/>
      <c r="D147" s="477"/>
      <c r="E147" s="478">
        <f>ROW('us01'!S288)</f>
        <v>288</v>
      </c>
      <c r="F147" s="478">
        <f>COLUMN('us01'!S288)</f>
        <v>19</v>
      </c>
      <c r="G147" s="478" t="s">
        <v>2264</v>
      </c>
      <c r="H147" s="478" t="e">
        <f t="shared" ca="1" si="28"/>
        <v>#NAME?</v>
      </c>
      <c r="I147" s="478" t="e">
        <f t="shared" ca="1" si="28"/>
        <v>#NAME?</v>
      </c>
      <c r="J147" s="478" t="e">
        <f t="shared" ca="1" si="28"/>
        <v>#NAME?</v>
      </c>
      <c r="K147" s="478" t="e">
        <f t="shared" ca="1" si="28"/>
        <v>#NAME?</v>
      </c>
      <c r="L147" s="478" t="e">
        <f t="shared" ca="1" si="28"/>
        <v>#NAME?</v>
      </c>
      <c r="M147" s="478" t="e">
        <f t="shared" ca="1" si="28"/>
        <v>#NAME?</v>
      </c>
      <c r="N147" s="478" t="e">
        <f t="shared" ca="1" si="28"/>
        <v>#NAME?</v>
      </c>
      <c r="O147" s="478" t="e">
        <f t="shared" ca="1" si="28"/>
        <v>#NAME?</v>
      </c>
      <c r="P147" s="478" t="e">
        <f t="shared" ca="1" si="28"/>
        <v>#NAME?</v>
      </c>
      <c r="Q147" s="478" t="e">
        <f t="shared" ca="1" si="28"/>
        <v>#NAME?</v>
      </c>
      <c r="R147" s="478" t="e">
        <f t="shared" ca="1" si="29"/>
        <v>#NAME?</v>
      </c>
      <c r="S147" s="478" t="e">
        <f t="shared" ca="1" si="29"/>
        <v>#NAME?</v>
      </c>
      <c r="T147" s="478" t="e">
        <f t="shared" ca="1" si="29"/>
        <v>#NAME?</v>
      </c>
      <c r="U147" s="478" t="e">
        <f t="shared" ca="1" si="29"/>
        <v>#NAME?</v>
      </c>
      <c r="V147" s="478" t="e">
        <f t="shared" ca="1" si="29"/>
        <v>#NAME?</v>
      </c>
      <c r="W147" s="478" t="e">
        <f t="shared" ca="1" si="29"/>
        <v>#NAME?</v>
      </c>
      <c r="X147" s="478" t="e">
        <f t="shared" ca="1" si="29"/>
        <v>#NAME?</v>
      </c>
      <c r="Y147" s="478" t="e">
        <f t="shared" ca="1" si="29"/>
        <v>#NAME?</v>
      </c>
      <c r="Z147" s="478" t="e">
        <f t="shared" ca="1" si="29"/>
        <v>#NAME?</v>
      </c>
      <c r="AA147" s="478" t="e">
        <f t="shared" ca="1" si="29"/>
        <v>#NAME?</v>
      </c>
      <c r="AB147" s="739">
        <v>288</v>
      </c>
      <c r="AC147" s="739">
        <v>19</v>
      </c>
      <c r="AD147" s="739" t="s">
        <v>2264</v>
      </c>
    </row>
    <row r="148" spans="1:30">
      <c r="A148" s="477"/>
      <c r="B148" s="477"/>
      <c r="C148" s="477"/>
      <c r="D148" s="477"/>
      <c r="E148" s="478">
        <f>ROW('us01'!W288)</f>
        <v>288</v>
      </c>
      <c r="F148" s="478">
        <f>COLUMN('us01'!W288)</f>
        <v>23</v>
      </c>
      <c r="G148" s="478" t="s">
        <v>2264</v>
      </c>
      <c r="H148" s="478" t="e">
        <f t="shared" ca="1" si="28"/>
        <v>#NAME?</v>
      </c>
      <c r="I148" s="478" t="e">
        <f t="shared" ca="1" si="28"/>
        <v>#NAME?</v>
      </c>
      <c r="J148" s="478" t="e">
        <f t="shared" ca="1" si="28"/>
        <v>#NAME?</v>
      </c>
      <c r="K148" s="478" t="e">
        <f t="shared" ca="1" si="28"/>
        <v>#NAME?</v>
      </c>
      <c r="L148" s="478" t="e">
        <f t="shared" ca="1" si="28"/>
        <v>#NAME?</v>
      </c>
      <c r="M148" s="478" t="e">
        <f t="shared" ca="1" si="28"/>
        <v>#NAME?</v>
      </c>
      <c r="N148" s="478" t="e">
        <f t="shared" ca="1" si="28"/>
        <v>#NAME?</v>
      </c>
      <c r="O148" s="478" t="e">
        <f t="shared" ca="1" si="28"/>
        <v>#NAME?</v>
      </c>
      <c r="P148" s="478" t="e">
        <f t="shared" ca="1" si="28"/>
        <v>#NAME?</v>
      </c>
      <c r="Q148" s="478" t="e">
        <f t="shared" ca="1" si="28"/>
        <v>#NAME?</v>
      </c>
      <c r="R148" s="478" t="e">
        <f t="shared" ca="1" si="29"/>
        <v>#NAME?</v>
      </c>
      <c r="S148" s="478" t="e">
        <f t="shared" ca="1" si="29"/>
        <v>#NAME?</v>
      </c>
      <c r="T148" s="478" t="e">
        <f t="shared" ca="1" si="29"/>
        <v>#NAME?</v>
      </c>
      <c r="U148" s="478" t="e">
        <f t="shared" ca="1" si="29"/>
        <v>#NAME?</v>
      </c>
      <c r="V148" s="478" t="e">
        <f t="shared" ca="1" si="29"/>
        <v>#NAME?</v>
      </c>
      <c r="W148" s="478" t="e">
        <f t="shared" ca="1" si="29"/>
        <v>#NAME?</v>
      </c>
      <c r="X148" s="478" t="e">
        <f t="shared" ca="1" si="29"/>
        <v>#NAME?</v>
      </c>
      <c r="Y148" s="478" t="e">
        <f t="shared" ca="1" si="29"/>
        <v>#NAME?</v>
      </c>
      <c r="Z148" s="478" t="e">
        <f t="shared" ca="1" si="29"/>
        <v>#NAME?</v>
      </c>
      <c r="AA148" s="478" t="e">
        <f t="shared" ca="1" si="29"/>
        <v>#NAME?</v>
      </c>
      <c r="AB148" s="739">
        <v>288</v>
      </c>
      <c r="AC148" s="739">
        <v>23</v>
      </c>
      <c r="AD148" s="739" t="s">
        <v>2264</v>
      </c>
    </row>
    <row r="149" spans="1:30">
      <c r="A149" s="477"/>
      <c r="B149" s="477"/>
      <c r="C149" s="477"/>
      <c r="D149" s="477"/>
      <c r="E149" s="478">
        <f>ROW('us01'!AA288)</f>
        <v>288</v>
      </c>
      <c r="F149" s="478">
        <f>COLUMN('us01'!AA288)</f>
        <v>27</v>
      </c>
      <c r="G149" s="478" t="s">
        <v>2264</v>
      </c>
      <c r="H149" s="478" t="e">
        <f t="shared" ca="1" si="28"/>
        <v>#NAME?</v>
      </c>
      <c r="I149" s="478" t="e">
        <f t="shared" ca="1" si="28"/>
        <v>#NAME?</v>
      </c>
      <c r="J149" s="478" t="e">
        <f t="shared" ca="1" si="28"/>
        <v>#NAME?</v>
      </c>
      <c r="K149" s="478" t="e">
        <f t="shared" ca="1" si="28"/>
        <v>#NAME?</v>
      </c>
      <c r="L149" s="478" t="e">
        <f t="shared" ca="1" si="28"/>
        <v>#NAME?</v>
      </c>
      <c r="M149" s="478" t="e">
        <f t="shared" ca="1" si="28"/>
        <v>#NAME?</v>
      </c>
      <c r="N149" s="478" t="e">
        <f t="shared" ca="1" si="28"/>
        <v>#NAME?</v>
      </c>
      <c r="O149" s="478" t="e">
        <f t="shared" ca="1" si="28"/>
        <v>#NAME?</v>
      </c>
      <c r="P149" s="478" t="e">
        <f t="shared" ca="1" si="28"/>
        <v>#NAME?</v>
      </c>
      <c r="Q149" s="478" t="e">
        <f t="shared" ca="1" si="28"/>
        <v>#NAME?</v>
      </c>
      <c r="R149" s="478" t="e">
        <f t="shared" ca="1" si="29"/>
        <v>#NAME?</v>
      </c>
      <c r="S149" s="478" t="e">
        <f t="shared" ca="1" si="29"/>
        <v>#NAME?</v>
      </c>
      <c r="T149" s="478" t="e">
        <f t="shared" ca="1" si="29"/>
        <v>#NAME?</v>
      </c>
      <c r="U149" s="478" t="e">
        <f t="shared" ca="1" si="29"/>
        <v>#NAME?</v>
      </c>
      <c r="V149" s="478" t="e">
        <f t="shared" ca="1" si="29"/>
        <v>#NAME?</v>
      </c>
      <c r="W149" s="478" t="e">
        <f t="shared" ca="1" si="29"/>
        <v>#NAME?</v>
      </c>
      <c r="X149" s="478" t="e">
        <f t="shared" ca="1" si="29"/>
        <v>#NAME?</v>
      </c>
      <c r="Y149" s="478" t="e">
        <f t="shared" ca="1" si="29"/>
        <v>#NAME?</v>
      </c>
      <c r="Z149" s="478" t="e">
        <f t="shared" ca="1" si="29"/>
        <v>#NAME?</v>
      </c>
      <c r="AA149" s="478" t="e">
        <f t="shared" ca="1" si="29"/>
        <v>#NAME?</v>
      </c>
      <c r="AB149" s="739">
        <v>288</v>
      </c>
      <c r="AC149" s="739">
        <v>27</v>
      </c>
      <c r="AD149" s="739" t="s">
        <v>2264</v>
      </c>
    </row>
    <row r="150" spans="1:30">
      <c r="A150" s="477"/>
      <c r="B150" s="477"/>
      <c r="C150" s="477"/>
      <c r="D150" s="477"/>
      <c r="E150" s="478">
        <f>ROW('us01'!AE288)</f>
        <v>288</v>
      </c>
      <c r="F150" s="478">
        <f>COLUMN('us01'!AE288)</f>
        <v>31</v>
      </c>
      <c r="G150" s="478" t="s">
        <v>2264</v>
      </c>
      <c r="H150" s="478" t="e">
        <f t="shared" ca="1" si="28"/>
        <v>#NAME?</v>
      </c>
      <c r="I150" s="478" t="e">
        <f t="shared" ca="1" si="28"/>
        <v>#NAME?</v>
      </c>
      <c r="J150" s="478" t="e">
        <f t="shared" ca="1" si="28"/>
        <v>#NAME?</v>
      </c>
      <c r="K150" s="478" t="e">
        <f t="shared" ca="1" si="28"/>
        <v>#NAME?</v>
      </c>
      <c r="L150" s="478" t="e">
        <f t="shared" ca="1" si="28"/>
        <v>#NAME?</v>
      </c>
      <c r="M150" s="478" t="e">
        <f t="shared" ca="1" si="28"/>
        <v>#NAME?</v>
      </c>
      <c r="N150" s="478" t="e">
        <f t="shared" ca="1" si="28"/>
        <v>#NAME?</v>
      </c>
      <c r="O150" s="478" t="e">
        <f t="shared" ca="1" si="28"/>
        <v>#NAME?</v>
      </c>
      <c r="P150" s="478" t="e">
        <f t="shared" ca="1" si="28"/>
        <v>#NAME?</v>
      </c>
      <c r="Q150" s="478" t="e">
        <f t="shared" ca="1" si="28"/>
        <v>#NAME?</v>
      </c>
      <c r="R150" s="478" t="e">
        <f t="shared" ca="1" si="29"/>
        <v>#NAME?</v>
      </c>
      <c r="S150" s="478" t="e">
        <f t="shared" ca="1" si="29"/>
        <v>#NAME?</v>
      </c>
      <c r="T150" s="478" t="e">
        <f t="shared" ca="1" si="29"/>
        <v>#NAME?</v>
      </c>
      <c r="U150" s="478" t="e">
        <f t="shared" ca="1" si="29"/>
        <v>#NAME?</v>
      </c>
      <c r="V150" s="478" t="e">
        <f t="shared" ca="1" si="29"/>
        <v>#NAME?</v>
      </c>
      <c r="W150" s="478" t="e">
        <f t="shared" ca="1" si="29"/>
        <v>#NAME?</v>
      </c>
      <c r="X150" s="478" t="e">
        <f t="shared" ca="1" si="29"/>
        <v>#NAME?</v>
      </c>
      <c r="Y150" s="478" t="e">
        <f t="shared" ca="1" si="29"/>
        <v>#NAME?</v>
      </c>
      <c r="Z150" s="478" t="e">
        <f t="shared" ca="1" si="29"/>
        <v>#NAME?</v>
      </c>
      <c r="AA150" s="478" t="e">
        <f t="shared" ca="1" si="29"/>
        <v>#NAME?</v>
      </c>
      <c r="AB150" s="739">
        <v>288</v>
      </c>
      <c r="AC150" s="739">
        <v>31</v>
      </c>
      <c r="AD150" s="739" t="s">
        <v>2264</v>
      </c>
    </row>
    <row r="151" spans="1:30">
      <c r="A151" s="477"/>
      <c r="B151" s="477"/>
      <c r="C151" s="477"/>
      <c r="D151" s="477"/>
      <c r="E151" s="478">
        <f>ROW('us01'!AI288)</f>
        <v>288</v>
      </c>
      <c r="F151" s="478">
        <f>COLUMN('us01'!AI288)</f>
        <v>35</v>
      </c>
      <c r="G151" s="478" t="s">
        <v>2264</v>
      </c>
      <c r="H151" s="478" t="e">
        <f t="shared" ca="1" si="28"/>
        <v>#NAME?</v>
      </c>
      <c r="I151" s="478" t="e">
        <f t="shared" ca="1" si="28"/>
        <v>#NAME?</v>
      </c>
      <c r="J151" s="478" t="e">
        <f t="shared" ca="1" si="28"/>
        <v>#NAME?</v>
      </c>
      <c r="K151" s="478" t="e">
        <f t="shared" ca="1" si="28"/>
        <v>#NAME?</v>
      </c>
      <c r="L151" s="478" t="e">
        <f t="shared" ca="1" si="28"/>
        <v>#NAME?</v>
      </c>
      <c r="M151" s="478" t="e">
        <f t="shared" ca="1" si="28"/>
        <v>#NAME?</v>
      </c>
      <c r="N151" s="478" t="e">
        <f t="shared" ca="1" si="28"/>
        <v>#NAME?</v>
      </c>
      <c r="O151" s="478" t="e">
        <f t="shared" ca="1" si="28"/>
        <v>#NAME?</v>
      </c>
      <c r="P151" s="478" t="e">
        <f t="shared" ca="1" si="28"/>
        <v>#NAME?</v>
      </c>
      <c r="Q151" s="478" t="e">
        <f t="shared" ca="1" si="28"/>
        <v>#NAME?</v>
      </c>
      <c r="R151" s="478" t="e">
        <f t="shared" ca="1" si="29"/>
        <v>#NAME?</v>
      </c>
      <c r="S151" s="478" t="e">
        <f t="shared" ca="1" si="29"/>
        <v>#NAME?</v>
      </c>
      <c r="T151" s="478" t="e">
        <f t="shared" ca="1" si="29"/>
        <v>#NAME?</v>
      </c>
      <c r="U151" s="478" t="e">
        <f t="shared" ca="1" si="29"/>
        <v>#NAME?</v>
      </c>
      <c r="V151" s="478" t="e">
        <f t="shared" ca="1" si="29"/>
        <v>#NAME?</v>
      </c>
      <c r="W151" s="478" t="e">
        <f t="shared" ca="1" si="29"/>
        <v>#NAME?</v>
      </c>
      <c r="X151" s="478" t="e">
        <f t="shared" ca="1" si="29"/>
        <v>#NAME?</v>
      </c>
      <c r="Y151" s="478" t="e">
        <f t="shared" ca="1" si="29"/>
        <v>#NAME?</v>
      </c>
      <c r="Z151" s="478" t="e">
        <f t="shared" ca="1" si="29"/>
        <v>#NAME?</v>
      </c>
      <c r="AA151" s="478" t="e">
        <f t="shared" ca="1" si="29"/>
        <v>#NAME?</v>
      </c>
      <c r="AB151" s="739">
        <v>288</v>
      </c>
      <c r="AC151" s="739">
        <v>35</v>
      </c>
      <c r="AD151" s="739" t="s">
        <v>2264</v>
      </c>
    </row>
    <row r="152" spans="1:30">
      <c r="A152" s="477"/>
      <c r="B152" s="477"/>
      <c r="C152" s="477"/>
      <c r="D152" s="477"/>
      <c r="E152" s="478">
        <f>ROW('us01'!AM288)</f>
        <v>288</v>
      </c>
      <c r="F152" s="478">
        <f>COLUMN('us01'!AM288)</f>
        <v>39</v>
      </c>
      <c r="G152" s="478" t="s">
        <v>2264</v>
      </c>
      <c r="H152" s="478" t="e">
        <f t="shared" ca="1" si="28"/>
        <v>#NAME?</v>
      </c>
      <c r="I152" s="478" t="e">
        <f t="shared" ca="1" si="28"/>
        <v>#NAME?</v>
      </c>
      <c r="J152" s="478" t="e">
        <f t="shared" ca="1" si="28"/>
        <v>#NAME?</v>
      </c>
      <c r="K152" s="478" t="e">
        <f t="shared" ca="1" si="28"/>
        <v>#NAME?</v>
      </c>
      <c r="L152" s="478" t="e">
        <f t="shared" ca="1" si="28"/>
        <v>#NAME?</v>
      </c>
      <c r="M152" s="478" t="e">
        <f t="shared" ca="1" si="28"/>
        <v>#NAME?</v>
      </c>
      <c r="N152" s="478" t="e">
        <f t="shared" ca="1" si="28"/>
        <v>#NAME?</v>
      </c>
      <c r="O152" s="478" t="e">
        <f t="shared" ca="1" si="28"/>
        <v>#NAME?</v>
      </c>
      <c r="P152" s="478" t="e">
        <f t="shared" ca="1" si="28"/>
        <v>#NAME?</v>
      </c>
      <c r="Q152" s="478" t="e">
        <f t="shared" ca="1" si="28"/>
        <v>#NAME?</v>
      </c>
      <c r="R152" s="478" t="e">
        <f t="shared" ca="1" si="29"/>
        <v>#NAME?</v>
      </c>
      <c r="S152" s="478" t="e">
        <f t="shared" ca="1" si="29"/>
        <v>#NAME?</v>
      </c>
      <c r="T152" s="478" t="e">
        <f t="shared" ca="1" si="29"/>
        <v>#NAME?</v>
      </c>
      <c r="U152" s="478" t="e">
        <f t="shared" ca="1" si="29"/>
        <v>#NAME?</v>
      </c>
      <c r="V152" s="478" t="e">
        <f t="shared" ca="1" si="29"/>
        <v>#NAME?</v>
      </c>
      <c r="W152" s="478" t="e">
        <f t="shared" ca="1" si="29"/>
        <v>#NAME?</v>
      </c>
      <c r="X152" s="478" t="e">
        <f t="shared" ca="1" si="29"/>
        <v>#NAME?</v>
      </c>
      <c r="Y152" s="478" t="e">
        <f t="shared" ca="1" si="29"/>
        <v>#NAME?</v>
      </c>
      <c r="Z152" s="478" t="e">
        <f t="shared" ca="1" si="29"/>
        <v>#NAME?</v>
      </c>
      <c r="AA152" s="478" t="e">
        <f t="shared" ca="1" si="29"/>
        <v>#NAME?</v>
      </c>
      <c r="AB152" s="739">
        <v>288</v>
      </c>
      <c r="AC152" s="739">
        <v>39</v>
      </c>
      <c r="AD152" s="739" t="s">
        <v>2264</v>
      </c>
    </row>
    <row r="153" spans="1:30">
      <c r="A153" s="477"/>
      <c r="B153" s="477"/>
      <c r="C153" s="477"/>
      <c r="D153" s="477"/>
      <c r="E153" s="478">
        <f>ROW('us01'!AQ288)</f>
        <v>288</v>
      </c>
      <c r="F153" s="478">
        <f>COLUMN('us01'!AQ288)</f>
        <v>43</v>
      </c>
      <c r="G153" s="478" t="s">
        <v>2264</v>
      </c>
      <c r="H153" s="478" t="e">
        <f t="shared" ca="1" si="28"/>
        <v>#NAME?</v>
      </c>
      <c r="I153" s="478" t="e">
        <f t="shared" ca="1" si="28"/>
        <v>#NAME?</v>
      </c>
      <c r="J153" s="478" t="e">
        <f t="shared" ca="1" si="28"/>
        <v>#NAME?</v>
      </c>
      <c r="K153" s="478" t="e">
        <f t="shared" ca="1" si="28"/>
        <v>#NAME?</v>
      </c>
      <c r="L153" s="478" t="e">
        <f t="shared" ca="1" si="28"/>
        <v>#NAME?</v>
      </c>
      <c r="M153" s="478" t="e">
        <f t="shared" ca="1" si="28"/>
        <v>#NAME?</v>
      </c>
      <c r="N153" s="478" t="e">
        <f t="shared" ca="1" si="28"/>
        <v>#NAME?</v>
      </c>
      <c r="O153" s="478" t="e">
        <f t="shared" ca="1" si="28"/>
        <v>#NAME?</v>
      </c>
      <c r="P153" s="478" t="e">
        <f t="shared" ca="1" si="28"/>
        <v>#NAME?</v>
      </c>
      <c r="Q153" s="478" t="e">
        <f t="shared" ca="1" si="28"/>
        <v>#NAME?</v>
      </c>
      <c r="R153" s="478" t="e">
        <f t="shared" ca="1" si="29"/>
        <v>#NAME?</v>
      </c>
      <c r="S153" s="478" t="e">
        <f t="shared" ca="1" si="29"/>
        <v>#NAME?</v>
      </c>
      <c r="T153" s="478" t="e">
        <f t="shared" ca="1" si="29"/>
        <v>#NAME?</v>
      </c>
      <c r="U153" s="478" t="e">
        <f t="shared" ca="1" si="29"/>
        <v>#NAME?</v>
      </c>
      <c r="V153" s="478" t="e">
        <f t="shared" ca="1" si="29"/>
        <v>#NAME?</v>
      </c>
      <c r="W153" s="478" t="e">
        <f t="shared" ca="1" si="29"/>
        <v>#NAME?</v>
      </c>
      <c r="X153" s="478" t="e">
        <f t="shared" ca="1" si="29"/>
        <v>#NAME?</v>
      </c>
      <c r="Y153" s="478" t="e">
        <f t="shared" ca="1" si="29"/>
        <v>#NAME?</v>
      </c>
      <c r="Z153" s="478" t="e">
        <f t="shared" ca="1" si="29"/>
        <v>#NAME?</v>
      </c>
      <c r="AA153" s="478" t="e">
        <f t="shared" ca="1" si="29"/>
        <v>#NAME?</v>
      </c>
      <c r="AB153" s="739">
        <v>288</v>
      </c>
      <c r="AC153" s="739">
        <v>43</v>
      </c>
      <c r="AD153" s="739" t="s">
        <v>2264</v>
      </c>
    </row>
    <row r="154" spans="1:30">
      <c r="A154" s="477"/>
      <c r="B154" s="477"/>
      <c r="C154" s="477"/>
      <c r="D154" s="477"/>
      <c r="E154" s="478">
        <f>ROW('us01'!AU288)</f>
        <v>288</v>
      </c>
      <c r="F154" s="478">
        <f>COLUMN('us01'!AU288)</f>
        <v>47</v>
      </c>
      <c r="G154" s="478" t="s">
        <v>2264</v>
      </c>
      <c r="H154" s="478" t="e">
        <f t="shared" ca="1" si="28"/>
        <v>#NAME?</v>
      </c>
      <c r="I154" s="478" t="e">
        <f t="shared" ca="1" si="28"/>
        <v>#NAME?</v>
      </c>
      <c r="J154" s="478" t="e">
        <f t="shared" ca="1" si="28"/>
        <v>#NAME?</v>
      </c>
      <c r="K154" s="478" t="e">
        <f t="shared" ca="1" si="28"/>
        <v>#NAME?</v>
      </c>
      <c r="L154" s="478" t="e">
        <f t="shared" ca="1" si="28"/>
        <v>#NAME?</v>
      </c>
      <c r="M154" s="478" t="e">
        <f t="shared" ca="1" si="28"/>
        <v>#NAME?</v>
      </c>
      <c r="N154" s="478" t="e">
        <f t="shared" ca="1" si="28"/>
        <v>#NAME?</v>
      </c>
      <c r="O154" s="478" t="e">
        <f t="shared" ca="1" si="28"/>
        <v>#NAME?</v>
      </c>
      <c r="P154" s="478" t="e">
        <f t="shared" ca="1" si="28"/>
        <v>#NAME?</v>
      </c>
      <c r="Q154" s="478" t="e">
        <f t="shared" ca="1" si="28"/>
        <v>#NAME?</v>
      </c>
      <c r="R154" s="478" t="e">
        <f t="shared" ca="1" si="29"/>
        <v>#NAME?</v>
      </c>
      <c r="S154" s="478" t="e">
        <f t="shared" ca="1" si="29"/>
        <v>#NAME?</v>
      </c>
      <c r="T154" s="478" t="e">
        <f t="shared" ca="1" si="29"/>
        <v>#NAME?</v>
      </c>
      <c r="U154" s="478" t="e">
        <f t="shared" ca="1" si="29"/>
        <v>#NAME?</v>
      </c>
      <c r="V154" s="478" t="e">
        <f t="shared" ca="1" si="29"/>
        <v>#NAME?</v>
      </c>
      <c r="W154" s="478" t="e">
        <f t="shared" ca="1" si="29"/>
        <v>#NAME?</v>
      </c>
      <c r="X154" s="478" t="e">
        <f t="shared" ca="1" si="29"/>
        <v>#NAME?</v>
      </c>
      <c r="Y154" s="478" t="e">
        <f t="shared" ca="1" si="29"/>
        <v>#NAME?</v>
      </c>
      <c r="Z154" s="478" t="e">
        <f t="shared" ca="1" si="29"/>
        <v>#NAME?</v>
      </c>
      <c r="AA154" s="478" t="e">
        <f t="shared" ca="1" si="29"/>
        <v>#NAME?</v>
      </c>
      <c r="AB154" s="739">
        <v>288</v>
      </c>
      <c r="AC154" s="739">
        <v>47</v>
      </c>
      <c r="AD154" s="739" t="s">
        <v>2264</v>
      </c>
    </row>
    <row r="155" spans="1:30">
      <c r="A155" s="477"/>
      <c r="B155" s="477"/>
      <c r="C155" s="477"/>
      <c r="D155" s="477" t="s">
        <v>1894</v>
      </c>
      <c r="E155" s="478">
        <f>ROW('us01'!AL293)</f>
        <v>293</v>
      </c>
      <c r="F155" s="478">
        <f>COLUMN('us01'!AL293)</f>
        <v>38</v>
      </c>
      <c r="G155" s="478" t="s">
        <v>1000</v>
      </c>
      <c r="H155" s="478" t="e">
        <f t="shared" ref="H155:Q164" ca="1" si="30">copia_valore_us2($E155,$F155,H$4,$G155)</f>
        <v>#NAME?</v>
      </c>
      <c r="I155" s="478" t="e">
        <f t="shared" ca="1" si="30"/>
        <v>#NAME?</v>
      </c>
      <c r="J155" s="478" t="e">
        <f t="shared" ca="1" si="30"/>
        <v>#NAME?</v>
      </c>
      <c r="K155" s="478" t="e">
        <f t="shared" ca="1" si="30"/>
        <v>#NAME?</v>
      </c>
      <c r="L155" s="478" t="e">
        <f t="shared" ca="1" si="30"/>
        <v>#NAME?</v>
      </c>
      <c r="M155" s="478" t="e">
        <f t="shared" ca="1" si="30"/>
        <v>#NAME?</v>
      </c>
      <c r="N155" s="478" t="e">
        <f t="shared" ca="1" si="30"/>
        <v>#NAME?</v>
      </c>
      <c r="O155" s="478" t="e">
        <f t="shared" ca="1" si="30"/>
        <v>#NAME?</v>
      </c>
      <c r="P155" s="478" t="e">
        <f t="shared" ca="1" si="30"/>
        <v>#NAME?</v>
      </c>
      <c r="Q155" s="478" t="e">
        <f t="shared" ca="1" si="30"/>
        <v>#NAME?</v>
      </c>
      <c r="R155" s="478" t="e">
        <f t="shared" ref="R155:AA164" ca="1" si="31">copia_valore_us2($E155,$F155,R$4,$G155)</f>
        <v>#NAME?</v>
      </c>
      <c r="S155" s="478" t="e">
        <f t="shared" ca="1" si="31"/>
        <v>#NAME?</v>
      </c>
      <c r="T155" s="478" t="e">
        <f t="shared" ca="1" si="31"/>
        <v>#NAME?</v>
      </c>
      <c r="U155" s="478" t="e">
        <f t="shared" ca="1" si="31"/>
        <v>#NAME?</v>
      </c>
      <c r="V155" s="478" t="e">
        <f t="shared" ca="1" si="31"/>
        <v>#NAME?</v>
      </c>
      <c r="W155" s="478" t="e">
        <f t="shared" ca="1" si="31"/>
        <v>#NAME?</v>
      </c>
      <c r="X155" s="478" t="e">
        <f t="shared" ca="1" si="31"/>
        <v>#NAME?</v>
      </c>
      <c r="Y155" s="478" t="e">
        <f t="shared" ca="1" si="31"/>
        <v>#NAME?</v>
      </c>
      <c r="Z155" s="478" t="e">
        <f t="shared" ca="1" si="31"/>
        <v>#NAME?</v>
      </c>
      <c r="AA155" s="478" t="e">
        <f t="shared" ca="1" si="31"/>
        <v>#NAME?</v>
      </c>
      <c r="AB155" s="739">
        <v>293</v>
      </c>
      <c r="AC155" s="739">
        <v>38</v>
      </c>
      <c r="AD155" s="739" t="s">
        <v>1000</v>
      </c>
    </row>
    <row r="156" spans="1:30">
      <c r="A156" s="477"/>
      <c r="B156" s="477"/>
      <c r="C156" s="477"/>
      <c r="D156" s="477" t="s">
        <v>1895</v>
      </c>
      <c r="E156" s="478">
        <f>ROW('us01'!AL296)</f>
        <v>296</v>
      </c>
      <c r="F156" s="478">
        <f>COLUMN('us01'!AL296)</f>
        <v>38</v>
      </c>
      <c r="G156" s="478" t="s">
        <v>1000</v>
      </c>
      <c r="H156" s="478" t="e">
        <f t="shared" ca="1" si="30"/>
        <v>#NAME?</v>
      </c>
      <c r="I156" s="478" t="e">
        <f t="shared" ca="1" si="30"/>
        <v>#NAME?</v>
      </c>
      <c r="J156" s="478" t="e">
        <f t="shared" ca="1" si="30"/>
        <v>#NAME?</v>
      </c>
      <c r="K156" s="478" t="e">
        <f t="shared" ca="1" si="30"/>
        <v>#NAME?</v>
      </c>
      <c r="L156" s="478" t="e">
        <f t="shared" ca="1" si="30"/>
        <v>#NAME?</v>
      </c>
      <c r="M156" s="478" t="e">
        <f t="shared" ca="1" si="30"/>
        <v>#NAME?</v>
      </c>
      <c r="N156" s="478" t="e">
        <f t="shared" ca="1" si="30"/>
        <v>#NAME?</v>
      </c>
      <c r="O156" s="478" t="e">
        <f t="shared" ca="1" si="30"/>
        <v>#NAME?</v>
      </c>
      <c r="P156" s="478" t="e">
        <f t="shared" ca="1" si="30"/>
        <v>#NAME?</v>
      </c>
      <c r="Q156" s="478" t="e">
        <f t="shared" ca="1" si="30"/>
        <v>#NAME?</v>
      </c>
      <c r="R156" s="478" t="e">
        <f t="shared" ca="1" si="31"/>
        <v>#NAME?</v>
      </c>
      <c r="S156" s="478" t="e">
        <f t="shared" ca="1" si="31"/>
        <v>#NAME?</v>
      </c>
      <c r="T156" s="478" t="e">
        <f t="shared" ca="1" si="31"/>
        <v>#NAME?</v>
      </c>
      <c r="U156" s="478" t="e">
        <f t="shared" ca="1" si="31"/>
        <v>#NAME?</v>
      </c>
      <c r="V156" s="478" t="e">
        <f t="shared" ca="1" si="31"/>
        <v>#NAME?</v>
      </c>
      <c r="W156" s="478" t="e">
        <f t="shared" ca="1" si="31"/>
        <v>#NAME?</v>
      </c>
      <c r="X156" s="478" t="e">
        <f t="shared" ca="1" si="31"/>
        <v>#NAME?</v>
      </c>
      <c r="Y156" s="478" t="e">
        <f t="shared" ca="1" si="31"/>
        <v>#NAME?</v>
      </c>
      <c r="Z156" s="478" t="e">
        <f t="shared" ca="1" si="31"/>
        <v>#NAME?</v>
      </c>
      <c r="AA156" s="478" t="e">
        <f t="shared" ca="1" si="31"/>
        <v>#NAME?</v>
      </c>
      <c r="AB156" s="739">
        <v>296</v>
      </c>
      <c r="AC156" s="739">
        <v>38</v>
      </c>
      <c r="AD156" s="739" t="s">
        <v>1000</v>
      </c>
    </row>
    <row r="157" spans="1:30">
      <c r="A157" s="477"/>
      <c r="B157" s="477"/>
      <c r="C157" s="477" t="s">
        <v>307</v>
      </c>
      <c r="D157" s="477" t="s">
        <v>1995</v>
      </c>
      <c r="E157" s="478">
        <f>ROW('us01'!AL320)</f>
        <v>320</v>
      </c>
      <c r="F157" s="478">
        <f>COLUMN('us01'!AL320)</f>
        <v>38</v>
      </c>
      <c r="G157" s="478" t="s">
        <v>1000</v>
      </c>
      <c r="H157" s="478" t="e">
        <f t="shared" ca="1" si="30"/>
        <v>#NAME?</v>
      </c>
      <c r="I157" s="478" t="e">
        <f t="shared" ca="1" si="30"/>
        <v>#NAME?</v>
      </c>
      <c r="J157" s="478" t="e">
        <f t="shared" ca="1" si="30"/>
        <v>#NAME?</v>
      </c>
      <c r="K157" s="478" t="e">
        <f t="shared" ca="1" si="30"/>
        <v>#NAME?</v>
      </c>
      <c r="L157" s="478" t="e">
        <f t="shared" ca="1" si="30"/>
        <v>#NAME?</v>
      </c>
      <c r="M157" s="478" t="e">
        <f t="shared" ca="1" si="30"/>
        <v>#NAME?</v>
      </c>
      <c r="N157" s="478" t="e">
        <f t="shared" ca="1" si="30"/>
        <v>#NAME?</v>
      </c>
      <c r="O157" s="478" t="e">
        <f t="shared" ca="1" si="30"/>
        <v>#NAME?</v>
      </c>
      <c r="P157" s="478" t="e">
        <f t="shared" ca="1" si="30"/>
        <v>#NAME?</v>
      </c>
      <c r="Q157" s="478" t="e">
        <f t="shared" ca="1" si="30"/>
        <v>#NAME?</v>
      </c>
      <c r="R157" s="478" t="e">
        <f t="shared" ca="1" si="31"/>
        <v>#NAME?</v>
      </c>
      <c r="S157" s="478" t="e">
        <f t="shared" ca="1" si="31"/>
        <v>#NAME?</v>
      </c>
      <c r="T157" s="478" t="e">
        <f t="shared" ca="1" si="31"/>
        <v>#NAME?</v>
      </c>
      <c r="U157" s="478" t="e">
        <f t="shared" ca="1" si="31"/>
        <v>#NAME?</v>
      </c>
      <c r="V157" s="478" t="e">
        <f t="shared" ca="1" si="31"/>
        <v>#NAME?</v>
      </c>
      <c r="W157" s="478" t="e">
        <f t="shared" ca="1" si="31"/>
        <v>#NAME?</v>
      </c>
      <c r="X157" s="478" t="e">
        <f t="shared" ca="1" si="31"/>
        <v>#NAME?</v>
      </c>
      <c r="Y157" s="478" t="e">
        <f t="shared" ca="1" si="31"/>
        <v>#NAME?</v>
      </c>
      <c r="Z157" s="478" t="e">
        <f t="shared" ca="1" si="31"/>
        <v>#NAME?</v>
      </c>
      <c r="AA157" s="478" t="e">
        <f t="shared" ca="1" si="31"/>
        <v>#NAME?</v>
      </c>
      <c r="AB157" s="739">
        <v>320</v>
      </c>
      <c r="AC157" s="739">
        <v>38</v>
      </c>
      <c r="AD157" s="739" t="s">
        <v>1000</v>
      </c>
    </row>
    <row r="158" spans="1:30">
      <c r="A158" s="477"/>
      <c r="B158" s="477"/>
      <c r="C158" s="477" t="s">
        <v>308</v>
      </c>
      <c r="D158" s="477" t="s">
        <v>2069</v>
      </c>
      <c r="E158" s="478">
        <f>ROW('us01'!AH331)</f>
        <v>331</v>
      </c>
      <c r="F158" s="478">
        <f>COLUMN('us01'!AH331)</f>
        <v>34</v>
      </c>
      <c r="G158" s="478" t="s">
        <v>1000</v>
      </c>
      <c r="H158" s="478" t="e">
        <f t="shared" ca="1" si="30"/>
        <v>#NAME?</v>
      </c>
      <c r="I158" s="478" t="e">
        <f t="shared" ca="1" si="30"/>
        <v>#NAME?</v>
      </c>
      <c r="J158" s="478" t="e">
        <f t="shared" ca="1" si="30"/>
        <v>#NAME?</v>
      </c>
      <c r="K158" s="478" t="e">
        <f t="shared" ca="1" si="30"/>
        <v>#NAME?</v>
      </c>
      <c r="L158" s="478" t="e">
        <f t="shared" ca="1" si="30"/>
        <v>#NAME?</v>
      </c>
      <c r="M158" s="478" t="e">
        <f t="shared" ca="1" si="30"/>
        <v>#NAME?</v>
      </c>
      <c r="N158" s="478" t="e">
        <f t="shared" ca="1" si="30"/>
        <v>#NAME?</v>
      </c>
      <c r="O158" s="478" t="e">
        <f t="shared" ca="1" si="30"/>
        <v>#NAME?</v>
      </c>
      <c r="P158" s="478" t="e">
        <f t="shared" ca="1" si="30"/>
        <v>#NAME?</v>
      </c>
      <c r="Q158" s="478" t="e">
        <f t="shared" ca="1" si="30"/>
        <v>#NAME?</v>
      </c>
      <c r="R158" s="478" t="e">
        <f t="shared" ca="1" si="31"/>
        <v>#NAME?</v>
      </c>
      <c r="S158" s="478" t="e">
        <f t="shared" ca="1" si="31"/>
        <v>#NAME?</v>
      </c>
      <c r="T158" s="478" t="e">
        <f t="shared" ca="1" si="31"/>
        <v>#NAME?</v>
      </c>
      <c r="U158" s="478" t="e">
        <f t="shared" ca="1" si="31"/>
        <v>#NAME?</v>
      </c>
      <c r="V158" s="478" t="e">
        <f t="shared" ca="1" si="31"/>
        <v>#NAME?</v>
      </c>
      <c r="W158" s="478" t="e">
        <f t="shared" ca="1" si="31"/>
        <v>#NAME?</v>
      </c>
      <c r="X158" s="478" t="e">
        <f t="shared" ca="1" si="31"/>
        <v>#NAME?</v>
      </c>
      <c r="Y158" s="478" t="e">
        <f t="shared" ca="1" si="31"/>
        <v>#NAME?</v>
      </c>
      <c r="Z158" s="478" t="e">
        <f t="shared" ca="1" si="31"/>
        <v>#NAME?</v>
      </c>
      <c r="AA158" s="478" t="e">
        <f t="shared" ca="1" si="31"/>
        <v>#NAME?</v>
      </c>
      <c r="AB158" s="739">
        <v>331</v>
      </c>
      <c r="AC158" s="739">
        <v>34</v>
      </c>
      <c r="AD158" s="739" t="s">
        <v>1000</v>
      </c>
    </row>
    <row r="159" spans="1:30">
      <c r="A159" s="477"/>
      <c r="B159" s="477"/>
      <c r="C159" s="477"/>
      <c r="D159" s="477" t="s">
        <v>1829</v>
      </c>
      <c r="E159" s="478">
        <f>ROW('us01'!AH334)</f>
        <v>334</v>
      </c>
      <c r="F159" s="478">
        <f>COLUMN('us01'!AH334)</f>
        <v>34</v>
      </c>
      <c r="G159" s="478" t="s">
        <v>1000</v>
      </c>
      <c r="H159" s="478" t="e">
        <f t="shared" ca="1" si="30"/>
        <v>#NAME?</v>
      </c>
      <c r="I159" s="478" t="e">
        <f t="shared" ca="1" si="30"/>
        <v>#NAME?</v>
      </c>
      <c r="J159" s="478" t="e">
        <f t="shared" ca="1" si="30"/>
        <v>#NAME?</v>
      </c>
      <c r="K159" s="478" t="e">
        <f t="shared" ca="1" si="30"/>
        <v>#NAME?</v>
      </c>
      <c r="L159" s="478" t="e">
        <f t="shared" ca="1" si="30"/>
        <v>#NAME?</v>
      </c>
      <c r="M159" s="478" t="e">
        <f t="shared" ca="1" si="30"/>
        <v>#NAME?</v>
      </c>
      <c r="N159" s="478" t="e">
        <f t="shared" ca="1" si="30"/>
        <v>#NAME?</v>
      </c>
      <c r="O159" s="478" t="e">
        <f t="shared" ca="1" si="30"/>
        <v>#NAME?</v>
      </c>
      <c r="P159" s="478" t="e">
        <f t="shared" ca="1" si="30"/>
        <v>#NAME?</v>
      </c>
      <c r="Q159" s="478" t="e">
        <f t="shared" ca="1" si="30"/>
        <v>#NAME?</v>
      </c>
      <c r="R159" s="478" t="e">
        <f t="shared" ca="1" si="31"/>
        <v>#NAME?</v>
      </c>
      <c r="S159" s="478" t="e">
        <f t="shared" ca="1" si="31"/>
        <v>#NAME?</v>
      </c>
      <c r="T159" s="478" t="e">
        <f t="shared" ca="1" si="31"/>
        <v>#NAME?</v>
      </c>
      <c r="U159" s="478" t="e">
        <f t="shared" ca="1" si="31"/>
        <v>#NAME?</v>
      </c>
      <c r="V159" s="478" t="e">
        <f t="shared" ca="1" si="31"/>
        <v>#NAME?</v>
      </c>
      <c r="W159" s="478" t="e">
        <f t="shared" ca="1" si="31"/>
        <v>#NAME?</v>
      </c>
      <c r="X159" s="478" t="e">
        <f t="shared" ca="1" si="31"/>
        <v>#NAME?</v>
      </c>
      <c r="Y159" s="478" t="e">
        <f t="shared" ca="1" si="31"/>
        <v>#NAME?</v>
      </c>
      <c r="Z159" s="478" t="e">
        <f t="shared" ca="1" si="31"/>
        <v>#NAME?</v>
      </c>
      <c r="AA159" s="478" t="e">
        <f t="shared" ca="1" si="31"/>
        <v>#NAME?</v>
      </c>
      <c r="AB159" s="739">
        <v>334</v>
      </c>
      <c r="AC159" s="739">
        <v>34</v>
      </c>
      <c r="AD159" s="739" t="s">
        <v>1000</v>
      </c>
    </row>
    <row r="160" spans="1:30">
      <c r="A160" s="477"/>
      <c r="B160" s="477"/>
      <c r="C160" s="477"/>
      <c r="D160" s="477" t="s">
        <v>19</v>
      </c>
      <c r="E160" s="478">
        <f>ROW('us01'!AH337)</f>
        <v>337</v>
      </c>
      <c r="F160" s="478">
        <f>COLUMN('us01'!AH337)</f>
        <v>34</v>
      </c>
      <c r="G160" s="478" t="s">
        <v>1000</v>
      </c>
      <c r="H160" s="478" t="e">
        <f t="shared" ca="1" si="30"/>
        <v>#NAME?</v>
      </c>
      <c r="I160" s="478" t="e">
        <f t="shared" ca="1" si="30"/>
        <v>#NAME?</v>
      </c>
      <c r="J160" s="478" t="e">
        <f t="shared" ca="1" si="30"/>
        <v>#NAME?</v>
      </c>
      <c r="K160" s="478" t="e">
        <f t="shared" ca="1" si="30"/>
        <v>#NAME?</v>
      </c>
      <c r="L160" s="478" t="e">
        <f t="shared" ca="1" si="30"/>
        <v>#NAME?</v>
      </c>
      <c r="M160" s="478" t="e">
        <f t="shared" ca="1" si="30"/>
        <v>#NAME?</v>
      </c>
      <c r="N160" s="478" t="e">
        <f t="shared" ca="1" si="30"/>
        <v>#NAME?</v>
      </c>
      <c r="O160" s="478" t="e">
        <f t="shared" ca="1" si="30"/>
        <v>#NAME?</v>
      </c>
      <c r="P160" s="478" t="e">
        <f t="shared" ca="1" si="30"/>
        <v>#NAME?</v>
      </c>
      <c r="Q160" s="478" t="e">
        <f t="shared" ca="1" si="30"/>
        <v>#NAME?</v>
      </c>
      <c r="R160" s="478" t="e">
        <f t="shared" ca="1" si="31"/>
        <v>#NAME?</v>
      </c>
      <c r="S160" s="478" t="e">
        <f t="shared" ca="1" si="31"/>
        <v>#NAME?</v>
      </c>
      <c r="T160" s="478" t="e">
        <f t="shared" ca="1" si="31"/>
        <v>#NAME?</v>
      </c>
      <c r="U160" s="478" t="e">
        <f t="shared" ca="1" si="31"/>
        <v>#NAME?</v>
      </c>
      <c r="V160" s="478" t="e">
        <f t="shared" ca="1" si="31"/>
        <v>#NAME?</v>
      </c>
      <c r="W160" s="478" t="e">
        <f t="shared" ca="1" si="31"/>
        <v>#NAME?</v>
      </c>
      <c r="X160" s="478" t="e">
        <f t="shared" ca="1" si="31"/>
        <v>#NAME?</v>
      </c>
      <c r="Y160" s="478" t="e">
        <f t="shared" ca="1" si="31"/>
        <v>#NAME?</v>
      </c>
      <c r="Z160" s="478" t="e">
        <f t="shared" ca="1" si="31"/>
        <v>#NAME?</v>
      </c>
      <c r="AA160" s="478" t="e">
        <f t="shared" ca="1" si="31"/>
        <v>#NAME?</v>
      </c>
      <c r="AB160" s="739">
        <v>337</v>
      </c>
      <c r="AC160" s="739">
        <v>34</v>
      </c>
      <c r="AD160" s="739" t="s">
        <v>1000</v>
      </c>
    </row>
    <row r="161" spans="1:30">
      <c r="A161" s="477"/>
      <c r="B161" s="477"/>
      <c r="C161" s="477"/>
      <c r="D161" s="477" t="s">
        <v>1505</v>
      </c>
      <c r="E161" s="478">
        <f>ROW('us01'!AH340)</f>
        <v>340</v>
      </c>
      <c r="F161" s="478">
        <f>COLUMN('us01'!AH340)</f>
        <v>34</v>
      </c>
      <c r="G161" s="478" t="s">
        <v>1000</v>
      </c>
      <c r="H161" s="478" t="e">
        <f t="shared" ca="1" si="30"/>
        <v>#NAME?</v>
      </c>
      <c r="I161" s="478" t="e">
        <f t="shared" ca="1" si="30"/>
        <v>#NAME?</v>
      </c>
      <c r="J161" s="478" t="e">
        <f t="shared" ca="1" si="30"/>
        <v>#NAME?</v>
      </c>
      <c r="K161" s="478" t="e">
        <f t="shared" ca="1" si="30"/>
        <v>#NAME?</v>
      </c>
      <c r="L161" s="478" t="e">
        <f t="shared" ca="1" si="30"/>
        <v>#NAME?</v>
      </c>
      <c r="M161" s="478" t="e">
        <f t="shared" ca="1" si="30"/>
        <v>#NAME?</v>
      </c>
      <c r="N161" s="478" t="e">
        <f t="shared" ca="1" si="30"/>
        <v>#NAME?</v>
      </c>
      <c r="O161" s="478" t="e">
        <f t="shared" ca="1" si="30"/>
        <v>#NAME?</v>
      </c>
      <c r="P161" s="478" t="e">
        <f t="shared" ca="1" si="30"/>
        <v>#NAME?</v>
      </c>
      <c r="Q161" s="478" t="e">
        <f t="shared" ca="1" si="30"/>
        <v>#NAME?</v>
      </c>
      <c r="R161" s="478" t="e">
        <f t="shared" ca="1" si="31"/>
        <v>#NAME?</v>
      </c>
      <c r="S161" s="478" t="e">
        <f t="shared" ca="1" si="31"/>
        <v>#NAME?</v>
      </c>
      <c r="T161" s="478" t="e">
        <f t="shared" ca="1" si="31"/>
        <v>#NAME?</v>
      </c>
      <c r="U161" s="478" t="e">
        <f t="shared" ca="1" si="31"/>
        <v>#NAME?</v>
      </c>
      <c r="V161" s="478" t="e">
        <f t="shared" ca="1" si="31"/>
        <v>#NAME?</v>
      </c>
      <c r="W161" s="478" t="e">
        <f t="shared" ca="1" si="31"/>
        <v>#NAME?</v>
      </c>
      <c r="X161" s="478" t="e">
        <f t="shared" ca="1" si="31"/>
        <v>#NAME?</v>
      </c>
      <c r="Y161" s="478" t="e">
        <f t="shared" ca="1" si="31"/>
        <v>#NAME?</v>
      </c>
      <c r="Z161" s="478" t="e">
        <f t="shared" ca="1" si="31"/>
        <v>#NAME?</v>
      </c>
      <c r="AA161" s="478" t="e">
        <f t="shared" ca="1" si="31"/>
        <v>#NAME?</v>
      </c>
      <c r="AB161" s="739">
        <v>340</v>
      </c>
      <c r="AC161" s="739">
        <v>34</v>
      </c>
      <c r="AD161" s="739" t="s">
        <v>1000</v>
      </c>
    </row>
    <row r="162" spans="1:30">
      <c r="A162" s="477"/>
      <c r="B162" s="477"/>
      <c r="C162" s="477"/>
      <c r="D162" s="477" t="s">
        <v>1506</v>
      </c>
      <c r="E162" s="478">
        <f>ROW('us01'!AH343)</f>
        <v>343</v>
      </c>
      <c r="F162" s="478">
        <f>COLUMN('us01'!AH343)</f>
        <v>34</v>
      </c>
      <c r="G162" s="478" t="s">
        <v>2264</v>
      </c>
      <c r="H162" s="478" t="e">
        <f t="shared" ca="1" si="30"/>
        <v>#NAME?</v>
      </c>
      <c r="I162" s="478" t="e">
        <f t="shared" ca="1" si="30"/>
        <v>#NAME?</v>
      </c>
      <c r="J162" s="478" t="e">
        <f t="shared" ca="1" si="30"/>
        <v>#NAME?</v>
      </c>
      <c r="K162" s="478" t="e">
        <f t="shared" ca="1" si="30"/>
        <v>#NAME?</v>
      </c>
      <c r="L162" s="478" t="e">
        <f t="shared" ca="1" si="30"/>
        <v>#NAME?</v>
      </c>
      <c r="M162" s="478" t="e">
        <f t="shared" ca="1" si="30"/>
        <v>#NAME?</v>
      </c>
      <c r="N162" s="478" t="e">
        <f t="shared" ca="1" si="30"/>
        <v>#NAME?</v>
      </c>
      <c r="O162" s="478" t="e">
        <f t="shared" ca="1" si="30"/>
        <v>#NAME?</v>
      </c>
      <c r="P162" s="478" t="e">
        <f t="shared" ca="1" si="30"/>
        <v>#NAME?</v>
      </c>
      <c r="Q162" s="478" t="e">
        <f t="shared" ca="1" si="30"/>
        <v>#NAME?</v>
      </c>
      <c r="R162" s="478" t="e">
        <f t="shared" ca="1" si="31"/>
        <v>#NAME?</v>
      </c>
      <c r="S162" s="478" t="e">
        <f t="shared" ca="1" si="31"/>
        <v>#NAME?</v>
      </c>
      <c r="T162" s="478" t="e">
        <f t="shared" ca="1" si="31"/>
        <v>#NAME?</v>
      </c>
      <c r="U162" s="478" t="e">
        <f t="shared" ca="1" si="31"/>
        <v>#NAME?</v>
      </c>
      <c r="V162" s="478" t="e">
        <f t="shared" ca="1" si="31"/>
        <v>#NAME?</v>
      </c>
      <c r="W162" s="478" t="e">
        <f t="shared" ca="1" si="31"/>
        <v>#NAME?</v>
      </c>
      <c r="X162" s="478" t="e">
        <f t="shared" ca="1" si="31"/>
        <v>#NAME?</v>
      </c>
      <c r="Y162" s="478" t="e">
        <f t="shared" ca="1" si="31"/>
        <v>#NAME?</v>
      </c>
      <c r="Z162" s="478" t="e">
        <f t="shared" ca="1" si="31"/>
        <v>#NAME?</v>
      </c>
      <c r="AA162" s="478" t="e">
        <f t="shared" ca="1" si="31"/>
        <v>#NAME?</v>
      </c>
      <c r="AB162" s="739">
        <v>343</v>
      </c>
      <c r="AC162" s="739">
        <v>34</v>
      </c>
      <c r="AD162" s="739" t="s">
        <v>2264</v>
      </c>
    </row>
    <row r="163" spans="1:30">
      <c r="A163" s="477"/>
      <c r="B163" s="477"/>
      <c r="C163" s="477"/>
      <c r="D163" s="477" t="s">
        <v>1507</v>
      </c>
      <c r="E163" s="478">
        <f>ROW('us01'!AH346)</f>
        <v>346</v>
      </c>
      <c r="F163" s="478">
        <f>COLUMN('us01'!AH346)</f>
        <v>34</v>
      </c>
      <c r="G163" s="478" t="s">
        <v>2264</v>
      </c>
      <c r="H163" s="478" t="e">
        <f t="shared" ca="1" si="30"/>
        <v>#NAME?</v>
      </c>
      <c r="I163" s="478" t="e">
        <f t="shared" ca="1" si="30"/>
        <v>#NAME?</v>
      </c>
      <c r="J163" s="478" t="e">
        <f t="shared" ca="1" si="30"/>
        <v>#NAME?</v>
      </c>
      <c r="K163" s="478" t="e">
        <f t="shared" ca="1" si="30"/>
        <v>#NAME?</v>
      </c>
      <c r="L163" s="478" t="e">
        <f t="shared" ca="1" si="30"/>
        <v>#NAME?</v>
      </c>
      <c r="M163" s="478" t="e">
        <f t="shared" ca="1" si="30"/>
        <v>#NAME?</v>
      </c>
      <c r="N163" s="478" t="e">
        <f t="shared" ca="1" si="30"/>
        <v>#NAME?</v>
      </c>
      <c r="O163" s="478" t="e">
        <f t="shared" ca="1" si="30"/>
        <v>#NAME?</v>
      </c>
      <c r="P163" s="478" t="e">
        <f t="shared" ca="1" si="30"/>
        <v>#NAME?</v>
      </c>
      <c r="Q163" s="478" t="e">
        <f t="shared" ca="1" si="30"/>
        <v>#NAME?</v>
      </c>
      <c r="R163" s="478" t="e">
        <f t="shared" ca="1" si="31"/>
        <v>#NAME?</v>
      </c>
      <c r="S163" s="478" t="e">
        <f t="shared" ca="1" si="31"/>
        <v>#NAME?</v>
      </c>
      <c r="T163" s="478" t="e">
        <f t="shared" ca="1" si="31"/>
        <v>#NAME?</v>
      </c>
      <c r="U163" s="478" t="e">
        <f t="shared" ca="1" si="31"/>
        <v>#NAME?</v>
      </c>
      <c r="V163" s="478" t="e">
        <f t="shared" ca="1" si="31"/>
        <v>#NAME?</v>
      </c>
      <c r="W163" s="478" t="e">
        <f t="shared" ca="1" si="31"/>
        <v>#NAME?</v>
      </c>
      <c r="X163" s="478" t="e">
        <f t="shared" ca="1" si="31"/>
        <v>#NAME?</v>
      </c>
      <c r="Y163" s="478" t="e">
        <f t="shared" ca="1" si="31"/>
        <v>#NAME?</v>
      </c>
      <c r="Z163" s="478" t="e">
        <f t="shared" ca="1" si="31"/>
        <v>#NAME?</v>
      </c>
      <c r="AA163" s="478" t="e">
        <f t="shared" ca="1" si="31"/>
        <v>#NAME?</v>
      </c>
      <c r="AB163" s="739">
        <v>346</v>
      </c>
      <c r="AC163" s="739">
        <v>34</v>
      </c>
      <c r="AD163" s="739" t="s">
        <v>2264</v>
      </c>
    </row>
    <row r="164" spans="1:30">
      <c r="A164" s="477"/>
      <c r="B164" s="477"/>
      <c r="C164" s="477" t="s">
        <v>1113</v>
      </c>
      <c r="D164" s="477" t="s">
        <v>239</v>
      </c>
      <c r="E164" s="478">
        <f>ROW('us01'!AE357)</f>
        <v>357</v>
      </c>
      <c r="F164" s="478">
        <f>COLUMN('us01'!AE357)</f>
        <v>31</v>
      </c>
      <c r="G164" s="478" t="s">
        <v>1000</v>
      </c>
      <c r="H164" s="478" t="e">
        <f t="shared" ca="1" si="30"/>
        <v>#NAME?</v>
      </c>
      <c r="I164" s="478" t="e">
        <f t="shared" ca="1" si="30"/>
        <v>#NAME?</v>
      </c>
      <c r="J164" s="478" t="e">
        <f t="shared" ca="1" si="30"/>
        <v>#NAME?</v>
      </c>
      <c r="K164" s="478" t="e">
        <f t="shared" ca="1" si="30"/>
        <v>#NAME?</v>
      </c>
      <c r="L164" s="478" t="e">
        <f t="shared" ca="1" si="30"/>
        <v>#NAME?</v>
      </c>
      <c r="M164" s="478" t="e">
        <f t="shared" ca="1" si="30"/>
        <v>#NAME?</v>
      </c>
      <c r="N164" s="478" t="e">
        <f t="shared" ca="1" si="30"/>
        <v>#NAME?</v>
      </c>
      <c r="O164" s="478" t="e">
        <f t="shared" ca="1" si="30"/>
        <v>#NAME?</v>
      </c>
      <c r="P164" s="478" t="e">
        <f t="shared" ca="1" si="30"/>
        <v>#NAME?</v>
      </c>
      <c r="Q164" s="478" t="e">
        <f t="shared" ca="1" si="30"/>
        <v>#NAME?</v>
      </c>
      <c r="R164" s="478" t="e">
        <f t="shared" ca="1" si="31"/>
        <v>#NAME?</v>
      </c>
      <c r="S164" s="478" t="e">
        <f t="shared" ca="1" si="31"/>
        <v>#NAME?</v>
      </c>
      <c r="T164" s="478" t="e">
        <f t="shared" ca="1" si="31"/>
        <v>#NAME?</v>
      </c>
      <c r="U164" s="478" t="e">
        <f t="shared" ca="1" si="31"/>
        <v>#NAME?</v>
      </c>
      <c r="V164" s="478" t="e">
        <f t="shared" ca="1" si="31"/>
        <v>#NAME?</v>
      </c>
      <c r="W164" s="478" t="e">
        <f t="shared" ca="1" si="31"/>
        <v>#NAME?</v>
      </c>
      <c r="X164" s="478" t="e">
        <f t="shared" ca="1" si="31"/>
        <v>#NAME?</v>
      </c>
      <c r="Y164" s="478" t="e">
        <f t="shared" ca="1" si="31"/>
        <v>#NAME?</v>
      </c>
      <c r="Z164" s="478" t="e">
        <f t="shared" ca="1" si="31"/>
        <v>#NAME?</v>
      </c>
      <c r="AA164" s="478" t="e">
        <f t="shared" ca="1" si="31"/>
        <v>#NAME?</v>
      </c>
      <c r="AB164" s="739">
        <v>357</v>
      </c>
      <c r="AC164" s="739">
        <v>31</v>
      </c>
      <c r="AD164" s="739" t="s">
        <v>1000</v>
      </c>
    </row>
    <row r="165" spans="1:30">
      <c r="A165" s="477"/>
      <c r="B165" s="477"/>
      <c r="C165" s="477"/>
      <c r="D165" s="477"/>
      <c r="E165" s="478">
        <f>ROW('us01'!AM357)</f>
        <v>357</v>
      </c>
      <c r="F165" s="478">
        <f>COLUMN('us01'!AM357)</f>
        <v>39</v>
      </c>
      <c r="G165" s="478" t="s">
        <v>1000</v>
      </c>
      <c r="H165" s="478" t="e">
        <f t="shared" ref="H165:Q174" ca="1" si="32">copia_valore_us2($E165,$F165,H$4,$G165)</f>
        <v>#NAME?</v>
      </c>
      <c r="I165" s="478" t="e">
        <f t="shared" ca="1" si="32"/>
        <v>#NAME?</v>
      </c>
      <c r="J165" s="478" t="e">
        <f t="shared" ca="1" si="32"/>
        <v>#NAME?</v>
      </c>
      <c r="K165" s="478" t="e">
        <f t="shared" ca="1" si="32"/>
        <v>#NAME?</v>
      </c>
      <c r="L165" s="478" t="e">
        <f t="shared" ca="1" si="32"/>
        <v>#NAME?</v>
      </c>
      <c r="M165" s="478" t="e">
        <f t="shared" ca="1" si="32"/>
        <v>#NAME?</v>
      </c>
      <c r="N165" s="478" t="e">
        <f t="shared" ca="1" si="32"/>
        <v>#NAME?</v>
      </c>
      <c r="O165" s="478" t="e">
        <f t="shared" ca="1" si="32"/>
        <v>#NAME?</v>
      </c>
      <c r="P165" s="478" t="e">
        <f t="shared" ca="1" si="32"/>
        <v>#NAME?</v>
      </c>
      <c r="Q165" s="478" t="e">
        <f t="shared" ca="1" si="32"/>
        <v>#NAME?</v>
      </c>
      <c r="R165" s="478" t="e">
        <f t="shared" ref="R165:AA174" ca="1" si="33">copia_valore_us2($E165,$F165,R$4,$G165)</f>
        <v>#NAME?</v>
      </c>
      <c r="S165" s="478" t="e">
        <f t="shared" ca="1" si="33"/>
        <v>#NAME?</v>
      </c>
      <c r="T165" s="478" t="e">
        <f t="shared" ca="1" si="33"/>
        <v>#NAME?</v>
      </c>
      <c r="U165" s="478" t="e">
        <f t="shared" ca="1" si="33"/>
        <v>#NAME?</v>
      </c>
      <c r="V165" s="478" t="e">
        <f t="shared" ca="1" si="33"/>
        <v>#NAME?</v>
      </c>
      <c r="W165" s="478" t="e">
        <f t="shared" ca="1" si="33"/>
        <v>#NAME?</v>
      </c>
      <c r="X165" s="478" t="e">
        <f t="shared" ca="1" si="33"/>
        <v>#NAME?</v>
      </c>
      <c r="Y165" s="478" t="e">
        <f t="shared" ca="1" si="33"/>
        <v>#NAME?</v>
      </c>
      <c r="Z165" s="478" t="e">
        <f t="shared" ca="1" si="33"/>
        <v>#NAME?</v>
      </c>
      <c r="AA165" s="478" t="e">
        <f t="shared" ca="1" si="33"/>
        <v>#NAME?</v>
      </c>
      <c r="AB165" s="739">
        <v>357</v>
      </c>
      <c r="AC165" s="739">
        <v>39</v>
      </c>
      <c r="AD165" s="739" t="s">
        <v>1000</v>
      </c>
    </row>
    <row r="166" spans="1:30">
      <c r="A166" s="477"/>
      <c r="B166" s="477"/>
      <c r="C166" s="477"/>
      <c r="D166" s="477" t="s">
        <v>2123</v>
      </c>
      <c r="E166" s="478">
        <f>ROW('us01'!AE358)</f>
        <v>358</v>
      </c>
      <c r="F166" s="478">
        <f>COLUMN('us01'!AE358)</f>
        <v>31</v>
      </c>
      <c r="G166" s="478" t="s">
        <v>1000</v>
      </c>
      <c r="H166" s="478" t="e">
        <f t="shared" ca="1" si="32"/>
        <v>#NAME?</v>
      </c>
      <c r="I166" s="478" t="e">
        <f t="shared" ca="1" si="32"/>
        <v>#NAME?</v>
      </c>
      <c r="J166" s="478" t="e">
        <f t="shared" ca="1" si="32"/>
        <v>#NAME?</v>
      </c>
      <c r="K166" s="478" t="e">
        <f t="shared" ca="1" si="32"/>
        <v>#NAME?</v>
      </c>
      <c r="L166" s="478" t="e">
        <f t="shared" ca="1" si="32"/>
        <v>#NAME?</v>
      </c>
      <c r="M166" s="478" t="e">
        <f t="shared" ca="1" si="32"/>
        <v>#NAME?</v>
      </c>
      <c r="N166" s="478" t="e">
        <f t="shared" ca="1" si="32"/>
        <v>#NAME?</v>
      </c>
      <c r="O166" s="478" t="e">
        <f t="shared" ca="1" si="32"/>
        <v>#NAME?</v>
      </c>
      <c r="P166" s="478" t="e">
        <f t="shared" ca="1" si="32"/>
        <v>#NAME?</v>
      </c>
      <c r="Q166" s="478" t="e">
        <f t="shared" ca="1" si="32"/>
        <v>#NAME?</v>
      </c>
      <c r="R166" s="478" t="e">
        <f t="shared" ca="1" si="33"/>
        <v>#NAME?</v>
      </c>
      <c r="S166" s="478" t="e">
        <f t="shared" ca="1" si="33"/>
        <v>#NAME?</v>
      </c>
      <c r="T166" s="478" t="e">
        <f t="shared" ca="1" si="33"/>
        <v>#NAME?</v>
      </c>
      <c r="U166" s="478" t="e">
        <f t="shared" ca="1" si="33"/>
        <v>#NAME?</v>
      </c>
      <c r="V166" s="478" t="e">
        <f t="shared" ca="1" si="33"/>
        <v>#NAME?</v>
      </c>
      <c r="W166" s="478" t="e">
        <f t="shared" ca="1" si="33"/>
        <v>#NAME?</v>
      </c>
      <c r="X166" s="478" t="e">
        <f t="shared" ca="1" si="33"/>
        <v>#NAME?</v>
      </c>
      <c r="Y166" s="478" t="e">
        <f t="shared" ca="1" si="33"/>
        <v>#NAME?</v>
      </c>
      <c r="Z166" s="478" t="e">
        <f t="shared" ca="1" si="33"/>
        <v>#NAME?</v>
      </c>
      <c r="AA166" s="478" t="e">
        <f t="shared" ca="1" si="33"/>
        <v>#NAME?</v>
      </c>
      <c r="AB166" s="739">
        <v>358</v>
      </c>
      <c r="AC166" s="739">
        <v>31</v>
      </c>
      <c r="AD166" s="739" t="s">
        <v>1000</v>
      </c>
    </row>
    <row r="167" spans="1:30">
      <c r="A167" s="477"/>
      <c r="B167" s="477"/>
      <c r="C167" s="477"/>
      <c r="D167" s="477"/>
      <c r="E167" s="478">
        <f>ROW('us01'!AM358)</f>
        <v>358</v>
      </c>
      <c r="F167" s="478">
        <f>COLUMN('us01'!AM358)</f>
        <v>39</v>
      </c>
      <c r="G167" s="478" t="s">
        <v>1000</v>
      </c>
      <c r="H167" s="478" t="e">
        <f t="shared" ca="1" si="32"/>
        <v>#NAME?</v>
      </c>
      <c r="I167" s="478" t="e">
        <f t="shared" ca="1" si="32"/>
        <v>#NAME?</v>
      </c>
      <c r="J167" s="478" t="e">
        <f t="shared" ca="1" si="32"/>
        <v>#NAME?</v>
      </c>
      <c r="K167" s="478" t="e">
        <f t="shared" ca="1" si="32"/>
        <v>#NAME?</v>
      </c>
      <c r="L167" s="478" t="e">
        <f t="shared" ca="1" si="32"/>
        <v>#NAME?</v>
      </c>
      <c r="M167" s="478" t="e">
        <f t="shared" ca="1" si="32"/>
        <v>#NAME?</v>
      </c>
      <c r="N167" s="478" t="e">
        <f t="shared" ca="1" si="32"/>
        <v>#NAME?</v>
      </c>
      <c r="O167" s="478" t="e">
        <f t="shared" ca="1" si="32"/>
        <v>#NAME?</v>
      </c>
      <c r="P167" s="478" t="e">
        <f t="shared" ca="1" si="32"/>
        <v>#NAME?</v>
      </c>
      <c r="Q167" s="478" t="e">
        <f t="shared" ca="1" si="32"/>
        <v>#NAME?</v>
      </c>
      <c r="R167" s="478" t="e">
        <f t="shared" ca="1" si="33"/>
        <v>#NAME?</v>
      </c>
      <c r="S167" s="478" t="e">
        <f t="shared" ca="1" si="33"/>
        <v>#NAME?</v>
      </c>
      <c r="T167" s="478" t="e">
        <f t="shared" ca="1" si="33"/>
        <v>#NAME?</v>
      </c>
      <c r="U167" s="478" t="e">
        <f t="shared" ca="1" si="33"/>
        <v>#NAME?</v>
      </c>
      <c r="V167" s="478" t="e">
        <f t="shared" ca="1" si="33"/>
        <v>#NAME?</v>
      </c>
      <c r="W167" s="478" t="e">
        <f t="shared" ca="1" si="33"/>
        <v>#NAME?</v>
      </c>
      <c r="X167" s="478" t="e">
        <f t="shared" ca="1" si="33"/>
        <v>#NAME?</v>
      </c>
      <c r="Y167" s="478" t="e">
        <f t="shared" ca="1" si="33"/>
        <v>#NAME?</v>
      </c>
      <c r="Z167" s="478" t="e">
        <f t="shared" ca="1" si="33"/>
        <v>#NAME?</v>
      </c>
      <c r="AA167" s="478" t="e">
        <f t="shared" ca="1" si="33"/>
        <v>#NAME?</v>
      </c>
      <c r="AB167" s="739">
        <v>358</v>
      </c>
      <c r="AC167" s="739">
        <v>39</v>
      </c>
      <c r="AD167" s="739" t="s">
        <v>1000</v>
      </c>
    </row>
    <row r="168" spans="1:30">
      <c r="A168" s="477"/>
      <c r="B168" s="477"/>
      <c r="C168" s="477"/>
      <c r="D168" s="477" t="s">
        <v>1343</v>
      </c>
      <c r="E168" s="478">
        <f>ROW('us01'!AE359)</f>
        <v>359</v>
      </c>
      <c r="F168" s="478">
        <f>COLUMN('us01'!AE359)</f>
        <v>31</v>
      </c>
      <c r="G168" s="478" t="s">
        <v>1000</v>
      </c>
      <c r="H168" s="478" t="e">
        <f t="shared" ca="1" si="32"/>
        <v>#NAME?</v>
      </c>
      <c r="I168" s="478" t="e">
        <f t="shared" ca="1" si="32"/>
        <v>#NAME?</v>
      </c>
      <c r="J168" s="478" t="e">
        <f t="shared" ca="1" si="32"/>
        <v>#NAME?</v>
      </c>
      <c r="K168" s="478" t="e">
        <f t="shared" ca="1" si="32"/>
        <v>#NAME?</v>
      </c>
      <c r="L168" s="478" t="e">
        <f t="shared" ca="1" si="32"/>
        <v>#NAME?</v>
      </c>
      <c r="M168" s="478" t="e">
        <f t="shared" ca="1" si="32"/>
        <v>#NAME?</v>
      </c>
      <c r="N168" s="478" t="e">
        <f t="shared" ca="1" si="32"/>
        <v>#NAME?</v>
      </c>
      <c r="O168" s="478" t="e">
        <f t="shared" ca="1" si="32"/>
        <v>#NAME?</v>
      </c>
      <c r="P168" s="478" t="e">
        <f t="shared" ca="1" si="32"/>
        <v>#NAME?</v>
      </c>
      <c r="Q168" s="478" t="e">
        <f t="shared" ca="1" si="32"/>
        <v>#NAME?</v>
      </c>
      <c r="R168" s="478" t="e">
        <f t="shared" ca="1" si="33"/>
        <v>#NAME?</v>
      </c>
      <c r="S168" s="478" t="e">
        <f t="shared" ca="1" si="33"/>
        <v>#NAME?</v>
      </c>
      <c r="T168" s="478" t="e">
        <f t="shared" ca="1" si="33"/>
        <v>#NAME?</v>
      </c>
      <c r="U168" s="478" t="e">
        <f t="shared" ca="1" si="33"/>
        <v>#NAME?</v>
      </c>
      <c r="V168" s="478" t="e">
        <f t="shared" ca="1" si="33"/>
        <v>#NAME?</v>
      </c>
      <c r="W168" s="478" t="e">
        <f t="shared" ca="1" si="33"/>
        <v>#NAME?</v>
      </c>
      <c r="X168" s="478" t="e">
        <f t="shared" ca="1" si="33"/>
        <v>#NAME?</v>
      </c>
      <c r="Y168" s="478" t="e">
        <f t="shared" ca="1" si="33"/>
        <v>#NAME?</v>
      </c>
      <c r="Z168" s="478" t="e">
        <f t="shared" ca="1" si="33"/>
        <v>#NAME?</v>
      </c>
      <c r="AA168" s="478" t="e">
        <f t="shared" ca="1" si="33"/>
        <v>#NAME?</v>
      </c>
      <c r="AB168" s="739">
        <v>359</v>
      </c>
      <c r="AC168" s="739">
        <v>31</v>
      </c>
      <c r="AD168" s="739" t="s">
        <v>1000</v>
      </c>
    </row>
    <row r="169" spans="1:30">
      <c r="A169" s="477"/>
      <c r="B169" s="477"/>
      <c r="C169" s="477"/>
      <c r="D169" s="477"/>
      <c r="E169" s="478">
        <f>ROW('us01'!AM359)</f>
        <v>359</v>
      </c>
      <c r="F169" s="478">
        <f>COLUMN('us01'!AM359)</f>
        <v>39</v>
      </c>
      <c r="G169" s="478" t="s">
        <v>1000</v>
      </c>
      <c r="H169" s="478" t="e">
        <f t="shared" ca="1" si="32"/>
        <v>#NAME?</v>
      </c>
      <c r="I169" s="478" t="e">
        <f t="shared" ca="1" si="32"/>
        <v>#NAME?</v>
      </c>
      <c r="J169" s="478" t="e">
        <f t="shared" ca="1" si="32"/>
        <v>#NAME?</v>
      </c>
      <c r="K169" s="478" t="e">
        <f t="shared" ca="1" si="32"/>
        <v>#NAME?</v>
      </c>
      <c r="L169" s="478" t="e">
        <f t="shared" ca="1" si="32"/>
        <v>#NAME?</v>
      </c>
      <c r="M169" s="478" t="e">
        <f t="shared" ca="1" si="32"/>
        <v>#NAME?</v>
      </c>
      <c r="N169" s="478" t="e">
        <f t="shared" ca="1" si="32"/>
        <v>#NAME?</v>
      </c>
      <c r="O169" s="478" t="e">
        <f t="shared" ca="1" si="32"/>
        <v>#NAME?</v>
      </c>
      <c r="P169" s="478" t="e">
        <f t="shared" ca="1" si="32"/>
        <v>#NAME?</v>
      </c>
      <c r="Q169" s="478" t="e">
        <f t="shared" ca="1" si="32"/>
        <v>#NAME?</v>
      </c>
      <c r="R169" s="478" t="e">
        <f t="shared" ca="1" si="33"/>
        <v>#NAME?</v>
      </c>
      <c r="S169" s="478" t="e">
        <f t="shared" ca="1" si="33"/>
        <v>#NAME?</v>
      </c>
      <c r="T169" s="478" t="e">
        <f t="shared" ca="1" si="33"/>
        <v>#NAME?</v>
      </c>
      <c r="U169" s="478" t="e">
        <f t="shared" ca="1" si="33"/>
        <v>#NAME?</v>
      </c>
      <c r="V169" s="478" t="e">
        <f t="shared" ca="1" si="33"/>
        <v>#NAME?</v>
      </c>
      <c r="W169" s="478" t="e">
        <f t="shared" ca="1" si="33"/>
        <v>#NAME?</v>
      </c>
      <c r="X169" s="478" t="e">
        <f t="shared" ca="1" si="33"/>
        <v>#NAME?</v>
      </c>
      <c r="Y169" s="478" t="e">
        <f t="shared" ca="1" si="33"/>
        <v>#NAME?</v>
      </c>
      <c r="Z169" s="478" t="e">
        <f t="shared" ca="1" si="33"/>
        <v>#NAME?</v>
      </c>
      <c r="AA169" s="478" t="e">
        <f t="shared" ca="1" si="33"/>
        <v>#NAME?</v>
      </c>
      <c r="AB169" s="739">
        <v>359</v>
      </c>
      <c r="AC169" s="739">
        <v>39</v>
      </c>
      <c r="AD169" s="739" t="s">
        <v>1000</v>
      </c>
    </row>
    <row r="170" spans="1:30">
      <c r="A170" s="477"/>
      <c r="B170" s="477"/>
      <c r="C170" s="477"/>
      <c r="D170" s="477" t="s">
        <v>1344</v>
      </c>
      <c r="E170" s="478">
        <f>ROW('us01'!AE360)</f>
        <v>360</v>
      </c>
      <c r="F170" s="478">
        <f>COLUMN('us01'!AE360)</f>
        <v>31</v>
      </c>
      <c r="G170" s="478" t="s">
        <v>1000</v>
      </c>
      <c r="H170" s="478" t="e">
        <f t="shared" ca="1" si="32"/>
        <v>#NAME?</v>
      </c>
      <c r="I170" s="478" t="e">
        <f t="shared" ca="1" si="32"/>
        <v>#NAME?</v>
      </c>
      <c r="J170" s="478" t="e">
        <f t="shared" ca="1" si="32"/>
        <v>#NAME?</v>
      </c>
      <c r="K170" s="478" t="e">
        <f t="shared" ca="1" si="32"/>
        <v>#NAME?</v>
      </c>
      <c r="L170" s="478" t="e">
        <f t="shared" ca="1" si="32"/>
        <v>#NAME?</v>
      </c>
      <c r="M170" s="478" t="e">
        <f t="shared" ca="1" si="32"/>
        <v>#NAME?</v>
      </c>
      <c r="N170" s="478" t="e">
        <f t="shared" ca="1" si="32"/>
        <v>#NAME?</v>
      </c>
      <c r="O170" s="478" t="e">
        <f t="shared" ca="1" si="32"/>
        <v>#NAME?</v>
      </c>
      <c r="P170" s="478" t="e">
        <f t="shared" ca="1" si="32"/>
        <v>#NAME?</v>
      </c>
      <c r="Q170" s="478" t="e">
        <f t="shared" ca="1" si="32"/>
        <v>#NAME?</v>
      </c>
      <c r="R170" s="478" t="e">
        <f t="shared" ca="1" si="33"/>
        <v>#NAME?</v>
      </c>
      <c r="S170" s="478" t="e">
        <f t="shared" ca="1" si="33"/>
        <v>#NAME?</v>
      </c>
      <c r="T170" s="478" t="e">
        <f t="shared" ca="1" si="33"/>
        <v>#NAME?</v>
      </c>
      <c r="U170" s="478" t="e">
        <f t="shared" ca="1" si="33"/>
        <v>#NAME?</v>
      </c>
      <c r="V170" s="478" t="e">
        <f t="shared" ca="1" si="33"/>
        <v>#NAME?</v>
      </c>
      <c r="W170" s="478" t="e">
        <f t="shared" ca="1" si="33"/>
        <v>#NAME?</v>
      </c>
      <c r="X170" s="478" t="e">
        <f t="shared" ca="1" si="33"/>
        <v>#NAME?</v>
      </c>
      <c r="Y170" s="478" t="e">
        <f t="shared" ca="1" si="33"/>
        <v>#NAME?</v>
      </c>
      <c r="Z170" s="478" t="e">
        <f t="shared" ca="1" si="33"/>
        <v>#NAME?</v>
      </c>
      <c r="AA170" s="478" t="e">
        <f t="shared" ca="1" si="33"/>
        <v>#NAME?</v>
      </c>
      <c r="AB170" s="739">
        <v>360</v>
      </c>
      <c r="AC170" s="739">
        <v>31</v>
      </c>
      <c r="AD170" s="739" t="s">
        <v>1000</v>
      </c>
    </row>
    <row r="171" spans="1:30">
      <c r="A171" s="477"/>
      <c r="B171" s="477"/>
      <c r="C171" s="477"/>
      <c r="D171" s="477"/>
      <c r="E171" s="478">
        <f>ROW('us01'!AM360)</f>
        <v>360</v>
      </c>
      <c r="F171" s="478">
        <f>COLUMN('us01'!AM360)</f>
        <v>39</v>
      </c>
      <c r="G171" s="478" t="s">
        <v>1000</v>
      </c>
      <c r="H171" s="478" t="e">
        <f t="shared" ca="1" si="32"/>
        <v>#NAME?</v>
      </c>
      <c r="I171" s="478" t="e">
        <f t="shared" ca="1" si="32"/>
        <v>#NAME?</v>
      </c>
      <c r="J171" s="478" t="e">
        <f t="shared" ca="1" si="32"/>
        <v>#NAME?</v>
      </c>
      <c r="K171" s="478" t="e">
        <f t="shared" ca="1" si="32"/>
        <v>#NAME?</v>
      </c>
      <c r="L171" s="478" t="e">
        <f t="shared" ca="1" si="32"/>
        <v>#NAME?</v>
      </c>
      <c r="M171" s="478" t="e">
        <f t="shared" ca="1" si="32"/>
        <v>#NAME?</v>
      </c>
      <c r="N171" s="478" t="e">
        <f t="shared" ca="1" si="32"/>
        <v>#NAME?</v>
      </c>
      <c r="O171" s="478" t="e">
        <f t="shared" ca="1" si="32"/>
        <v>#NAME?</v>
      </c>
      <c r="P171" s="478" t="e">
        <f t="shared" ca="1" si="32"/>
        <v>#NAME?</v>
      </c>
      <c r="Q171" s="478" t="e">
        <f t="shared" ca="1" si="32"/>
        <v>#NAME?</v>
      </c>
      <c r="R171" s="478" t="e">
        <f t="shared" ca="1" si="33"/>
        <v>#NAME?</v>
      </c>
      <c r="S171" s="478" t="e">
        <f t="shared" ca="1" si="33"/>
        <v>#NAME?</v>
      </c>
      <c r="T171" s="478" t="e">
        <f t="shared" ca="1" si="33"/>
        <v>#NAME?</v>
      </c>
      <c r="U171" s="478" t="e">
        <f t="shared" ca="1" si="33"/>
        <v>#NAME?</v>
      </c>
      <c r="V171" s="478" t="e">
        <f t="shared" ca="1" si="33"/>
        <v>#NAME?</v>
      </c>
      <c r="W171" s="478" t="e">
        <f t="shared" ca="1" si="33"/>
        <v>#NAME?</v>
      </c>
      <c r="X171" s="478" t="e">
        <f t="shared" ca="1" si="33"/>
        <v>#NAME?</v>
      </c>
      <c r="Y171" s="478" t="e">
        <f t="shared" ca="1" si="33"/>
        <v>#NAME?</v>
      </c>
      <c r="Z171" s="478" t="e">
        <f t="shared" ca="1" si="33"/>
        <v>#NAME?</v>
      </c>
      <c r="AA171" s="478" t="e">
        <f t="shared" ca="1" si="33"/>
        <v>#NAME?</v>
      </c>
      <c r="AB171" s="739">
        <v>360</v>
      </c>
      <c r="AC171" s="739">
        <v>39</v>
      </c>
      <c r="AD171" s="739" t="s">
        <v>1000</v>
      </c>
    </row>
    <row r="172" spans="1:30">
      <c r="A172" s="477"/>
      <c r="B172" s="477"/>
      <c r="C172" s="477"/>
      <c r="D172" s="477" t="s">
        <v>240</v>
      </c>
      <c r="E172" s="478">
        <f>ROW('us01'!AE361)</f>
        <v>361</v>
      </c>
      <c r="F172" s="478">
        <f>COLUMN('us01'!AE361)</f>
        <v>31</v>
      </c>
      <c r="G172" s="478" t="s">
        <v>1000</v>
      </c>
      <c r="H172" s="478" t="e">
        <f t="shared" ca="1" si="32"/>
        <v>#NAME?</v>
      </c>
      <c r="I172" s="478" t="e">
        <f t="shared" ca="1" si="32"/>
        <v>#NAME?</v>
      </c>
      <c r="J172" s="478" t="e">
        <f t="shared" ca="1" si="32"/>
        <v>#NAME?</v>
      </c>
      <c r="K172" s="478" t="e">
        <f t="shared" ca="1" si="32"/>
        <v>#NAME?</v>
      </c>
      <c r="L172" s="478" t="e">
        <f t="shared" ca="1" si="32"/>
        <v>#NAME?</v>
      </c>
      <c r="M172" s="478" t="e">
        <f t="shared" ca="1" si="32"/>
        <v>#NAME?</v>
      </c>
      <c r="N172" s="478" t="e">
        <f t="shared" ca="1" si="32"/>
        <v>#NAME?</v>
      </c>
      <c r="O172" s="478" t="e">
        <f t="shared" ca="1" si="32"/>
        <v>#NAME?</v>
      </c>
      <c r="P172" s="478" t="e">
        <f t="shared" ca="1" si="32"/>
        <v>#NAME?</v>
      </c>
      <c r="Q172" s="478" t="e">
        <f t="shared" ca="1" si="32"/>
        <v>#NAME?</v>
      </c>
      <c r="R172" s="478" t="e">
        <f t="shared" ca="1" si="33"/>
        <v>#NAME?</v>
      </c>
      <c r="S172" s="478" t="e">
        <f t="shared" ca="1" si="33"/>
        <v>#NAME?</v>
      </c>
      <c r="T172" s="478" t="e">
        <f t="shared" ca="1" si="33"/>
        <v>#NAME?</v>
      </c>
      <c r="U172" s="478" t="e">
        <f t="shared" ca="1" si="33"/>
        <v>#NAME?</v>
      </c>
      <c r="V172" s="478" t="e">
        <f t="shared" ca="1" si="33"/>
        <v>#NAME?</v>
      </c>
      <c r="W172" s="478" t="e">
        <f t="shared" ca="1" si="33"/>
        <v>#NAME?</v>
      </c>
      <c r="X172" s="478" t="e">
        <f t="shared" ca="1" si="33"/>
        <v>#NAME?</v>
      </c>
      <c r="Y172" s="478" t="e">
        <f t="shared" ca="1" si="33"/>
        <v>#NAME?</v>
      </c>
      <c r="Z172" s="478" t="e">
        <f t="shared" ca="1" si="33"/>
        <v>#NAME?</v>
      </c>
      <c r="AA172" s="478" t="e">
        <f t="shared" ca="1" si="33"/>
        <v>#NAME?</v>
      </c>
      <c r="AB172" s="739">
        <v>361</v>
      </c>
      <c r="AC172" s="739">
        <v>31</v>
      </c>
      <c r="AD172" s="739" t="s">
        <v>1000</v>
      </c>
    </row>
    <row r="173" spans="1:30">
      <c r="A173" s="477"/>
      <c r="B173" s="477"/>
      <c r="C173" s="477"/>
      <c r="D173" s="477"/>
      <c r="E173" s="478">
        <f>ROW('us01'!AM361)</f>
        <v>361</v>
      </c>
      <c r="F173" s="478">
        <f>COLUMN('us01'!AM361)</f>
        <v>39</v>
      </c>
      <c r="G173" s="478" t="s">
        <v>1000</v>
      </c>
      <c r="H173" s="478" t="e">
        <f t="shared" ca="1" si="32"/>
        <v>#NAME?</v>
      </c>
      <c r="I173" s="478" t="e">
        <f t="shared" ca="1" si="32"/>
        <v>#NAME?</v>
      </c>
      <c r="J173" s="478" t="e">
        <f t="shared" ca="1" si="32"/>
        <v>#NAME?</v>
      </c>
      <c r="K173" s="478" t="e">
        <f t="shared" ca="1" si="32"/>
        <v>#NAME?</v>
      </c>
      <c r="L173" s="478" t="e">
        <f t="shared" ca="1" si="32"/>
        <v>#NAME?</v>
      </c>
      <c r="M173" s="478" t="e">
        <f t="shared" ca="1" si="32"/>
        <v>#NAME?</v>
      </c>
      <c r="N173" s="478" t="e">
        <f t="shared" ca="1" si="32"/>
        <v>#NAME?</v>
      </c>
      <c r="O173" s="478" t="e">
        <f t="shared" ca="1" si="32"/>
        <v>#NAME?</v>
      </c>
      <c r="P173" s="478" t="e">
        <f t="shared" ca="1" si="32"/>
        <v>#NAME?</v>
      </c>
      <c r="Q173" s="478" t="e">
        <f t="shared" ca="1" si="32"/>
        <v>#NAME?</v>
      </c>
      <c r="R173" s="478" t="e">
        <f t="shared" ca="1" si="33"/>
        <v>#NAME?</v>
      </c>
      <c r="S173" s="478" t="e">
        <f t="shared" ca="1" si="33"/>
        <v>#NAME?</v>
      </c>
      <c r="T173" s="478" t="e">
        <f t="shared" ca="1" si="33"/>
        <v>#NAME?</v>
      </c>
      <c r="U173" s="478" t="e">
        <f t="shared" ca="1" si="33"/>
        <v>#NAME?</v>
      </c>
      <c r="V173" s="478" t="e">
        <f t="shared" ca="1" si="33"/>
        <v>#NAME?</v>
      </c>
      <c r="W173" s="478" t="e">
        <f t="shared" ca="1" si="33"/>
        <v>#NAME?</v>
      </c>
      <c r="X173" s="478" t="e">
        <f t="shared" ca="1" si="33"/>
        <v>#NAME?</v>
      </c>
      <c r="Y173" s="478" t="e">
        <f t="shared" ca="1" si="33"/>
        <v>#NAME?</v>
      </c>
      <c r="Z173" s="478" t="e">
        <f t="shared" ca="1" si="33"/>
        <v>#NAME?</v>
      </c>
      <c r="AA173" s="478" t="e">
        <f t="shared" ca="1" si="33"/>
        <v>#NAME?</v>
      </c>
      <c r="AB173" s="739">
        <v>361</v>
      </c>
      <c r="AC173" s="739">
        <v>39</v>
      </c>
      <c r="AD173" s="739" t="s">
        <v>1000</v>
      </c>
    </row>
    <row r="174" spans="1:30">
      <c r="A174" s="477"/>
      <c r="B174" s="477"/>
      <c r="C174" s="477"/>
      <c r="D174" s="477" t="s">
        <v>241</v>
      </c>
      <c r="E174" s="478">
        <f>ROW('us01'!AE362)</f>
        <v>362</v>
      </c>
      <c r="F174" s="478">
        <f>COLUMN('us01'!AE362)</f>
        <v>31</v>
      </c>
      <c r="G174" s="478" t="s">
        <v>1000</v>
      </c>
      <c r="H174" s="478" t="e">
        <f t="shared" ca="1" si="32"/>
        <v>#NAME?</v>
      </c>
      <c r="I174" s="478" t="e">
        <f t="shared" ca="1" si="32"/>
        <v>#NAME?</v>
      </c>
      <c r="J174" s="478" t="e">
        <f t="shared" ca="1" si="32"/>
        <v>#NAME?</v>
      </c>
      <c r="K174" s="478" t="e">
        <f t="shared" ca="1" si="32"/>
        <v>#NAME?</v>
      </c>
      <c r="L174" s="478" t="e">
        <f t="shared" ca="1" si="32"/>
        <v>#NAME?</v>
      </c>
      <c r="M174" s="478" t="e">
        <f t="shared" ca="1" si="32"/>
        <v>#NAME?</v>
      </c>
      <c r="N174" s="478" t="e">
        <f t="shared" ca="1" si="32"/>
        <v>#NAME?</v>
      </c>
      <c r="O174" s="478" t="e">
        <f t="shared" ca="1" si="32"/>
        <v>#NAME?</v>
      </c>
      <c r="P174" s="478" t="e">
        <f t="shared" ca="1" si="32"/>
        <v>#NAME?</v>
      </c>
      <c r="Q174" s="478" t="e">
        <f t="shared" ca="1" si="32"/>
        <v>#NAME?</v>
      </c>
      <c r="R174" s="478" t="e">
        <f t="shared" ca="1" si="33"/>
        <v>#NAME?</v>
      </c>
      <c r="S174" s="478" t="e">
        <f t="shared" ca="1" si="33"/>
        <v>#NAME?</v>
      </c>
      <c r="T174" s="478" t="e">
        <f t="shared" ca="1" si="33"/>
        <v>#NAME?</v>
      </c>
      <c r="U174" s="478" t="e">
        <f t="shared" ca="1" si="33"/>
        <v>#NAME?</v>
      </c>
      <c r="V174" s="478" t="e">
        <f t="shared" ca="1" si="33"/>
        <v>#NAME?</v>
      </c>
      <c r="W174" s="478" t="e">
        <f t="shared" ca="1" si="33"/>
        <v>#NAME?</v>
      </c>
      <c r="X174" s="478" t="e">
        <f t="shared" ca="1" si="33"/>
        <v>#NAME?</v>
      </c>
      <c r="Y174" s="478" t="e">
        <f t="shared" ca="1" si="33"/>
        <v>#NAME?</v>
      </c>
      <c r="Z174" s="478" t="e">
        <f t="shared" ca="1" si="33"/>
        <v>#NAME?</v>
      </c>
      <c r="AA174" s="478" t="e">
        <f t="shared" ca="1" si="33"/>
        <v>#NAME?</v>
      </c>
      <c r="AB174" s="739">
        <v>362</v>
      </c>
      <c r="AC174" s="739">
        <v>31</v>
      </c>
      <c r="AD174" s="739" t="s">
        <v>1000</v>
      </c>
    </row>
    <row r="175" spans="1:30">
      <c r="A175" s="477"/>
      <c r="B175" s="477"/>
      <c r="C175" s="477"/>
      <c r="D175" s="477"/>
      <c r="E175" s="478">
        <f>ROW('us01'!AM362)</f>
        <v>362</v>
      </c>
      <c r="F175" s="478">
        <f>COLUMN('us01'!AM362)</f>
        <v>39</v>
      </c>
      <c r="G175" s="478" t="s">
        <v>1000</v>
      </c>
      <c r="H175" s="478" t="e">
        <f t="shared" ref="H175:Q184" ca="1" si="34">copia_valore_us2($E175,$F175,H$4,$G175)</f>
        <v>#NAME?</v>
      </c>
      <c r="I175" s="478" t="e">
        <f t="shared" ca="1" si="34"/>
        <v>#NAME?</v>
      </c>
      <c r="J175" s="478" t="e">
        <f t="shared" ca="1" si="34"/>
        <v>#NAME?</v>
      </c>
      <c r="K175" s="478" t="e">
        <f t="shared" ca="1" si="34"/>
        <v>#NAME?</v>
      </c>
      <c r="L175" s="478" t="e">
        <f t="shared" ca="1" si="34"/>
        <v>#NAME?</v>
      </c>
      <c r="M175" s="478" t="e">
        <f t="shared" ca="1" si="34"/>
        <v>#NAME?</v>
      </c>
      <c r="N175" s="478" t="e">
        <f t="shared" ca="1" si="34"/>
        <v>#NAME?</v>
      </c>
      <c r="O175" s="478" t="e">
        <f t="shared" ca="1" si="34"/>
        <v>#NAME?</v>
      </c>
      <c r="P175" s="478" t="e">
        <f t="shared" ca="1" si="34"/>
        <v>#NAME?</v>
      </c>
      <c r="Q175" s="478" t="e">
        <f t="shared" ca="1" si="34"/>
        <v>#NAME?</v>
      </c>
      <c r="R175" s="478" t="e">
        <f t="shared" ref="R175:AA184" ca="1" si="35">copia_valore_us2($E175,$F175,R$4,$G175)</f>
        <v>#NAME?</v>
      </c>
      <c r="S175" s="478" t="e">
        <f t="shared" ca="1" si="35"/>
        <v>#NAME?</v>
      </c>
      <c r="T175" s="478" t="e">
        <f t="shared" ca="1" si="35"/>
        <v>#NAME?</v>
      </c>
      <c r="U175" s="478" t="e">
        <f t="shared" ca="1" si="35"/>
        <v>#NAME?</v>
      </c>
      <c r="V175" s="478" t="e">
        <f t="shared" ca="1" si="35"/>
        <v>#NAME?</v>
      </c>
      <c r="W175" s="478" t="e">
        <f t="shared" ca="1" si="35"/>
        <v>#NAME?</v>
      </c>
      <c r="X175" s="478" t="e">
        <f t="shared" ca="1" si="35"/>
        <v>#NAME?</v>
      </c>
      <c r="Y175" s="478" t="e">
        <f t="shared" ca="1" si="35"/>
        <v>#NAME?</v>
      </c>
      <c r="Z175" s="478" t="e">
        <f t="shared" ca="1" si="35"/>
        <v>#NAME?</v>
      </c>
      <c r="AA175" s="478" t="e">
        <f t="shared" ca="1" si="35"/>
        <v>#NAME?</v>
      </c>
      <c r="AB175" s="739">
        <v>362</v>
      </c>
      <c r="AC175" s="739">
        <v>39</v>
      </c>
      <c r="AD175" s="739" t="s">
        <v>1000</v>
      </c>
    </row>
    <row r="176" spans="1:30">
      <c r="A176" s="477"/>
      <c r="B176" s="477"/>
      <c r="C176" s="477"/>
      <c r="D176" s="477" t="s">
        <v>242</v>
      </c>
      <c r="E176" s="478">
        <f>ROW('us01'!AE363)</f>
        <v>363</v>
      </c>
      <c r="F176" s="478">
        <f>COLUMN('us01'!AE363)</f>
        <v>31</v>
      </c>
      <c r="G176" s="478" t="s">
        <v>1000</v>
      </c>
      <c r="H176" s="478" t="e">
        <f t="shared" ca="1" si="34"/>
        <v>#NAME?</v>
      </c>
      <c r="I176" s="478" t="e">
        <f t="shared" ca="1" si="34"/>
        <v>#NAME?</v>
      </c>
      <c r="J176" s="478" t="e">
        <f t="shared" ca="1" si="34"/>
        <v>#NAME?</v>
      </c>
      <c r="K176" s="478" t="e">
        <f t="shared" ca="1" si="34"/>
        <v>#NAME?</v>
      </c>
      <c r="L176" s="478" t="e">
        <f t="shared" ca="1" si="34"/>
        <v>#NAME?</v>
      </c>
      <c r="M176" s="478" t="e">
        <f t="shared" ca="1" si="34"/>
        <v>#NAME?</v>
      </c>
      <c r="N176" s="478" t="e">
        <f t="shared" ca="1" si="34"/>
        <v>#NAME?</v>
      </c>
      <c r="O176" s="478" t="e">
        <f t="shared" ca="1" si="34"/>
        <v>#NAME?</v>
      </c>
      <c r="P176" s="478" t="e">
        <f t="shared" ca="1" si="34"/>
        <v>#NAME?</v>
      </c>
      <c r="Q176" s="478" t="e">
        <f t="shared" ca="1" si="34"/>
        <v>#NAME?</v>
      </c>
      <c r="R176" s="478" t="e">
        <f t="shared" ca="1" si="35"/>
        <v>#NAME?</v>
      </c>
      <c r="S176" s="478" t="e">
        <f t="shared" ca="1" si="35"/>
        <v>#NAME?</v>
      </c>
      <c r="T176" s="478" t="e">
        <f t="shared" ca="1" si="35"/>
        <v>#NAME?</v>
      </c>
      <c r="U176" s="478" t="e">
        <f t="shared" ca="1" si="35"/>
        <v>#NAME?</v>
      </c>
      <c r="V176" s="478" t="e">
        <f t="shared" ca="1" si="35"/>
        <v>#NAME?</v>
      </c>
      <c r="W176" s="478" t="e">
        <f t="shared" ca="1" si="35"/>
        <v>#NAME?</v>
      </c>
      <c r="X176" s="478" t="e">
        <f t="shared" ca="1" si="35"/>
        <v>#NAME?</v>
      </c>
      <c r="Y176" s="478" t="e">
        <f t="shared" ca="1" si="35"/>
        <v>#NAME?</v>
      </c>
      <c r="Z176" s="478" t="e">
        <f t="shared" ca="1" si="35"/>
        <v>#NAME?</v>
      </c>
      <c r="AA176" s="478" t="e">
        <f t="shared" ca="1" si="35"/>
        <v>#NAME?</v>
      </c>
      <c r="AB176" s="739">
        <v>363</v>
      </c>
      <c r="AC176" s="739">
        <v>31</v>
      </c>
      <c r="AD176" s="739" t="s">
        <v>1000</v>
      </c>
    </row>
    <row r="177" spans="1:30">
      <c r="A177" s="477"/>
      <c r="B177" s="477"/>
      <c r="C177" s="477"/>
      <c r="D177" s="477"/>
      <c r="E177" s="478">
        <f>ROW('us01'!AM363)</f>
        <v>363</v>
      </c>
      <c r="F177" s="478">
        <f>COLUMN('us01'!AM363)</f>
        <v>39</v>
      </c>
      <c r="G177" s="478" t="s">
        <v>1000</v>
      </c>
      <c r="H177" s="478" t="e">
        <f t="shared" ca="1" si="34"/>
        <v>#NAME?</v>
      </c>
      <c r="I177" s="478" t="e">
        <f t="shared" ca="1" si="34"/>
        <v>#NAME?</v>
      </c>
      <c r="J177" s="478" t="e">
        <f t="shared" ca="1" si="34"/>
        <v>#NAME?</v>
      </c>
      <c r="K177" s="478" t="e">
        <f t="shared" ca="1" si="34"/>
        <v>#NAME?</v>
      </c>
      <c r="L177" s="478" t="e">
        <f t="shared" ca="1" si="34"/>
        <v>#NAME?</v>
      </c>
      <c r="M177" s="478" t="e">
        <f t="shared" ca="1" si="34"/>
        <v>#NAME?</v>
      </c>
      <c r="N177" s="478" t="e">
        <f t="shared" ca="1" si="34"/>
        <v>#NAME?</v>
      </c>
      <c r="O177" s="478" t="e">
        <f t="shared" ca="1" si="34"/>
        <v>#NAME?</v>
      </c>
      <c r="P177" s="478" t="e">
        <f t="shared" ca="1" si="34"/>
        <v>#NAME?</v>
      </c>
      <c r="Q177" s="478" t="e">
        <f t="shared" ca="1" si="34"/>
        <v>#NAME?</v>
      </c>
      <c r="R177" s="478" t="e">
        <f t="shared" ca="1" si="35"/>
        <v>#NAME?</v>
      </c>
      <c r="S177" s="478" t="e">
        <f t="shared" ca="1" si="35"/>
        <v>#NAME?</v>
      </c>
      <c r="T177" s="478" t="e">
        <f t="shared" ca="1" si="35"/>
        <v>#NAME?</v>
      </c>
      <c r="U177" s="478" t="e">
        <f t="shared" ca="1" si="35"/>
        <v>#NAME?</v>
      </c>
      <c r="V177" s="478" t="e">
        <f t="shared" ca="1" si="35"/>
        <v>#NAME?</v>
      </c>
      <c r="W177" s="478" t="e">
        <f t="shared" ca="1" si="35"/>
        <v>#NAME?</v>
      </c>
      <c r="X177" s="478" t="e">
        <f t="shared" ca="1" si="35"/>
        <v>#NAME?</v>
      </c>
      <c r="Y177" s="478" t="e">
        <f t="shared" ca="1" si="35"/>
        <v>#NAME?</v>
      </c>
      <c r="Z177" s="478" t="e">
        <f t="shared" ca="1" si="35"/>
        <v>#NAME?</v>
      </c>
      <c r="AA177" s="478" t="e">
        <f t="shared" ca="1" si="35"/>
        <v>#NAME?</v>
      </c>
      <c r="AB177" s="739">
        <v>363</v>
      </c>
      <c r="AC177" s="739">
        <v>39</v>
      </c>
      <c r="AD177" s="739" t="s">
        <v>1000</v>
      </c>
    </row>
    <row r="178" spans="1:30">
      <c r="A178" s="477"/>
      <c r="B178" s="477"/>
      <c r="C178" s="477"/>
      <c r="D178" s="477" t="s">
        <v>243</v>
      </c>
      <c r="E178" s="478">
        <f>ROW('us01'!AE364)</f>
        <v>364</v>
      </c>
      <c r="F178" s="478">
        <f>COLUMN('us01'!AE364)</f>
        <v>31</v>
      </c>
      <c r="G178" s="478" t="s">
        <v>1000</v>
      </c>
      <c r="H178" s="478" t="e">
        <f t="shared" ca="1" si="34"/>
        <v>#NAME?</v>
      </c>
      <c r="I178" s="478" t="e">
        <f t="shared" ca="1" si="34"/>
        <v>#NAME?</v>
      </c>
      <c r="J178" s="478" t="e">
        <f t="shared" ca="1" si="34"/>
        <v>#NAME?</v>
      </c>
      <c r="K178" s="478" t="e">
        <f t="shared" ca="1" si="34"/>
        <v>#NAME?</v>
      </c>
      <c r="L178" s="478" t="e">
        <f t="shared" ca="1" si="34"/>
        <v>#NAME?</v>
      </c>
      <c r="M178" s="478" t="e">
        <f t="shared" ca="1" si="34"/>
        <v>#NAME?</v>
      </c>
      <c r="N178" s="478" t="e">
        <f t="shared" ca="1" si="34"/>
        <v>#NAME?</v>
      </c>
      <c r="O178" s="478" t="e">
        <f t="shared" ca="1" si="34"/>
        <v>#NAME?</v>
      </c>
      <c r="P178" s="478" t="e">
        <f t="shared" ca="1" si="34"/>
        <v>#NAME?</v>
      </c>
      <c r="Q178" s="478" t="e">
        <f t="shared" ca="1" si="34"/>
        <v>#NAME?</v>
      </c>
      <c r="R178" s="478" t="e">
        <f t="shared" ca="1" si="35"/>
        <v>#NAME?</v>
      </c>
      <c r="S178" s="478" t="e">
        <f t="shared" ca="1" si="35"/>
        <v>#NAME?</v>
      </c>
      <c r="T178" s="478" t="e">
        <f t="shared" ca="1" si="35"/>
        <v>#NAME?</v>
      </c>
      <c r="U178" s="478" t="e">
        <f t="shared" ca="1" si="35"/>
        <v>#NAME?</v>
      </c>
      <c r="V178" s="478" t="e">
        <f t="shared" ca="1" si="35"/>
        <v>#NAME?</v>
      </c>
      <c r="W178" s="478" t="e">
        <f t="shared" ca="1" si="35"/>
        <v>#NAME?</v>
      </c>
      <c r="X178" s="478" t="e">
        <f t="shared" ca="1" si="35"/>
        <v>#NAME?</v>
      </c>
      <c r="Y178" s="478" t="e">
        <f t="shared" ca="1" si="35"/>
        <v>#NAME?</v>
      </c>
      <c r="Z178" s="478" t="e">
        <f t="shared" ca="1" si="35"/>
        <v>#NAME?</v>
      </c>
      <c r="AA178" s="478" t="e">
        <f t="shared" ca="1" si="35"/>
        <v>#NAME?</v>
      </c>
      <c r="AB178" s="739">
        <v>364</v>
      </c>
      <c r="AC178" s="739">
        <v>31</v>
      </c>
      <c r="AD178" s="739" t="s">
        <v>1000</v>
      </c>
    </row>
    <row r="179" spans="1:30">
      <c r="A179" s="477"/>
      <c r="B179" s="477"/>
      <c r="C179" s="477"/>
      <c r="D179" s="477"/>
      <c r="E179" s="478">
        <f>ROW('us01'!AM364)</f>
        <v>364</v>
      </c>
      <c r="F179" s="478">
        <f>COLUMN('us01'!AM364)</f>
        <v>39</v>
      </c>
      <c r="G179" s="478" t="s">
        <v>1000</v>
      </c>
      <c r="H179" s="478" t="e">
        <f t="shared" ca="1" si="34"/>
        <v>#NAME?</v>
      </c>
      <c r="I179" s="478" t="e">
        <f t="shared" ca="1" si="34"/>
        <v>#NAME?</v>
      </c>
      <c r="J179" s="478" t="e">
        <f t="shared" ca="1" si="34"/>
        <v>#NAME?</v>
      </c>
      <c r="K179" s="478" t="e">
        <f t="shared" ca="1" si="34"/>
        <v>#NAME?</v>
      </c>
      <c r="L179" s="478" t="e">
        <f t="shared" ca="1" si="34"/>
        <v>#NAME?</v>
      </c>
      <c r="M179" s="478" t="e">
        <f t="shared" ca="1" si="34"/>
        <v>#NAME?</v>
      </c>
      <c r="N179" s="478" t="e">
        <f t="shared" ca="1" si="34"/>
        <v>#NAME?</v>
      </c>
      <c r="O179" s="478" t="e">
        <f t="shared" ca="1" si="34"/>
        <v>#NAME?</v>
      </c>
      <c r="P179" s="478" t="e">
        <f t="shared" ca="1" si="34"/>
        <v>#NAME?</v>
      </c>
      <c r="Q179" s="478" t="e">
        <f t="shared" ca="1" si="34"/>
        <v>#NAME?</v>
      </c>
      <c r="R179" s="478" t="e">
        <f t="shared" ca="1" si="35"/>
        <v>#NAME?</v>
      </c>
      <c r="S179" s="478" t="e">
        <f t="shared" ca="1" si="35"/>
        <v>#NAME?</v>
      </c>
      <c r="T179" s="478" t="e">
        <f t="shared" ca="1" si="35"/>
        <v>#NAME?</v>
      </c>
      <c r="U179" s="478" t="e">
        <f t="shared" ca="1" si="35"/>
        <v>#NAME?</v>
      </c>
      <c r="V179" s="478" t="e">
        <f t="shared" ca="1" si="35"/>
        <v>#NAME?</v>
      </c>
      <c r="W179" s="478" t="e">
        <f t="shared" ca="1" si="35"/>
        <v>#NAME?</v>
      </c>
      <c r="X179" s="478" t="e">
        <f t="shared" ca="1" si="35"/>
        <v>#NAME?</v>
      </c>
      <c r="Y179" s="478" t="e">
        <f t="shared" ca="1" si="35"/>
        <v>#NAME?</v>
      </c>
      <c r="Z179" s="478" t="e">
        <f t="shared" ca="1" si="35"/>
        <v>#NAME?</v>
      </c>
      <c r="AA179" s="478" t="e">
        <f t="shared" ca="1" si="35"/>
        <v>#NAME?</v>
      </c>
      <c r="AB179" s="739">
        <v>364</v>
      </c>
      <c r="AC179" s="739">
        <v>39</v>
      </c>
      <c r="AD179" s="739" t="s">
        <v>1000</v>
      </c>
    </row>
    <row r="180" spans="1:30">
      <c r="A180" s="477"/>
      <c r="B180" s="477"/>
      <c r="C180" s="477"/>
      <c r="D180" s="477" t="s">
        <v>244</v>
      </c>
      <c r="E180" s="478">
        <f>ROW('us01'!AE365)</f>
        <v>365</v>
      </c>
      <c r="F180" s="478">
        <f>COLUMN('us01'!AE365)</f>
        <v>31</v>
      </c>
      <c r="G180" s="478" t="s">
        <v>1000</v>
      </c>
      <c r="H180" s="478" t="e">
        <f t="shared" ca="1" si="34"/>
        <v>#NAME?</v>
      </c>
      <c r="I180" s="478" t="e">
        <f t="shared" ca="1" si="34"/>
        <v>#NAME?</v>
      </c>
      <c r="J180" s="478" t="e">
        <f t="shared" ca="1" si="34"/>
        <v>#NAME?</v>
      </c>
      <c r="K180" s="478" t="e">
        <f t="shared" ca="1" si="34"/>
        <v>#NAME?</v>
      </c>
      <c r="L180" s="478" t="e">
        <f t="shared" ca="1" si="34"/>
        <v>#NAME?</v>
      </c>
      <c r="M180" s="478" t="e">
        <f t="shared" ca="1" si="34"/>
        <v>#NAME?</v>
      </c>
      <c r="N180" s="478" t="e">
        <f t="shared" ca="1" si="34"/>
        <v>#NAME?</v>
      </c>
      <c r="O180" s="478" t="e">
        <f t="shared" ca="1" si="34"/>
        <v>#NAME?</v>
      </c>
      <c r="P180" s="478" t="e">
        <f t="shared" ca="1" si="34"/>
        <v>#NAME?</v>
      </c>
      <c r="Q180" s="478" t="e">
        <f t="shared" ca="1" si="34"/>
        <v>#NAME?</v>
      </c>
      <c r="R180" s="478" t="e">
        <f t="shared" ca="1" si="35"/>
        <v>#NAME?</v>
      </c>
      <c r="S180" s="478" t="e">
        <f t="shared" ca="1" si="35"/>
        <v>#NAME?</v>
      </c>
      <c r="T180" s="478" t="e">
        <f t="shared" ca="1" si="35"/>
        <v>#NAME?</v>
      </c>
      <c r="U180" s="478" t="e">
        <f t="shared" ca="1" si="35"/>
        <v>#NAME?</v>
      </c>
      <c r="V180" s="478" t="e">
        <f t="shared" ca="1" si="35"/>
        <v>#NAME?</v>
      </c>
      <c r="W180" s="478" t="e">
        <f t="shared" ca="1" si="35"/>
        <v>#NAME?</v>
      </c>
      <c r="X180" s="478" t="e">
        <f t="shared" ca="1" si="35"/>
        <v>#NAME?</v>
      </c>
      <c r="Y180" s="478" t="e">
        <f t="shared" ca="1" si="35"/>
        <v>#NAME?</v>
      </c>
      <c r="Z180" s="478" t="e">
        <f t="shared" ca="1" si="35"/>
        <v>#NAME?</v>
      </c>
      <c r="AA180" s="478" t="e">
        <f t="shared" ca="1" si="35"/>
        <v>#NAME?</v>
      </c>
      <c r="AB180" s="739">
        <v>365</v>
      </c>
      <c r="AC180" s="739">
        <v>31</v>
      </c>
      <c r="AD180" s="739" t="s">
        <v>1000</v>
      </c>
    </row>
    <row r="181" spans="1:30">
      <c r="A181" s="477"/>
      <c r="B181" s="477"/>
      <c r="C181" s="477"/>
      <c r="D181" s="477"/>
      <c r="E181" s="478">
        <f>ROW('us01'!AM365)</f>
        <v>365</v>
      </c>
      <c r="F181" s="478">
        <f>COLUMN('us01'!AM365)</f>
        <v>39</v>
      </c>
      <c r="G181" s="478" t="s">
        <v>1000</v>
      </c>
      <c r="H181" s="478" t="e">
        <f t="shared" ca="1" si="34"/>
        <v>#NAME?</v>
      </c>
      <c r="I181" s="478" t="e">
        <f t="shared" ca="1" si="34"/>
        <v>#NAME?</v>
      </c>
      <c r="J181" s="478" t="e">
        <f t="shared" ca="1" si="34"/>
        <v>#NAME?</v>
      </c>
      <c r="K181" s="478" t="e">
        <f t="shared" ca="1" si="34"/>
        <v>#NAME?</v>
      </c>
      <c r="L181" s="478" t="e">
        <f t="shared" ca="1" si="34"/>
        <v>#NAME?</v>
      </c>
      <c r="M181" s="478" t="e">
        <f t="shared" ca="1" si="34"/>
        <v>#NAME?</v>
      </c>
      <c r="N181" s="478" t="e">
        <f t="shared" ca="1" si="34"/>
        <v>#NAME?</v>
      </c>
      <c r="O181" s="478" t="e">
        <f t="shared" ca="1" si="34"/>
        <v>#NAME?</v>
      </c>
      <c r="P181" s="478" t="e">
        <f t="shared" ca="1" si="34"/>
        <v>#NAME?</v>
      </c>
      <c r="Q181" s="478" t="e">
        <f t="shared" ca="1" si="34"/>
        <v>#NAME?</v>
      </c>
      <c r="R181" s="478" t="e">
        <f t="shared" ca="1" si="35"/>
        <v>#NAME?</v>
      </c>
      <c r="S181" s="478" t="e">
        <f t="shared" ca="1" si="35"/>
        <v>#NAME?</v>
      </c>
      <c r="T181" s="478" t="e">
        <f t="shared" ca="1" si="35"/>
        <v>#NAME?</v>
      </c>
      <c r="U181" s="478" t="e">
        <f t="shared" ca="1" si="35"/>
        <v>#NAME?</v>
      </c>
      <c r="V181" s="478" t="e">
        <f t="shared" ca="1" si="35"/>
        <v>#NAME?</v>
      </c>
      <c r="W181" s="478" t="e">
        <f t="shared" ca="1" si="35"/>
        <v>#NAME?</v>
      </c>
      <c r="X181" s="478" t="e">
        <f t="shared" ca="1" si="35"/>
        <v>#NAME?</v>
      </c>
      <c r="Y181" s="478" t="e">
        <f t="shared" ca="1" si="35"/>
        <v>#NAME?</v>
      </c>
      <c r="Z181" s="478" t="e">
        <f t="shared" ca="1" si="35"/>
        <v>#NAME?</v>
      </c>
      <c r="AA181" s="478" t="e">
        <f t="shared" ca="1" si="35"/>
        <v>#NAME?</v>
      </c>
      <c r="AB181" s="739">
        <v>365</v>
      </c>
      <c r="AC181" s="739">
        <v>39</v>
      </c>
      <c r="AD181" s="739" t="s">
        <v>1000</v>
      </c>
    </row>
    <row r="182" spans="1:30">
      <c r="A182" s="477"/>
      <c r="B182" s="477"/>
      <c r="C182" s="477"/>
      <c r="D182" s="477" t="s">
        <v>962</v>
      </c>
      <c r="E182" s="478">
        <f>ROW('us01'!AE366)</f>
        <v>366</v>
      </c>
      <c r="F182" s="478">
        <f>COLUMN('us01'!AE366)</f>
        <v>31</v>
      </c>
      <c r="G182" s="478" t="s">
        <v>1000</v>
      </c>
      <c r="H182" s="478" t="e">
        <f t="shared" ca="1" si="34"/>
        <v>#NAME?</v>
      </c>
      <c r="I182" s="478" t="e">
        <f t="shared" ca="1" si="34"/>
        <v>#NAME?</v>
      </c>
      <c r="J182" s="478" t="e">
        <f t="shared" ca="1" si="34"/>
        <v>#NAME?</v>
      </c>
      <c r="K182" s="478" t="e">
        <f t="shared" ca="1" si="34"/>
        <v>#NAME?</v>
      </c>
      <c r="L182" s="478" t="e">
        <f t="shared" ca="1" si="34"/>
        <v>#NAME?</v>
      </c>
      <c r="M182" s="478" t="e">
        <f t="shared" ca="1" si="34"/>
        <v>#NAME?</v>
      </c>
      <c r="N182" s="478" t="e">
        <f t="shared" ca="1" si="34"/>
        <v>#NAME?</v>
      </c>
      <c r="O182" s="478" t="e">
        <f t="shared" ca="1" si="34"/>
        <v>#NAME?</v>
      </c>
      <c r="P182" s="478" t="e">
        <f t="shared" ca="1" si="34"/>
        <v>#NAME?</v>
      </c>
      <c r="Q182" s="478" t="e">
        <f t="shared" ca="1" si="34"/>
        <v>#NAME?</v>
      </c>
      <c r="R182" s="478" t="e">
        <f t="shared" ca="1" si="35"/>
        <v>#NAME?</v>
      </c>
      <c r="S182" s="478" t="e">
        <f t="shared" ca="1" si="35"/>
        <v>#NAME?</v>
      </c>
      <c r="T182" s="478" t="e">
        <f t="shared" ca="1" si="35"/>
        <v>#NAME?</v>
      </c>
      <c r="U182" s="478" t="e">
        <f t="shared" ca="1" si="35"/>
        <v>#NAME?</v>
      </c>
      <c r="V182" s="478" t="e">
        <f t="shared" ca="1" si="35"/>
        <v>#NAME?</v>
      </c>
      <c r="W182" s="478" t="e">
        <f t="shared" ca="1" si="35"/>
        <v>#NAME?</v>
      </c>
      <c r="X182" s="478" t="e">
        <f t="shared" ca="1" si="35"/>
        <v>#NAME?</v>
      </c>
      <c r="Y182" s="478" t="e">
        <f t="shared" ca="1" si="35"/>
        <v>#NAME?</v>
      </c>
      <c r="Z182" s="478" t="e">
        <f t="shared" ca="1" si="35"/>
        <v>#NAME?</v>
      </c>
      <c r="AA182" s="478" t="e">
        <f t="shared" ca="1" si="35"/>
        <v>#NAME?</v>
      </c>
      <c r="AB182" s="739">
        <v>366</v>
      </c>
      <c r="AC182" s="739">
        <v>31</v>
      </c>
      <c r="AD182" s="739" t="s">
        <v>1000</v>
      </c>
    </row>
    <row r="183" spans="1:30">
      <c r="A183" s="477"/>
      <c r="B183" s="477"/>
      <c r="C183" s="477"/>
      <c r="D183" s="477"/>
      <c r="E183" s="478">
        <f>ROW('us01'!AM366)</f>
        <v>366</v>
      </c>
      <c r="F183" s="478">
        <f>COLUMN('us01'!AM366)</f>
        <v>39</v>
      </c>
      <c r="G183" s="478" t="s">
        <v>1000</v>
      </c>
      <c r="H183" s="478" t="e">
        <f t="shared" ca="1" si="34"/>
        <v>#NAME?</v>
      </c>
      <c r="I183" s="478" t="e">
        <f t="shared" ca="1" si="34"/>
        <v>#NAME?</v>
      </c>
      <c r="J183" s="478" t="e">
        <f t="shared" ca="1" si="34"/>
        <v>#NAME?</v>
      </c>
      <c r="K183" s="478" t="e">
        <f t="shared" ca="1" si="34"/>
        <v>#NAME?</v>
      </c>
      <c r="L183" s="478" t="e">
        <f t="shared" ca="1" si="34"/>
        <v>#NAME?</v>
      </c>
      <c r="M183" s="478" t="e">
        <f t="shared" ca="1" si="34"/>
        <v>#NAME?</v>
      </c>
      <c r="N183" s="478" t="e">
        <f t="shared" ca="1" si="34"/>
        <v>#NAME?</v>
      </c>
      <c r="O183" s="478" t="e">
        <f t="shared" ca="1" si="34"/>
        <v>#NAME?</v>
      </c>
      <c r="P183" s="478" t="e">
        <f t="shared" ca="1" si="34"/>
        <v>#NAME?</v>
      </c>
      <c r="Q183" s="478" t="e">
        <f t="shared" ca="1" si="34"/>
        <v>#NAME?</v>
      </c>
      <c r="R183" s="478" t="e">
        <f t="shared" ca="1" si="35"/>
        <v>#NAME?</v>
      </c>
      <c r="S183" s="478" t="e">
        <f t="shared" ca="1" si="35"/>
        <v>#NAME?</v>
      </c>
      <c r="T183" s="478" t="e">
        <f t="shared" ca="1" si="35"/>
        <v>#NAME?</v>
      </c>
      <c r="U183" s="478" t="e">
        <f t="shared" ca="1" si="35"/>
        <v>#NAME?</v>
      </c>
      <c r="V183" s="478" t="e">
        <f t="shared" ca="1" si="35"/>
        <v>#NAME?</v>
      </c>
      <c r="W183" s="478" t="e">
        <f t="shared" ca="1" si="35"/>
        <v>#NAME?</v>
      </c>
      <c r="X183" s="478" t="e">
        <f t="shared" ca="1" si="35"/>
        <v>#NAME?</v>
      </c>
      <c r="Y183" s="478" t="e">
        <f t="shared" ca="1" si="35"/>
        <v>#NAME?</v>
      </c>
      <c r="Z183" s="478" t="e">
        <f t="shared" ca="1" si="35"/>
        <v>#NAME?</v>
      </c>
      <c r="AA183" s="478" t="e">
        <f t="shared" ca="1" si="35"/>
        <v>#NAME?</v>
      </c>
      <c r="AB183" s="739">
        <v>366</v>
      </c>
      <c r="AC183" s="739">
        <v>39</v>
      </c>
      <c r="AD183" s="739" t="s">
        <v>1000</v>
      </c>
    </row>
    <row r="184" spans="1:30">
      <c r="A184" s="477"/>
      <c r="B184" s="477"/>
      <c r="C184" s="477" t="s">
        <v>1114</v>
      </c>
      <c r="D184" s="477" t="s">
        <v>386</v>
      </c>
      <c r="E184" s="478">
        <f>ROW('us01'!AS379)</f>
        <v>379</v>
      </c>
      <c r="F184" s="478">
        <f>COLUMN('us01'!AS379)</f>
        <v>45</v>
      </c>
      <c r="G184" s="478" t="s">
        <v>2264</v>
      </c>
      <c r="H184" s="478" t="e">
        <f t="shared" ca="1" si="34"/>
        <v>#NAME?</v>
      </c>
      <c r="I184" s="478" t="e">
        <f t="shared" ca="1" si="34"/>
        <v>#NAME?</v>
      </c>
      <c r="J184" s="478" t="e">
        <f t="shared" ca="1" si="34"/>
        <v>#NAME?</v>
      </c>
      <c r="K184" s="478" t="e">
        <f t="shared" ca="1" si="34"/>
        <v>#NAME?</v>
      </c>
      <c r="L184" s="478" t="e">
        <f t="shared" ca="1" si="34"/>
        <v>#NAME?</v>
      </c>
      <c r="M184" s="478" t="e">
        <f t="shared" ca="1" si="34"/>
        <v>#NAME?</v>
      </c>
      <c r="N184" s="478" t="e">
        <f t="shared" ca="1" si="34"/>
        <v>#NAME?</v>
      </c>
      <c r="O184" s="478" t="e">
        <f t="shared" ca="1" si="34"/>
        <v>#NAME?</v>
      </c>
      <c r="P184" s="478" t="e">
        <f t="shared" ca="1" si="34"/>
        <v>#NAME?</v>
      </c>
      <c r="Q184" s="478" t="e">
        <f t="shared" ca="1" si="34"/>
        <v>#NAME?</v>
      </c>
      <c r="R184" s="478" t="e">
        <f t="shared" ca="1" si="35"/>
        <v>#NAME?</v>
      </c>
      <c r="S184" s="478" t="e">
        <f t="shared" ca="1" si="35"/>
        <v>#NAME?</v>
      </c>
      <c r="T184" s="478" t="e">
        <f t="shared" ca="1" si="35"/>
        <v>#NAME?</v>
      </c>
      <c r="U184" s="478" t="e">
        <f t="shared" ca="1" si="35"/>
        <v>#NAME?</v>
      </c>
      <c r="V184" s="478" t="e">
        <f t="shared" ca="1" si="35"/>
        <v>#NAME?</v>
      </c>
      <c r="W184" s="478" t="e">
        <f t="shared" ca="1" si="35"/>
        <v>#NAME?</v>
      </c>
      <c r="X184" s="478" t="e">
        <f t="shared" ca="1" si="35"/>
        <v>#NAME?</v>
      </c>
      <c r="Y184" s="478" t="e">
        <f t="shared" ca="1" si="35"/>
        <v>#NAME?</v>
      </c>
      <c r="Z184" s="478" t="e">
        <f t="shared" ca="1" si="35"/>
        <v>#NAME?</v>
      </c>
      <c r="AA184" s="478" t="e">
        <f t="shared" ca="1" si="35"/>
        <v>#NAME?</v>
      </c>
      <c r="AB184" s="739">
        <v>379</v>
      </c>
      <c r="AC184" s="739">
        <v>45</v>
      </c>
      <c r="AD184" s="739" t="s">
        <v>2264</v>
      </c>
    </row>
    <row r="185" spans="1:30">
      <c r="A185" s="477"/>
      <c r="B185" s="477"/>
      <c r="C185" s="477"/>
      <c r="D185" s="477" t="s">
        <v>387</v>
      </c>
      <c r="E185" s="478">
        <f>ROW('us01'!AS381)</f>
        <v>381</v>
      </c>
      <c r="F185" s="478">
        <f>COLUMN('us01'!AS381)</f>
        <v>45</v>
      </c>
      <c r="G185" s="478" t="s">
        <v>2264</v>
      </c>
      <c r="H185" s="478" t="e">
        <f t="shared" ref="H185:Q194" ca="1" si="36">copia_valore_us2($E185,$F185,H$4,$G185)</f>
        <v>#NAME?</v>
      </c>
      <c r="I185" s="478" t="e">
        <f t="shared" ca="1" si="36"/>
        <v>#NAME?</v>
      </c>
      <c r="J185" s="478" t="e">
        <f t="shared" ca="1" si="36"/>
        <v>#NAME?</v>
      </c>
      <c r="K185" s="478" t="e">
        <f t="shared" ca="1" si="36"/>
        <v>#NAME?</v>
      </c>
      <c r="L185" s="478" t="e">
        <f t="shared" ca="1" si="36"/>
        <v>#NAME?</v>
      </c>
      <c r="M185" s="478" t="e">
        <f t="shared" ca="1" si="36"/>
        <v>#NAME?</v>
      </c>
      <c r="N185" s="478" t="e">
        <f t="shared" ca="1" si="36"/>
        <v>#NAME?</v>
      </c>
      <c r="O185" s="478" t="e">
        <f t="shared" ca="1" si="36"/>
        <v>#NAME?</v>
      </c>
      <c r="P185" s="478" t="e">
        <f t="shared" ca="1" si="36"/>
        <v>#NAME?</v>
      </c>
      <c r="Q185" s="478" t="e">
        <f t="shared" ca="1" si="36"/>
        <v>#NAME?</v>
      </c>
      <c r="R185" s="478" t="e">
        <f t="shared" ref="R185:AA194" ca="1" si="37">copia_valore_us2($E185,$F185,R$4,$G185)</f>
        <v>#NAME?</v>
      </c>
      <c r="S185" s="478" t="e">
        <f t="shared" ca="1" si="37"/>
        <v>#NAME?</v>
      </c>
      <c r="T185" s="478" t="e">
        <f t="shared" ca="1" si="37"/>
        <v>#NAME?</v>
      </c>
      <c r="U185" s="478" t="e">
        <f t="shared" ca="1" si="37"/>
        <v>#NAME?</v>
      </c>
      <c r="V185" s="478" t="e">
        <f t="shared" ca="1" si="37"/>
        <v>#NAME?</v>
      </c>
      <c r="W185" s="478" t="e">
        <f t="shared" ca="1" si="37"/>
        <v>#NAME?</v>
      </c>
      <c r="X185" s="478" t="e">
        <f t="shared" ca="1" si="37"/>
        <v>#NAME?</v>
      </c>
      <c r="Y185" s="478" t="e">
        <f t="shared" ca="1" si="37"/>
        <v>#NAME?</v>
      </c>
      <c r="Z185" s="478" t="e">
        <f t="shared" ca="1" si="37"/>
        <v>#NAME?</v>
      </c>
      <c r="AA185" s="478" t="e">
        <f t="shared" ca="1" si="37"/>
        <v>#NAME?</v>
      </c>
      <c r="AB185" s="739">
        <v>381</v>
      </c>
      <c r="AC185" s="739">
        <v>45</v>
      </c>
      <c r="AD185" s="739" t="s">
        <v>2264</v>
      </c>
    </row>
    <row r="186" spans="1:30">
      <c r="A186" s="477"/>
      <c r="B186" s="477"/>
      <c r="C186" s="477"/>
      <c r="D186" s="477" t="s">
        <v>1601</v>
      </c>
      <c r="E186" s="478">
        <f>ROW('us01'!AL390)</f>
        <v>390</v>
      </c>
      <c r="F186" s="478">
        <f>COLUMN('us01'!AL390)</f>
        <v>38</v>
      </c>
      <c r="G186" s="478" t="s">
        <v>1000</v>
      </c>
      <c r="H186" s="478" t="e">
        <f t="shared" ca="1" si="36"/>
        <v>#NAME?</v>
      </c>
      <c r="I186" s="478" t="e">
        <f t="shared" ca="1" si="36"/>
        <v>#NAME?</v>
      </c>
      <c r="J186" s="478" t="e">
        <f t="shared" ca="1" si="36"/>
        <v>#NAME?</v>
      </c>
      <c r="K186" s="478" t="e">
        <f t="shared" ca="1" si="36"/>
        <v>#NAME?</v>
      </c>
      <c r="L186" s="478" t="e">
        <f t="shared" ca="1" si="36"/>
        <v>#NAME?</v>
      </c>
      <c r="M186" s="478" t="e">
        <f t="shared" ca="1" si="36"/>
        <v>#NAME?</v>
      </c>
      <c r="N186" s="478" t="e">
        <f t="shared" ca="1" si="36"/>
        <v>#NAME?</v>
      </c>
      <c r="O186" s="478" t="e">
        <f t="shared" ca="1" si="36"/>
        <v>#NAME?</v>
      </c>
      <c r="P186" s="478" t="e">
        <f t="shared" ca="1" si="36"/>
        <v>#NAME?</v>
      </c>
      <c r="Q186" s="478" t="e">
        <f t="shared" ca="1" si="36"/>
        <v>#NAME?</v>
      </c>
      <c r="R186" s="478" t="e">
        <f t="shared" ca="1" si="37"/>
        <v>#NAME?</v>
      </c>
      <c r="S186" s="478" t="e">
        <f t="shared" ca="1" si="37"/>
        <v>#NAME?</v>
      </c>
      <c r="T186" s="478" t="e">
        <f t="shared" ca="1" si="37"/>
        <v>#NAME?</v>
      </c>
      <c r="U186" s="478" t="e">
        <f t="shared" ca="1" si="37"/>
        <v>#NAME?</v>
      </c>
      <c r="V186" s="478" t="e">
        <f t="shared" ca="1" si="37"/>
        <v>#NAME?</v>
      </c>
      <c r="W186" s="478" t="e">
        <f t="shared" ca="1" si="37"/>
        <v>#NAME?</v>
      </c>
      <c r="X186" s="478" t="e">
        <f t="shared" ca="1" si="37"/>
        <v>#NAME?</v>
      </c>
      <c r="Y186" s="478" t="e">
        <f t="shared" ca="1" si="37"/>
        <v>#NAME?</v>
      </c>
      <c r="Z186" s="478" t="e">
        <f t="shared" ca="1" si="37"/>
        <v>#NAME?</v>
      </c>
      <c r="AA186" s="478" t="e">
        <f t="shared" ca="1" si="37"/>
        <v>#NAME?</v>
      </c>
      <c r="AB186" s="739">
        <v>390</v>
      </c>
      <c r="AC186" s="739">
        <v>38</v>
      </c>
      <c r="AD186" s="739" t="s">
        <v>1000</v>
      </c>
    </row>
    <row r="187" spans="1:30">
      <c r="A187" s="477"/>
      <c r="B187" s="477"/>
      <c r="C187" s="477" t="s">
        <v>309</v>
      </c>
      <c r="D187" s="477" t="s">
        <v>1590</v>
      </c>
      <c r="E187" s="478">
        <f>ROW('us01'!AQ400)</f>
        <v>400</v>
      </c>
      <c r="F187" s="478">
        <f>COLUMN('us01'!AQ400)</f>
        <v>43</v>
      </c>
      <c r="G187" s="478" t="s">
        <v>1000</v>
      </c>
      <c r="H187" s="478" t="e">
        <f t="shared" ca="1" si="36"/>
        <v>#NAME?</v>
      </c>
      <c r="I187" s="478" t="e">
        <f t="shared" ca="1" si="36"/>
        <v>#NAME?</v>
      </c>
      <c r="J187" s="478" t="e">
        <f t="shared" ca="1" si="36"/>
        <v>#NAME?</v>
      </c>
      <c r="K187" s="478" t="e">
        <f t="shared" ca="1" si="36"/>
        <v>#NAME?</v>
      </c>
      <c r="L187" s="478" t="e">
        <f t="shared" ca="1" si="36"/>
        <v>#NAME?</v>
      </c>
      <c r="M187" s="478" t="e">
        <f t="shared" ca="1" si="36"/>
        <v>#NAME?</v>
      </c>
      <c r="N187" s="478" t="e">
        <f t="shared" ca="1" si="36"/>
        <v>#NAME?</v>
      </c>
      <c r="O187" s="478" t="e">
        <f t="shared" ca="1" si="36"/>
        <v>#NAME?</v>
      </c>
      <c r="P187" s="478" t="e">
        <f t="shared" ca="1" si="36"/>
        <v>#NAME?</v>
      </c>
      <c r="Q187" s="478" t="e">
        <f t="shared" ca="1" si="36"/>
        <v>#NAME?</v>
      </c>
      <c r="R187" s="478" t="e">
        <f t="shared" ca="1" si="37"/>
        <v>#NAME?</v>
      </c>
      <c r="S187" s="478" t="e">
        <f t="shared" ca="1" si="37"/>
        <v>#NAME?</v>
      </c>
      <c r="T187" s="478" t="e">
        <f t="shared" ca="1" si="37"/>
        <v>#NAME?</v>
      </c>
      <c r="U187" s="478" t="e">
        <f t="shared" ca="1" si="37"/>
        <v>#NAME?</v>
      </c>
      <c r="V187" s="478" t="e">
        <f t="shared" ca="1" si="37"/>
        <v>#NAME?</v>
      </c>
      <c r="W187" s="478" t="e">
        <f t="shared" ca="1" si="37"/>
        <v>#NAME?</v>
      </c>
      <c r="X187" s="478" t="e">
        <f t="shared" ca="1" si="37"/>
        <v>#NAME?</v>
      </c>
      <c r="Y187" s="478" t="e">
        <f t="shared" ca="1" si="37"/>
        <v>#NAME?</v>
      </c>
      <c r="Z187" s="478" t="e">
        <f t="shared" ca="1" si="37"/>
        <v>#NAME?</v>
      </c>
      <c r="AA187" s="478" t="e">
        <f t="shared" ca="1" si="37"/>
        <v>#NAME?</v>
      </c>
      <c r="AB187" s="739">
        <v>400</v>
      </c>
      <c r="AC187" s="739">
        <v>43</v>
      </c>
      <c r="AD187" s="739" t="s">
        <v>1000</v>
      </c>
    </row>
    <row r="188" spans="1:30">
      <c r="A188" s="477"/>
      <c r="B188" s="477"/>
      <c r="C188" s="477"/>
      <c r="D188" s="477" t="s">
        <v>1591</v>
      </c>
      <c r="E188" s="478">
        <f>ROW('us01'!AQ403)</f>
        <v>403</v>
      </c>
      <c r="F188" s="478">
        <f>COLUMN('us01'!AQ403)</f>
        <v>43</v>
      </c>
      <c r="G188" s="478" t="s">
        <v>1000</v>
      </c>
      <c r="H188" s="478" t="e">
        <f t="shared" ca="1" si="36"/>
        <v>#NAME?</v>
      </c>
      <c r="I188" s="478" t="e">
        <f t="shared" ca="1" si="36"/>
        <v>#NAME?</v>
      </c>
      <c r="J188" s="478" t="e">
        <f t="shared" ca="1" si="36"/>
        <v>#NAME?</v>
      </c>
      <c r="K188" s="478" t="e">
        <f t="shared" ca="1" si="36"/>
        <v>#NAME?</v>
      </c>
      <c r="L188" s="478" t="e">
        <f t="shared" ca="1" si="36"/>
        <v>#NAME?</v>
      </c>
      <c r="M188" s="478" t="e">
        <f t="shared" ca="1" si="36"/>
        <v>#NAME?</v>
      </c>
      <c r="N188" s="478" t="e">
        <f t="shared" ca="1" si="36"/>
        <v>#NAME?</v>
      </c>
      <c r="O188" s="478" t="e">
        <f t="shared" ca="1" si="36"/>
        <v>#NAME?</v>
      </c>
      <c r="P188" s="478" t="e">
        <f t="shared" ca="1" si="36"/>
        <v>#NAME?</v>
      </c>
      <c r="Q188" s="478" t="e">
        <f t="shared" ca="1" si="36"/>
        <v>#NAME?</v>
      </c>
      <c r="R188" s="478" t="e">
        <f t="shared" ca="1" si="37"/>
        <v>#NAME?</v>
      </c>
      <c r="S188" s="478" t="e">
        <f t="shared" ca="1" si="37"/>
        <v>#NAME?</v>
      </c>
      <c r="T188" s="478" t="e">
        <f t="shared" ca="1" si="37"/>
        <v>#NAME?</v>
      </c>
      <c r="U188" s="478" t="e">
        <f t="shared" ca="1" si="37"/>
        <v>#NAME?</v>
      </c>
      <c r="V188" s="478" t="e">
        <f t="shared" ca="1" si="37"/>
        <v>#NAME?</v>
      </c>
      <c r="W188" s="478" t="e">
        <f t="shared" ca="1" si="37"/>
        <v>#NAME?</v>
      </c>
      <c r="X188" s="478" t="e">
        <f t="shared" ca="1" si="37"/>
        <v>#NAME?</v>
      </c>
      <c r="Y188" s="478" t="e">
        <f t="shared" ca="1" si="37"/>
        <v>#NAME?</v>
      </c>
      <c r="Z188" s="478" t="e">
        <f t="shared" ca="1" si="37"/>
        <v>#NAME?</v>
      </c>
      <c r="AA188" s="478" t="e">
        <f t="shared" ca="1" si="37"/>
        <v>#NAME?</v>
      </c>
      <c r="AB188" s="739">
        <v>403</v>
      </c>
      <c r="AC188" s="739">
        <v>43</v>
      </c>
      <c r="AD188" s="739" t="s">
        <v>1000</v>
      </c>
    </row>
    <row r="189" spans="1:30">
      <c r="A189" s="477"/>
      <c r="B189" s="477"/>
      <c r="C189" s="477"/>
      <c r="D189" s="477" t="s">
        <v>777</v>
      </c>
      <c r="E189" s="478">
        <f>ROW('us01'!AQ406)</f>
        <v>406</v>
      </c>
      <c r="F189" s="478">
        <f>COLUMN('us01'!AQ406)</f>
        <v>43</v>
      </c>
      <c r="G189" s="478" t="s">
        <v>1000</v>
      </c>
      <c r="H189" s="478" t="e">
        <f t="shared" ca="1" si="36"/>
        <v>#NAME?</v>
      </c>
      <c r="I189" s="478" t="e">
        <f t="shared" ca="1" si="36"/>
        <v>#NAME?</v>
      </c>
      <c r="J189" s="478" t="e">
        <f t="shared" ca="1" si="36"/>
        <v>#NAME?</v>
      </c>
      <c r="K189" s="478" t="e">
        <f t="shared" ca="1" si="36"/>
        <v>#NAME?</v>
      </c>
      <c r="L189" s="478" t="e">
        <f t="shared" ca="1" si="36"/>
        <v>#NAME?</v>
      </c>
      <c r="M189" s="478" t="e">
        <f t="shared" ca="1" si="36"/>
        <v>#NAME?</v>
      </c>
      <c r="N189" s="478" t="e">
        <f t="shared" ca="1" si="36"/>
        <v>#NAME?</v>
      </c>
      <c r="O189" s="478" t="e">
        <f t="shared" ca="1" si="36"/>
        <v>#NAME?</v>
      </c>
      <c r="P189" s="478" t="e">
        <f t="shared" ca="1" si="36"/>
        <v>#NAME?</v>
      </c>
      <c r="Q189" s="478" t="e">
        <f t="shared" ca="1" si="36"/>
        <v>#NAME?</v>
      </c>
      <c r="R189" s="478" t="e">
        <f t="shared" ca="1" si="37"/>
        <v>#NAME?</v>
      </c>
      <c r="S189" s="478" t="e">
        <f t="shared" ca="1" si="37"/>
        <v>#NAME?</v>
      </c>
      <c r="T189" s="478" t="e">
        <f t="shared" ca="1" si="37"/>
        <v>#NAME?</v>
      </c>
      <c r="U189" s="478" t="e">
        <f t="shared" ca="1" si="37"/>
        <v>#NAME?</v>
      </c>
      <c r="V189" s="478" t="e">
        <f t="shared" ca="1" si="37"/>
        <v>#NAME?</v>
      </c>
      <c r="W189" s="478" t="e">
        <f t="shared" ca="1" si="37"/>
        <v>#NAME?</v>
      </c>
      <c r="X189" s="478" t="e">
        <f t="shared" ca="1" si="37"/>
        <v>#NAME?</v>
      </c>
      <c r="Y189" s="478" t="e">
        <f t="shared" ca="1" si="37"/>
        <v>#NAME?</v>
      </c>
      <c r="Z189" s="478" t="e">
        <f t="shared" ca="1" si="37"/>
        <v>#NAME?</v>
      </c>
      <c r="AA189" s="478" t="e">
        <f t="shared" ca="1" si="37"/>
        <v>#NAME?</v>
      </c>
      <c r="AB189" s="739">
        <v>406</v>
      </c>
      <c r="AC189" s="739">
        <v>43</v>
      </c>
      <c r="AD189" s="739" t="s">
        <v>1000</v>
      </c>
    </row>
    <row r="190" spans="1:30">
      <c r="A190" s="477"/>
      <c r="B190" s="477"/>
      <c r="C190" s="477"/>
      <c r="D190" s="477" t="s">
        <v>1768</v>
      </c>
      <c r="E190" s="478">
        <f>ROW('us01'!AQ409)</f>
        <v>409</v>
      </c>
      <c r="F190" s="478">
        <f>COLUMN('us01'!AQ409)</f>
        <v>43</v>
      </c>
      <c r="G190" s="478" t="s">
        <v>1000</v>
      </c>
      <c r="H190" s="478" t="e">
        <f t="shared" ca="1" si="36"/>
        <v>#NAME?</v>
      </c>
      <c r="I190" s="478" t="e">
        <f t="shared" ca="1" si="36"/>
        <v>#NAME?</v>
      </c>
      <c r="J190" s="478" t="e">
        <f t="shared" ca="1" si="36"/>
        <v>#NAME?</v>
      </c>
      <c r="K190" s="478" t="e">
        <f t="shared" ca="1" si="36"/>
        <v>#NAME?</v>
      </c>
      <c r="L190" s="478" t="e">
        <f t="shared" ca="1" si="36"/>
        <v>#NAME?</v>
      </c>
      <c r="M190" s="478" t="e">
        <f t="shared" ca="1" si="36"/>
        <v>#NAME?</v>
      </c>
      <c r="N190" s="478" t="e">
        <f t="shared" ca="1" si="36"/>
        <v>#NAME?</v>
      </c>
      <c r="O190" s="478" t="e">
        <f t="shared" ca="1" si="36"/>
        <v>#NAME?</v>
      </c>
      <c r="P190" s="478" t="e">
        <f t="shared" ca="1" si="36"/>
        <v>#NAME?</v>
      </c>
      <c r="Q190" s="478" t="e">
        <f t="shared" ca="1" si="36"/>
        <v>#NAME?</v>
      </c>
      <c r="R190" s="478" t="e">
        <f t="shared" ca="1" si="37"/>
        <v>#NAME?</v>
      </c>
      <c r="S190" s="478" t="e">
        <f t="shared" ca="1" si="37"/>
        <v>#NAME?</v>
      </c>
      <c r="T190" s="478" t="e">
        <f t="shared" ca="1" si="37"/>
        <v>#NAME?</v>
      </c>
      <c r="U190" s="478" t="e">
        <f t="shared" ca="1" si="37"/>
        <v>#NAME?</v>
      </c>
      <c r="V190" s="478" t="e">
        <f t="shared" ca="1" si="37"/>
        <v>#NAME?</v>
      </c>
      <c r="W190" s="478" t="e">
        <f t="shared" ca="1" si="37"/>
        <v>#NAME?</v>
      </c>
      <c r="X190" s="478" t="e">
        <f t="shared" ca="1" si="37"/>
        <v>#NAME?</v>
      </c>
      <c r="Y190" s="478" t="e">
        <f t="shared" ca="1" si="37"/>
        <v>#NAME?</v>
      </c>
      <c r="Z190" s="478" t="e">
        <f t="shared" ca="1" si="37"/>
        <v>#NAME?</v>
      </c>
      <c r="AA190" s="478" t="e">
        <f t="shared" ca="1" si="37"/>
        <v>#NAME?</v>
      </c>
      <c r="AB190" s="739">
        <v>409</v>
      </c>
      <c r="AC190" s="739">
        <v>43</v>
      </c>
      <c r="AD190" s="739" t="s">
        <v>1000</v>
      </c>
    </row>
    <row r="191" spans="1:30">
      <c r="A191" s="477"/>
      <c r="B191" s="477"/>
      <c r="C191" s="477"/>
      <c r="D191" s="477" t="s">
        <v>1769</v>
      </c>
      <c r="E191" s="478">
        <f>ROW('us01'!AQ412)</f>
        <v>412</v>
      </c>
      <c r="F191" s="478">
        <f>COLUMN('us01'!AQ412)</f>
        <v>43</v>
      </c>
      <c r="G191" s="478" t="s">
        <v>1000</v>
      </c>
      <c r="H191" s="478" t="e">
        <f t="shared" ca="1" si="36"/>
        <v>#NAME?</v>
      </c>
      <c r="I191" s="478" t="e">
        <f t="shared" ca="1" si="36"/>
        <v>#NAME?</v>
      </c>
      <c r="J191" s="478" t="e">
        <f t="shared" ca="1" si="36"/>
        <v>#NAME?</v>
      </c>
      <c r="K191" s="478" t="e">
        <f t="shared" ca="1" si="36"/>
        <v>#NAME?</v>
      </c>
      <c r="L191" s="478" t="e">
        <f t="shared" ca="1" si="36"/>
        <v>#NAME?</v>
      </c>
      <c r="M191" s="478" t="e">
        <f t="shared" ca="1" si="36"/>
        <v>#NAME?</v>
      </c>
      <c r="N191" s="478" t="e">
        <f t="shared" ca="1" si="36"/>
        <v>#NAME?</v>
      </c>
      <c r="O191" s="478" t="e">
        <f t="shared" ca="1" si="36"/>
        <v>#NAME?</v>
      </c>
      <c r="P191" s="478" t="e">
        <f t="shared" ca="1" si="36"/>
        <v>#NAME?</v>
      </c>
      <c r="Q191" s="478" t="e">
        <f t="shared" ca="1" si="36"/>
        <v>#NAME?</v>
      </c>
      <c r="R191" s="478" t="e">
        <f t="shared" ca="1" si="37"/>
        <v>#NAME?</v>
      </c>
      <c r="S191" s="478" t="e">
        <f t="shared" ca="1" si="37"/>
        <v>#NAME?</v>
      </c>
      <c r="T191" s="478" t="e">
        <f t="shared" ca="1" si="37"/>
        <v>#NAME?</v>
      </c>
      <c r="U191" s="478" t="e">
        <f t="shared" ca="1" si="37"/>
        <v>#NAME?</v>
      </c>
      <c r="V191" s="478" t="e">
        <f t="shared" ca="1" si="37"/>
        <v>#NAME?</v>
      </c>
      <c r="W191" s="478" t="e">
        <f t="shared" ca="1" si="37"/>
        <v>#NAME?</v>
      </c>
      <c r="X191" s="478" t="e">
        <f t="shared" ca="1" si="37"/>
        <v>#NAME?</v>
      </c>
      <c r="Y191" s="478" t="e">
        <f t="shared" ca="1" si="37"/>
        <v>#NAME?</v>
      </c>
      <c r="Z191" s="478" t="e">
        <f t="shared" ca="1" si="37"/>
        <v>#NAME?</v>
      </c>
      <c r="AA191" s="478" t="e">
        <f t="shared" ca="1" si="37"/>
        <v>#NAME?</v>
      </c>
      <c r="AB191" s="739">
        <v>412</v>
      </c>
      <c r="AC191" s="739">
        <v>43</v>
      </c>
      <c r="AD191" s="739" t="s">
        <v>1000</v>
      </c>
    </row>
    <row r="192" spans="1:30">
      <c r="A192" s="477"/>
      <c r="B192" s="477"/>
      <c r="C192" s="477"/>
      <c r="D192" s="477" t="s">
        <v>1770</v>
      </c>
      <c r="E192" s="478">
        <f>ROW('us01'!AQ415)</f>
        <v>415</v>
      </c>
      <c r="F192" s="478">
        <f>COLUMN('us01'!AQ415)</f>
        <v>43</v>
      </c>
      <c r="G192" s="478" t="s">
        <v>1000</v>
      </c>
      <c r="H192" s="478" t="e">
        <f t="shared" ca="1" si="36"/>
        <v>#NAME?</v>
      </c>
      <c r="I192" s="478" t="e">
        <f t="shared" ca="1" si="36"/>
        <v>#NAME?</v>
      </c>
      <c r="J192" s="478" t="e">
        <f t="shared" ca="1" si="36"/>
        <v>#NAME?</v>
      </c>
      <c r="K192" s="478" t="e">
        <f t="shared" ca="1" si="36"/>
        <v>#NAME?</v>
      </c>
      <c r="L192" s="478" t="e">
        <f t="shared" ca="1" si="36"/>
        <v>#NAME?</v>
      </c>
      <c r="M192" s="478" t="e">
        <f t="shared" ca="1" si="36"/>
        <v>#NAME?</v>
      </c>
      <c r="N192" s="478" t="e">
        <f t="shared" ca="1" si="36"/>
        <v>#NAME?</v>
      </c>
      <c r="O192" s="478" t="e">
        <f t="shared" ca="1" si="36"/>
        <v>#NAME?</v>
      </c>
      <c r="P192" s="478" t="e">
        <f t="shared" ca="1" si="36"/>
        <v>#NAME?</v>
      </c>
      <c r="Q192" s="478" t="e">
        <f t="shared" ca="1" si="36"/>
        <v>#NAME?</v>
      </c>
      <c r="R192" s="478" t="e">
        <f t="shared" ca="1" si="37"/>
        <v>#NAME?</v>
      </c>
      <c r="S192" s="478" t="e">
        <f t="shared" ca="1" si="37"/>
        <v>#NAME?</v>
      </c>
      <c r="T192" s="478" t="e">
        <f t="shared" ca="1" si="37"/>
        <v>#NAME?</v>
      </c>
      <c r="U192" s="478" t="e">
        <f t="shared" ca="1" si="37"/>
        <v>#NAME?</v>
      </c>
      <c r="V192" s="478" t="e">
        <f t="shared" ca="1" si="37"/>
        <v>#NAME?</v>
      </c>
      <c r="W192" s="478" t="e">
        <f t="shared" ca="1" si="37"/>
        <v>#NAME?</v>
      </c>
      <c r="X192" s="478" t="e">
        <f t="shared" ca="1" si="37"/>
        <v>#NAME?</v>
      </c>
      <c r="Y192" s="478" t="e">
        <f t="shared" ca="1" si="37"/>
        <v>#NAME?</v>
      </c>
      <c r="Z192" s="478" t="e">
        <f t="shared" ca="1" si="37"/>
        <v>#NAME?</v>
      </c>
      <c r="AA192" s="478" t="e">
        <f t="shared" ca="1" si="37"/>
        <v>#NAME?</v>
      </c>
      <c r="AB192" s="739">
        <v>415</v>
      </c>
      <c r="AC192" s="739">
        <v>43</v>
      </c>
      <c r="AD192" s="739" t="s">
        <v>1000</v>
      </c>
    </row>
    <row r="193" spans="1:30">
      <c r="A193" s="477"/>
      <c r="B193" s="477"/>
      <c r="C193" s="477"/>
      <c r="D193" s="477" t="s">
        <v>1771</v>
      </c>
      <c r="E193" s="478">
        <f>ROW('us01'!AQ418)</f>
        <v>418</v>
      </c>
      <c r="F193" s="478">
        <f>COLUMN('us01'!AQ418)</f>
        <v>43</v>
      </c>
      <c r="G193" s="478" t="s">
        <v>1000</v>
      </c>
      <c r="H193" s="478" t="e">
        <f t="shared" ca="1" si="36"/>
        <v>#NAME?</v>
      </c>
      <c r="I193" s="478" t="e">
        <f t="shared" ca="1" si="36"/>
        <v>#NAME?</v>
      </c>
      <c r="J193" s="478" t="e">
        <f t="shared" ca="1" si="36"/>
        <v>#NAME?</v>
      </c>
      <c r="K193" s="478" t="e">
        <f t="shared" ca="1" si="36"/>
        <v>#NAME?</v>
      </c>
      <c r="L193" s="478" t="e">
        <f t="shared" ca="1" si="36"/>
        <v>#NAME?</v>
      </c>
      <c r="M193" s="478" t="e">
        <f t="shared" ca="1" si="36"/>
        <v>#NAME?</v>
      </c>
      <c r="N193" s="478" t="e">
        <f t="shared" ca="1" si="36"/>
        <v>#NAME?</v>
      </c>
      <c r="O193" s="478" t="e">
        <f t="shared" ca="1" si="36"/>
        <v>#NAME?</v>
      </c>
      <c r="P193" s="478" t="e">
        <f t="shared" ca="1" si="36"/>
        <v>#NAME?</v>
      </c>
      <c r="Q193" s="478" t="e">
        <f t="shared" ca="1" si="36"/>
        <v>#NAME?</v>
      </c>
      <c r="R193" s="478" t="e">
        <f t="shared" ca="1" si="37"/>
        <v>#NAME?</v>
      </c>
      <c r="S193" s="478" t="e">
        <f t="shared" ca="1" si="37"/>
        <v>#NAME?</v>
      </c>
      <c r="T193" s="478" t="e">
        <f t="shared" ca="1" si="37"/>
        <v>#NAME?</v>
      </c>
      <c r="U193" s="478" t="e">
        <f t="shared" ca="1" si="37"/>
        <v>#NAME?</v>
      </c>
      <c r="V193" s="478" t="e">
        <f t="shared" ca="1" si="37"/>
        <v>#NAME?</v>
      </c>
      <c r="W193" s="478" t="e">
        <f t="shared" ca="1" si="37"/>
        <v>#NAME?</v>
      </c>
      <c r="X193" s="478" t="e">
        <f t="shared" ca="1" si="37"/>
        <v>#NAME?</v>
      </c>
      <c r="Y193" s="478" t="e">
        <f t="shared" ca="1" si="37"/>
        <v>#NAME?</v>
      </c>
      <c r="Z193" s="478" t="e">
        <f t="shared" ca="1" si="37"/>
        <v>#NAME?</v>
      </c>
      <c r="AA193" s="478" t="e">
        <f t="shared" ca="1" si="37"/>
        <v>#NAME?</v>
      </c>
      <c r="AB193" s="739">
        <v>418</v>
      </c>
      <c r="AC193" s="739">
        <v>43</v>
      </c>
      <c r="AD193" s="739" t="s">
        <v>1000</v>
      </c>
    </row>
    <row r="194" spans="1:30">
      <c r="A194" s="477"/>
      <c r="B194" s="477"/>
      <c r="C194" s="477"/>
      <c r="D194" s="477" t="s">
        <v>1772</v>
      </c>
      <c r="E194" s="478">
        <f>ROW('us01'!AQ421)</f>
        <v>421</v>
      </c>
      <c r="F194" s="478">
        <f>COLUMN('us01'!AQ421)</f>
        <v>43</v>
      </c>
      <c r="G194" s="478" t="s">
        <v>1000</v>
      </c>
      <c r="H194" s="478" t="e">
        <f t="shared" ca="1" si="36"/>
        <v>#NAME?</v>
      </c>
      <c r="I194" s="478" t="e">
        <f t="shared" ca="1" si="36"/>
        <v>#NAME?</v>
      </c>
      <c r="J194" s="478" t="e">
        <f t="shared" ca="1" si="36"/>
        <v>#NAME?</v>
      </c>
      <c r="K194" s="478" t="e">
        <f t="shared" ca="1" si="36"/>
        <v>#NAME?</v>
      </c>
      <c r="L194" s="478" t="e">
        <f t="shared" ca="1" si="36"/>
        <v>#NAME?</v>
      </c>
      <c r="M194" s="478" t="e">
        <f t="shared" ca="1" si="36"/>
        <v>#NAME?</v>
      </c>
      <c r="N194" s="478" t="e">
        <f t="shared" ca="1" si="36"/>
        <v>#NAME?</v>
      </c>
      <c r="O194" s="478" t="e">
        <f t="shared" ca="1" si="36"/>
        <v>#NAME?</v>
      </c>
      <c r="P194" s="478" t="e">
        <f t="shared" ca="1" si="36"/>
        <v>#NAME?</v>
      </c>
      <c r="Q194" s="478" t="e">
        <f t="shared" ca="1" si="36"/>
        <v>#NAME?</v>
      </c>
      <c r="R194" s="478" t="e">
        <f t="shared" ca="1" si="37"/>
        <v>#NAME?</v>
      </c>
      <c r="S194" s="478" t="e">
        <f t="shared" ca="1" si="37"/>
        <v>#NAME?</v>
      </c>
      <c r="T194" s="478" t="e">
        <f t="shared" ca="1" si="37"/>
        <v>#NAME?</v>
      </c>
      <c r="U194" s="478" t="e">
        <f t="shared" ca="1" si="37"/>
        <v>#NAME?</v>
      </c>
      <c r="V194" s="478" t="e">
        <f t="shared" ca="1" si="37"/>
        <v>#NAME?</v>
      </c>
      <c r="W194" s="478" t="e">
        <f t="shared" ca="1" si="37"/>
        <v>#NAME?</v>
      </c>
      <c r="X194" s="478" t="e">
        <f t="shared" ca="1" si="37"/>
        <v>#NAME?</v>
      </c>
      <c r="Y194" s="478" t="e">
        <f t="shared" ca="1" si="37"/>
        <v>#NAME?</v>
      </c>
      <c r="Z194" s="478" t="e">
        <f t="shared" ca="1" si="37"/>
        <v>#NAME?</v>
      </c>
      <c r="AA194" s="478" t="e">
        <f t="shared" ca="1" si="37"/>
        <v>#NAME?</v>
      </c>
      <c r="AB194" s="739">
        <v>421</v>
      </c>
      <c r="AC194" s="739">
        <v>43</v>
      </c>
      <c r="AD194" s="739" t="s">
        <v>1000</v>
      </c>
    </row>
    <row r="195" spans="1:30">
      <c r="A195" s="477"/>
      <c r="B195" s="477"/>
      <c r="C195" s="477"/>
      <c r="D195" s="477" t="s">
        <v>1773</v>
      </c>
      <c r="E195" s="478">
        <f>ROW('us01'!AQ424)</f>
        <v>424</v>
      </c>
      <c r="F195" s="478">
        <f>COLUMN('us01'!AQ424)</f>
        <v>43</v>
      </c>
      <c r="G195" s="478" t="s">
        <v>1000</v>
      </c>
      <c r="H195" s="478" t="e">
        <f t="shared" ref="H195:Q204" ca="1" si="38">copia_valore_us2($E195,$F195,H$4,$G195)</f>
        <v>#NAME?</v>
      </c>
      <c r="I195" s="478" t="e">
        <f t="shared" ca="1" si="38"/>
        <v>#NAME?</v>
      </c>
      <c r="J195" s="478" t="e">
        <f t="shared" ca="1" si="38"/>
        <v>#NAME?</v>
      </c>
      <c r="K195" s="478" t="e">
        <f t="shared" ca="1" si="38"/>
        <v>#NAME?</v>
      </c>
      <c r="L195" s="478" t="e">
        <f t="shared" ca="1" si="38"/>
        <v>#NAME?</v>
      </c>
      <c r="M195" s="478" t="e">
        <f t="shared" ca="1" si="38"/>
        <v>#NAME?</v>
      </c>
      <c r="N195" s="478" t="e">
        <f t="shared" ca="1" si="38"/>
        <v>#NAME?</v>
      </c>
      <c r="O195" s="478" t="e">
        <f t="shared" ca="1" si="38"/>
        <v>#NAME?</v>
      </c>
      <c r="P195" s="478" t="e">
        <f t="shared" ca="1" si="38"/>
        <v>#NAME?</v>
      </c>
      <c r="Q195" s="478" t="e">
        <f t="shared" ca="1" si="38"/>
        <v>#NAME?</v>
      </c>
      <c r="R195" s="478" t="e">
        <f t="shared" ref="R195:AA204" ca="1" si="39">copia_valore_us2($E195,$F195,R$4,$G195)</f>
        <v>#NAME?</v>
      </c>
      <c r="S195" s="478" t="e">
        <f t="shared" ca="1" si="39"/>
        <v>#NAME?</v>
      </c>
      <c r="T195" s="478" t="e">
        <f t="shared" ca="1" si="39"/>
        <v>#NAME?</v>
      </c>
      <c r="U195" s="478" t="e">
        <f t="shared" ca="1" si="39"/>
        <v>#NAME?</v>
      </c>
      <c r="V195" s="478" t="e">
        <f t="shared" ca="1" si="39"/>
        <v>#NAME?</v>
      </c>
      <c r="W195" s="478" t="e">
        <f t="shared" ca="1" si="39"/>
        <v>#NAME?</v>
      </c>
      <c r="X195" s="478" t="e">
        <f t="shared" ca="1" si="39"/>
        <v>#NAME?</v>
      </c>
      <c r="Y195" s="478" t="e">
        <f t="shared" ca="1" si="39"/>
        <v>#NAME?</v>
      </c>
      <c r="Z195" s="478" t="e">
        <f t="shared" ca="1" si="39"/>
        <v>#NAME?</v>
      </c>
      <c r="AA195" s="478" t="e">
        <f t="shared" ca="1" si="39"/>
        <v>#NAME?</v>
      </c>
      <c r="AB195" s="739">
        <v>424</v>
      </c>
      <c r="AC195" s="739">
        <v>43</v>
      </c>
      <c r="AD195" s="739" t="s">
        <v>1000</v>
      </c>
    </row>
    <row r="196" spans="1:30">
      <c r="A196" s="477"/>
      <c r="B196" s="477"/>
      <c r="C196" s="477"/>
      <c r="D196" s="477" t="s">
        <v>996</v>
      </c>
      <c r="E196" s="478">
        <f>ROW('us01'!T429)</f>
        <v>429</v>
      </c>
      <c r="F196" s="478">
        <f>COLUMN('us01'!T429)</f>
        <v>20</v>
      </c>
      <c r="G196" s="478" t="s">
        <v>1000</v>
      </c>
      <c r="H196" s="478" t="e">
        <f t="shared" ca="1" si="38"/>
        <v>#NAME?</v>
      </c>
      <c r="I196" s="478" t="e">
        <f t="shared" ca="1" si="38"/>
        <v>#NAME?</v>
      </c>
      <c r="J196" s="478" t="e">
        <f t="shared" ca="1" si="38"/>
        <v>#NAME?</v>
      </c>
      <c r="K196" s="478" t="e">
        <f t="shared" ca="1" si="38"/>
        <v>#NAME?</v>
      </c>
      <c r="L196" s="478" t="e">
        <f t="shared" ca="1" si="38"/>
        <v>#NAME?</v>
      </c>
      <c r="M196" s="478" t="e">
        <f t="shared" ca="1" si="38"/>
        <v>#NAME?</v>
      </c>
      <c r="N196" s="478" t="e">
        <f t="shared" ca="1" si="38"/>
        <v>#NAME?</v>
      </c>
      <c r="O196" s="478" t="e">
        <f t="shared" ca="1" si="38"/>
        <v>#NAME?</v>
      </c>
      <c r="P196" s="478" t="e">
        <f t="shared" ca="1" si="38"/>
        <v>#NAME?</v>
      </c>
      <c r="Q196" s="478" t="e">
        <f t="shared" ca="1" si="38"/>
        <v>#NAME?</v>
      </c>
      <c r="R196" s="478" t="e">
        <f t="shared" ca="1" si="39"/>
        <v>#NAME?</v>
      </c>
      <c r="S196" s="478" t="e">
        <f t="shared" ca="1" si="39"/>
        <v>#NAME?</v>
      </c>
      <c r="T196" s="478" t="e">
        <f t="shared" ca="1" si="39"/>
        <v>#NAME?</v>
      </c>
      <c r="U196" s="478" t="e">
        <f t="shared" ca="1" si="39"/>
        <v>#NAME?</v>
      </c>
      <c r="V196" s="478" t="e">
        <f t="shared" ca="1" si="39"/>
        <v>#NAME?</v>
      </c>
      <c r="W196" s="478" t="e">
        <f t="shared" ca="1" si="39"/>
        <v>#NAME?</v>
      </c>
      <c r="X196" s="478" t="e">
        <f t="shared" ca="1" si="39"/>
        <v>#NAME?</v>
      </c>
      <c r="Y196" s="478" t="e">
        <f t="shared" ca="1" si="39"/>
        <v>#NAME?</v>
      </c>
      <c r="Z196" s="478" t="e">
        <f t="shared" ca="1" si="39"/>
        <v>#NAME?</v>
      </c>
      <c r="AA196" s="478" t="e">
        <f t="shared" ca="1" si="39"/>
        <v>#NAME?</v>
      </c>
      <c r="AB196" s="739">
        <v>429</v>
      </c>
      <c r="AC196" s="739">
        <v>20</v>
      </c>
      <c r="AD196" s="739" t="s">
        <v>1000</v>
      </c>
    </row>
    <row r="197" spans="1:30">
      <c r="A197" s="477"/>
      <c r="B197" s="477"/>
      <c r="C197" s="477"/>
      <c r="D197" s="477" t="s">
        <v>750</v>
      </c>
      <c r="E197" s="478">
        <f>ROW('us01'!AR429)</f>
        <v>429</v>
      </c>
      <c r="F197" s="478">
        <f>COLUMN('us01'!AR429)</f>
        <v>44</v>
      </c>
      <c r="G197" s="478" t="s">
        <v>1000</v>
      </c>
      <c r="H197" s="478" t="e">
        <f t="shared" ca="1" si="38"/>
        <v>#NAME?</v>
      </c>
      <c r="I197" s="478" t="e">
        <f t="shared" ca="1" si="38"/>
        <v>#NAME?</v>
      </c>
      <c r="J197" s="478" t="e">
        <f t="shared" ca="1" si="38"/>
        <v>#NAME?</v>
      </c>
      <c r="K197" s="478" t="e">
        <f t="shared" ca="1" si="38"/>
        <v>#NAME?</v>
      </c>
      <c r="L197" s="478" t="e">
        <f t="shared" ca="1" si="38"/>
        <v>#NAME?</v>
      </c>
      <c r="M197" s="478" t="e">
        <f t="shared" ca="1" si="38"/>
        <v>#NAME?</v>
      </c>
      <c r="N197" s="478" t="e">
        <f t="shared" ca="1" si="38"/>
        <v>#NAME?</v>
      </c>
      <c r="O197" s="478" t="e">
        <f t="shared" ca="1" si="38"/>
        <v>#NAME?</v>
      </c>
      <c r="P197" s="478" t="e">
        <f t="shared" ca="1" si="38"/>
        <v>#NAME?</v>
      </c>
      <c r="Q197" s="478" t="e">
        <f t="shared" ca="1" si="38"/>
        <v>#NAME?</v>
      </c>
      <c r="R197" s="478" t="e">
        <f t="shared" ca="1" si="39"/>
        <v>#NAME?</v>
      </c>
      <c r="S197" s="478" t="e">
        <f t="shared" ca="1" si="39"/>
        <v>#NAME?</v>
      </c>
      <c r="T197" s="478" t="e">
        <f t="shared" ca="1" si="39"/>
        <v>#NAME?</v>
      </c>
      <c r="U197" s="478" t="e">
        <f t="shared" ca="1" si="39"/>
        <v>#NAME?</v>
      </c>
      <c r="V197" s="478" t="e">
        <f t="shared" ca="1" si="39"/>
        <v>#NAME?</v>
      </c>
      <c r="W197" s="478" t="e">
        <f t="shared" ca="1" si="39"/>
        <v>#NAME?</v>
      </c>
      <c r="X197" s="478" t="e">
        <f t="shared" ca="1" si="39"/>
        <v>#NAME?</v>
      </c>
      <c r="Y197" s="478" t="e">
        <f t="shared" ca="1" si="39"/>
        <v>#NAME?</v>
      </c>
      <c r="Z197" s="478" t="e">
        <f t="shared" ca="1" si="39"/>
        <v>#NAME?</v>
      </c>
      <c r="AA197" s="478" t="e">
        <f t="shared" ca="1" si="39"/>
        <v>#NAME?</v>
      </c>
      <c r="AB197" s="739">
        <v>429</v>
      </c>
      <c r="AC197" s="739">
        <v>44</v>
      </c>
      <c r="AD197" s="739" t="s">
        <v>1000</v>
      </c>
    </row>
    <row r="198" spans="1:30">
      <c r="A198" s="477"/>
      <c r="B198" s="477" t="s">
        <v>1896</v>
      </c>
      <c r="C198" s="477" t="s">
        <v>319</v>
      </c>
      <c r="D198" s="477" t="s">
        <v>1933</v>
      </c>
      <c r="E198" s="478">
        <f>ROW('us01'!Q445)</f>
        <v>445</v>
      </c>
      <c r="F198" s="478">
        <f>COLUMN('us01'!Q445)</f>
        <v>17</v>
      </c>
      <c r="G198" s="478" t="s">
        <v>2264</v>
      </c>
      <c r="H198" s="478" t="e">
        <f t="shared" ca="1" si="38"/>
        <v>#NAME?</v>
      </c>
      <c r="I198" s="478" t="e">
        <f t="shared" ca="1" si="38"/>
        <v>#NAME?</v>
      </c>
      <c r="J198" s="478" t="e">
        <f t="shared" ca="1" si="38"/>
        <v>#NAME?</v>
      </c>
      <c r="K198" s="478" t="e">
        <f t="shared" ca="1" si="38"/>
        <v>#NAME?</v>
      </c>
      <c r="L198" s="478" t="e">
        <f t="shared" ca="1" si="38"/>
        <v>#NAME?</v>
      </c>
      <c r="M198" s="478" t="e">
        <f t="shared" ca="1" si="38"/>
        <v>#NAME?</v>
      </c>
      <c r="N198" s="478" t="e">
        <f t="shared" ca="1" si="38"/>
        <v>#NAME?</v>
      </c>
      <c r="O198" s="478" t="e">
        <f t="shared" ca="1" si="38"/>
        <v>#NAME?</v>
      </c>
      <c r="P198" s="478" t="e">
        <f t="shared" ca="1" si="38"/>
        <v>#NAME?</v>
      </c>
      <c r="Q198" s="478" t="e">
        <f t="shared" ca="1" si="38"/>
        <v>#NAME?</v>
      </c>
      <c r="R198" s="478" t="e">
        <f t="shared" ca="1" si="39"/>
        <v>#NAME?</v>
      </c>
      <c r="S198" s="478" t="e">
        <f t="shared" ca="1" si="39"/>
        <v>#NAME?</v>
      </c>
      <c r="T198" s="478" t="e">
        <f t="shared" ca="1" si="39"/>
        <v>#NAME?</v>
      </c>
      <c r="U198" s="478" t="e">
        <f t="shared" ca="1" si="39"/>
        <v>#NAME?</v>
      </c>
      <c r="V198" s="478" t="e">
        <f t="shared" ca="1" si="39"/>
        <v>#NAME?</v>
      </c>
      <c r="W198" s="478" t="e">
        <f t="shared" ca="1" si="39"/>
        <v>#NAME?</v>
      </c>
      <c r="X198" s="478" t="e">
        <f t="shared" ca="1" si="39"/>
        <v>#NAME?</v>
      </c>
      <c r="Y198" s="478" t="e">
        <f t="shared" ca="1" si="39"/>
        <v>#NAME?</v>
      </c>
      <c r="Z198" s="478" t="e">
        <f t="shared" ca="1" si="39"/>
        <v>#NAME?</v>
      </c>
      <c r="AA198" s="478" t="e">
        <f t="shared" ca="1" si="39"/>
        <v>#NAME?</v>
      </c>
      <c r="AB198" s="739">
        <v>445</v>
      </c>
      <c r="AC198" s="739">
        <v>17</v>
      </c>
      <c r="AD198" s="739" t="s">
        <v>2264</v>
      </c>
    </row>
    <row r="199" spans="1:30">
      <c r="A199" s="477"/>
      <c r="B199" s="477"/>
      <c r="C199" s="477"/>
      <c r="D199" s="477" t="s">
        <v>1934</v>
      </c>
      <c r="E199" s="478">
        <f>ROW('us01'!Q447)</f>
        <v>447</v>
      </c>
      <c r="F199" s="478">
        <f>COLUMN('us01'!Q447)</f>
        <v>17</v>
      </c>
      <c r="G199" s="478" t="s">
        <v>2264</v>
      </c>
      <c r="H199" s="478" t="e">
        <f t="shared" ca="1" si="38"/>
        <v>#NAME?</v>
      </c>
      <c r="I199" s="478" t="e">
        <f t="shared" ca="1" si="38"/>
        <v>#NAME?</v>
      </c>
      <c r="J199" s="478" t="e">
        <f t="shared" ca="1" si="38"/>
        <v>#NAME?</v>
      </c>
      <c r="K199" s="478" t="e">
        <f t="shared" ca="1" si="38"/>
        <v>#NAME?</v>
      </c>
      <c r="L199" s="478" t="e">
        <f t="shared" ca="1" si="38"/>
        <v>#NAME?</v>
      </c>
      <c r="M199" s="478" t="e">
        <f t="shared" ca="1" si="38"/>
        <v>#NAME?</v>
      </c>
      <c r="N199" s="478" t="e">
        <f t="shared" ca="1" si="38"/>
        <v>#NAME?</v>
      </c>
      <c r="O199" s="478" t="e">
        <f t="shared" ca="1" si="38"/>
        <v>#NAME?</v>
      </c>
      <c r="P199" s="478" t="e">
        <f t="shared" ca="1" si="38"/>
        <v>#NAME?</v>
      </c>
      <c r="Q199" s="478" t="e">
        <f t="shared" ca="1" si="38"/>
        <v>#NAME?</v>
      </c>
      <c r="R199" s="478" t="e">
        <f t="shared" ca="1" si="39"/>
        <v>#NAME?</v>
      </c>
      <c r="S199" s="478" t="e">
        <f t="shared" ca="1" si="39"/>
        <v>#NAME?</v>
      </c>
      <c r="T199" s="478" t="e">
        <f t="shared" ca="1" si="39"/>
        <v>#NAME?</v>
      </c>
      <c r="U199" s="478" t="e">
        <f t="shared" ca="1" si="39"/>
        <v>#NAME?</v>
      </c>
      <c r="V199" s="478" t="e">
        <f t="shared" ca="1" si="39"/>
        <v>#NAME?</v>
      </c>
      <c r="W199" s="478" t="e">
        <f t="shared" ca="1" si="39"/>
        <v>#NAME?</v>
      </c>
      <c r="X199" s="478" t="e">
        <f t="shared" ca="1" si="39"/>
        <v>#NAME?</v>
      </c>
      <c r="Y199" s="478" t="e">
        <f t="shared" ca="1" si="39"/>
        <v>#NAME?</v>
      </c>
      <c r="Z199" s="478" t="e">
        <f t="shared" ca="1" si="39"/>
        <v>#NAME?</v>
      </c>
      <c r="AA199" s="478" t="e">
        <f t="shared" ca="1" si="39"/>
        <v>#NAME?</v>
      </c>
      <c r="AB199" s="739">
        <v>447</v>
      </c>
      <c r="AC199" s="739">
        <v>17</v>
      </c>
      <c r="AD199" s="739" t="s">
        <v>2264</v>
      </c>
    </row>
    <row r="200" spans="1:30">
      <c r="A200" s="477"/>
      <c r="B200" s="477"/>
      <c r="C200" s="477"/>
      <c r="D200" s="477" t="s">
        <v>1234</v>
      </c>
      <c r="E200" s="478">
        <f>ROW('us01'!Q449)</f>
        <v>449</v>
      </c>
      <c r="F200" s="478">
        <f>COLUMN('us01'!Q449)</f>
        <v>17</v>
      </c>
      <c r="G200" s="478" t="s">
        <v>2264</v>
      </c>
      <c r="H200" s="478" t="e">
        <f t="shared" ca="1" si="38"/>
        <v>#NAME?</v>
      </c>
      <c r="I200" s="478" t="e">
        <f t="shared" ca="1" si="38"/>
        <v>#NAME?</v>
      </c>
      <c r="J200" s="478" t="e">
        <f t="shared" ca="1" si="38"/>
        <v>#NAME?</v>
      </c>
      <c r="K200" s="478" t="e">
        <f t="shared" ca="1" si="38"/>
        <v>#NAME?</v>
      </c>
      <c r="L200" s="478" t="e">
        <f t="shared" ca="1" si="38"/>
        <v>#NAME?</v>
      </c>
      <c r="M200" s="478" t="e">
        <f t="shared" ca="1" si="38"/>
        <v>#NAME?</v>
      </c>
      <c r="N200" s="478" t="e">
        <f t="shared" ca="1" si="38"/>
        <v>#NAME?</v>
      </c>
      <c r="O200" s="478" t="e">
        <f t="shared" ca="1" si="38"/>
        <v>#NAME?</v>
      </c>
      <c r="P200" s="478" t="e">
        <f t="shared" ca="1" si="38"/>
        <v>#NAME?</v>
      </c>
      <c r="Q200" s="478" t="e">
        <f t="shared" ca="1" si="38"/>
        <v>#NAME?</v>
      </c>
      <c r="R200" s="478" t="e">
        <f t="shared" ca="1" si="39"/>
        <v>#NAME?</v>
      </c>
      <c r="S200" s="478" t="e">
        <f t="shared" ca="1" si="39"/>
        <v>#NAME?</v>
      </c>
      <c r="T200" s="478" t="e">
        <f t="shared" ca="1" si="39"/>
        <v>#NAME?</v>
      </c>
      <c r="U200" s="478" t="e">
        <f t="shared" ca="1" si="39"/>
        <v>#NAME?</v>
      </c>
      <c r="V200" s="478" t="e">
        <f t="shared" ca="1" si="39"/>
        <v>#NAME?</v>
      </c>
      <c r="W200" s="478" t="e">
        <f t="shared" ca="1" si="39"/>
        <v>#NAME?</v>
      </c>
      <c r="X200" s="478" t="e">
        <f t="shared" ca="1" si="39"/>
        <v>#NAME?</v>
      </c>
      <c r="Y200" s="478" t="e">
        <f t="shared" ca="1" si="39"/>
        <v>#NAME?</v>
      </c>
      <c r="Z200" s="478" t="e">
        <f t="shared" ca="1" si="39"/>
        <v>#NAME?</v>
      </c>
      <c r="AA200" s="478" t="e">
        <f t="shared" ca="1" si="39"/>
        <v>#NAME?</v>
      </c>
      <c r="AB200" s="739">
        <v>449</v>
      </c>
      <c r="AC200" s="739">
        <v>17</v>
      </c>
      <c r="AD200" s="739" t="s">
        <v>2264</v>
      </c>
    </row>
    <row r="201" spans="1:30" ht="14">
      <c r="A201" s="477"/>
      <c r="B201" s="477"/>
      <c r="C201" s="477" t="s">
        <v>959</v>
      </c>
      <c r="D201" s="743" t="s">
        <v>1897</v>
      </c>
      <c r="E201" s="478">
        <f>ROW('us01'!AA468)</f>
        <v>468</v>
      </c>
      <c r="F201" s="478">
        <f>COLUMN('us01'!AA468)</f>
        <v>27</v>
      </c>
      <c r="G201" s="478" t="s">
        <v>1000</v>
      </c>
      <c r="H201" s="478" t="e">
        <f t="shared" ca="1" si="38"/>
        <v>#NAME?</v>
      </c>
      <c r="I201" s="478" t="e">
        <f t="shared" ca="1" si="38"/>
        <v>#NAME?</v>
      </c>
      <c r="J201" s="478" t="e">
        <f t="shared" ca="1" si="38"/>
        <v>#NAME?</v>
      </c>
      <c r="K201" s="478" t="e">
        <f t="shared" ca="1" si="38"/>
        <v>#NAME?</v>
      </c>
      <c r="L201" s="478" t="e">
        <f t="shared" ca="1" si="38"/>
        <v>#NAME?</v>
      </c>
      <c r="M201" s="478" t="e">
        <f t="shared" ca="1" si="38"/>
        <v>#NAME?</v>
      </c>
      <c r="N201" s="478" t="e">
        <f t="shared" ca="1" si="38"/>
        <v>#NAME?</v>
      </c>
      <c r="O201" s="478" t="e">
        <f t="shared" ca="1" si="38"/>
        <v>#NAME?</v>
      </c>
      <c r="P201" s="478" t="e">
        <f t="shared" ca="1" si="38"/>
        <v>#NAME?</v>
      </c>
      <c r="Q201" s="478" t="e">
        <f t="shared" ca="1" si="38"/>
        <v>#NAME?</v>
      </c>
      <c r="R201" s="478" t="e">
        <f t="shared" ca="1" si="39"/>
        <v>#NAME?</v>
      </c>
      <c r="S201" s="478" t="e">
        <f t="shared" ca="1" si="39"/>
        <v>#NAME?</v>
      </c>
      <c r="T201" s="478" t="e">
        <f t="shared" ca="1" si="39"/>
        <v>#NAME?</v>
      </c>
      <c r="U201" s="478" t="e">
        <f t="shared" ca="1" si="39"/>
        <v>#NAME?</v>
      </c>
      <c r="V201" s="478" t="e">
        <f t="shared" ca="1" si="39"/>
        <v>#NAME?</v>
      </c>
      <c r="W201" s="478" t="e">
        <f t="shared" ca="1" si="39"/>
        <v>#NAME?</v>
      </c>
      <c r="X201" s="478" t="e">
        <f t="shared" ca="1" si="39"/>
        <v>#NAME?</v>
      </c>
      <c r="Y201" s="478" t="e">
        <f t="shared" ca="1" si="39"/>
        <v>#NAME?</v>
      </c>
      <c r="Z201" s="478" t="e">
        <f t="shared" ca="1" si="39"/>
        <v>#NAME?</v>
      </c>
      <c r="AA201" s="478" t="e">
        <f t="shared" ca="1" si="39"/>
        <v>#NAME?</v>
      </c>
      <c r="AB201" s="739">
        <v>468</v>
      </c>
      <c r="AC201" s="739">
        <v>27</v>
      </c>
      <c r="AD201" s="739" t="s">
        <v>1000</v>
      </c>
    </row>
    <row r="202" spans="1:30">
      <c r="A202" s="477"/>
      <c r="B202" s="477"/>
      <c r="C202" s="477"/>
      <c r="D202" s="477"/>
      <c r="E202" s="478">
        <f>ROW('us01'!AA469)</f>
        <v>469</v>
      </c>
      <c r="F202" s="478">
        <f>COLUMN('us01'!AA469)</f>
        <v>27</v>
      </c>
      <c r="G202" s="478" t="s">
        <v>1000</v>
      </c>
      <c r="H202" s="478" t="e">
        <f t="shared" ca="1" si="38"/>
        <v>#NAME?</v>
      </c>
      <c r="I202" s="478" t="e">
        <f t="shared" ca="1" si="38"/>
        <v>#NAME?</v>
      </c>
      <c r="J202" s="478" t="e">
        <f t="shared" ca="1" si="38"/>
        <v>#NAME?</v>
      </c>
      <c r="K202" s="478" t="e">
        <f t="shared" ca="1" si="38"/>
        <v>#NAME?</v>
      </c>
      <c r="L202" s="478" t="e">
        <f t="shared" ca="1" si="38"/>
        <v>#NAME?</v>
      </c>
      <c r="M202" s="478" t="e">
        <f t="shared" ca="1" si="38"/>
        <v>#NAME?</v>
      </c>
      <c r="N202" s="478" t="e">
        <f t="shared" ca="1" si="38"/>
        <v>#NAME?</v>
      </c>
      <c r="O202" s="478" t="e">
        <f t="shared" ca="1" si="38"/>
        <v>#NAME?</v>
      </c>
      <c r="P202" s="478" t="e">
        <f t="shared" ca="1" si="38"/>
        <v>#NAME?</v>
      </c>
      <c r="Q202" s="478" t="e">
        <f t="shared" ca="1" si="38"/>
        <v>#NAME?</v>
      </c>
      <c r="R202" s="478" t="e">
        <f t="shared" ca="1" si="39"/>
        <v>#NAME?</v>
      </c>
      <c r="S202" s="478" t="e">
        <f t="shared" ca="1" si="39"/>
        <v>#NAME?</v>
      </c>
      <c r="T202" s="478" t="e">
        <f t="shared" ca="1" si="39"/>
        <v>#NAME?</v>
      </c>
      <c r="U202" s="478" t="e">
        <f t="shared" ca="1" si="39"/>
        <v>#NAME?</v>
      </c>
      <c r="V202" s="478" t="e">
        <f t="shared" ca="1" si="39"/>
        <v>#NAME?</v>
      </c>
      <c r="W202" s="478" t="e">
        <f t="shared" ca="1" si="39"/>
        <v>#NAME?</v>
      </c>
      <c r="X202" s="478" t="e">
        <f t="shared" ca="1" si="39"/>
        <v>#NAME?</v>
      </c>
      <c r="Y202" s="478" t="e">
        <f t="shared" ca="1" si="39"/>
        <v>#NAME?</v>
      </c>
      <c r="Z202" s="478" t="e">
        <f t="shared" ca="1" si="39"/>
        <v>#NAME?</v>
      </c>
      <c r="AA202" s="478" t="e">
        <f t="shared" ca="1" si="39"/>
        <v>#NAME?</v>
      </c>
      <c r="AB202" s="739">
        <v>469</v>
      </c>
      <c r="AC202" s="739">
        <v>27</v>
      </c>
      <c r="AD202" s="739" t="s">
        <v>1000</v>
      </c>
    </row>
    <row r="203" spans="1:30">
      <c r="A203" s="477"/>
      <c r="B203" s="477"/>
      <c r="C203" s="477"/>
      <c r="D203" s="477"/>
      <c r="E203" s="478">
        <f>ROW('us01'!AA470)</f>
        <v>470</v>
      </c>
      <c r="F203" s="478">
        <f>COLUMN('us01'!AA470)</f>
        <v>27</v>
      </c>
      <c r="G203" s="478" t="s">
        <v>1000</v>
      </c>
      <c r="H203" s="478" t="e">
        <f t="shared" ca="1" si="38"/>
        <v>#NAME?</v>
      </c>
      <c r="I203" s="478" t="e">
        <f t="shared" ca="1" si="38"/>
        <v>#NAME?</v>
      </c>
      <c r="J203" s="478" t="e">
        <f t="shared" ca="1" si="38"/>
        <v>#NAME?</v>
      </c>
      <c r="K203" s="478" t="e">
        <f t="shared" ca="1" si="38"/>
        <v>#NAME?</v>
      </c>
      <c r="L203" s="478" t="e">
        <f t="shared" ca="1" si="38"/>
        <v>#NAME?</v>
      </c>
      <c r="M203" s="478" t="e">
        <f t="shared" ca="1" si="38"/>
        <v>#NAME?</v>
      </c>
      <c r="N203" s="478" t="e">
        <f t="shared" ca="1" si="38"/>
        <v>#NAME?</v>
      </c>
      <c r="O203" s="478" t="e">
        <f t="shared" ca="1" si="38"/>
        <v>#NAME?</v>
      </c>
      <c r="P203" s="478" t="e">
        <f t="shared" ca="1" si="38"/>
        <v>#NAME?</v>
      </c>
      <c r="Q203" s="478" t="e">
        <f t="shared" ca="1" si="38"/>
        <v>#NAME?</v>
      </c>
      <c r="R203" s="478" t="e">
        <f t="shared" ca="1" si="39"/>
        <v>#NAME?</v>
      </c>
      <c r="S203" s="478" t="e">
        <f t="shared" ca="1" si="39"/>
        <v>#NAME?</v>
      </c>
      <c r="T203" s="478" t="e">
        <f t="shared" ca="1" si="39"/>
        <v>#NAME?</v>
      </c>
      <c r="U203" s="478" t="e">
        <f t="shared" ca="1" si="39"/>
        <v>#NAME?</v>
      </c>
      <c r="V203" s="478" t="e">
        <f t="shared" ca="1" si="39"/>
        <v>#NAME?</v>
      </c>
      <c r="W203" s="478" t="e">
        <f t="shared" ca="1" si="39"/>
        <v>#NAME?</v>
      </c>
      <c r="X203" s="478" t="e">
        <f t="shared" ca="1" si="39"/>
        <v>#NAME?</v>
      </c>
      <c r="Y203" s="478" t="e">
        <f t="shared" ca="1" si="39"/>
        <v>#NAME?</v>
      </c>
      <c r="Z203" s="478" t="e">
        <f t="shared" ca="1" si="39"/>
        <v>#NAME?</v>
      </c>
      <c r="AA203" s="478" t="e">
        <f t="shared" ca="1" si="39"/>
        <v>#NAME?</v>
      </c>
      <c r="AB203" s="739">
        <v>470</v>
      </c>
      <c r="AC203" s="739">
        <v>27</v>
      </c>
      <c r="AD203" s="739" t="s">
        <v>1000</v>
      </c>
    </row>
    <row r="204" spans="1:30">
      <c r="A204" s="477"/>
      <c r="B204" s="477"/>
      <c r="C204" s="477"/>
      <c r="D204" s="477"/>
      <c r="E204" s="478">
        <f>ROW('us01'!AA471)</f>
        <v>471</v>
      </c>
      <c r="F204" s="478">
        <f>COLUMN('us01'!AA471)</f>
        <v>27</v>
      </c>
      <c r="G204" s="478" t="s">
        <v>1000</v>
      </c>
      <c r="H204" s="478" t="e">
        <f t="shared" ca="1" si="38"/>
        <v>#NAME?</v>
      </c>
      <c r="I204" s="478" t="e">
        <f t="shared" ca="1" si="38"/>
        <v>#NAME?</v>
      </c>
      <c r="J204" s="478" t="e">
        <f t="shared" ca="1" si="38"/>
        <v>#NAME?</v>
      </c>
      <c r="K204" s="478" t="e">
        <f t="shared" ca="1" si="38"/>
        <v>#NAME?</v>
      </c>
      <c r="L204" s="478" t="e">
        <f t="shared" ca="1" si="38"/>
        <v>#NAME?</v>
      </c>
      <c r="M204" s="478" t="e">
        <f t="shared" ca="1" si="38"/>
        <v>#NAME?</v>
      </c>
      <c r="N204" s="478" t="e">
        <f t="shared" ca="1" si="38"/>
        <v>#NAME?</v>
      </c>
      <c r="O204" s="478" t="e">
        <f t="shared" ca="1" si="38"/>
        <v>#NAME?</v>
      </c>
      <c r="P204" s="478" t="e">
        <f t="shared" ca="1" si="38"/>
        <v>#NAME?</v>
      </c>
      <c r="Q204" s="478" t="e">
        <f t="shared" ca="1" si="38"/>
        <v>#NAME?</v>
      </c>
      <c r="R204" s="478" t="e">
        <f t="shared" ca="1" si="39"/>
        <v>#NAME?</v>
      </c>
      <c r="S204" s="478" t="e">
        <f t="shared" ca="1" si="39"/>
        <v>#NAME?</v>
      </c>
      <c r="T204" s="478" t="e">
        <f t="shared" ca="1" si="39"/>
        <v>#NAME?</v>
      </c>
      <c r="U204" s="478" t="e">
        <f t="shared" ca="1" si="39"/>
        <v>#NAME?</v>
      </c>
      <c r="V204" s="478" t="e">
        <f t="shared" ca="1" si="39"/>
        <v>#NAME?</v>
      </c>
      <c r="W204" s="478" t="e">
        <f t="shared" ca="1" si="39"/>
        <v>#NAME?</v>
      </c>
      <c r="X204" s="478" t="e">
        <f t="shared" ca="1" si="39"/>
        <v>#NAME?</v>
      </c>
      <c r="Y204" s="478" t="e">
        <f t="shared" ca="1" si="39"/>
        <v>#NAME?</v>
      </c>
      <c r="Z204" s="478" t="e">
        <f t="shared" ca="1" si="39"/>
        <v>#NAME?</v>
      </c>
      <c r="AA204" s="478" t="e">
        <f t="shared" ca="1" si="39"/>
        <v>#NAME?</v>
      </c>
      <c r="AB204" s="739">
        <v>471</v>
      </c>
      <c r="AC204" s="739">
        <v>27</v>
      </c>
      <c r="AD204" s="739" t="s">
        <v>1000</v>
      </c>
    </row>
    <row r="205" spans="1:30">
      <c r="A205" s="477"/>
      <c r="B205" s="477"/>
      <c r="C205" s="477"/>
      <c r="D205" s="477"/>
      <c r="E205" s="478">
        <f>ROW('us01'!AA472)</f>
        <v>472</v>
      </c>
      <c r="F205" s="478">
        <f>COLUMN('us01'!AA472)</f>
        <v>27</v>
      </c>
      <c r="G205" s="478" t="s">
        <v>1000</v>
      </c>
      <c r="H205" s="478" t="e">
        <f t="shared" ref="H205:Q214" ca="1" si="40">copia_valore_us2($E205,$F205,H$4,$G205)</f>
        <v>#NAME?</v>
      </c>
      <c r="I205" s="478" t="e">
        <f t="shared" ca="1" si="40"/>
        <v>#NAME?</v>
      </c>
      <c r="J205" s="478" t="e">
        <f t="shared" ca="1" si="40"/>
        <v>#NAME?</v>
      </c>
      <c r="K205" s="478" t="e">
        <f t="shared" ca="1" si="40"/>
        <v>#NAME?</v>
      </c>
      <c r="L205" s="478" t="e">
        <f t="shared" ca="1" si="40"/>
        <v>#NAME?</v>
      </c>
      <c r="M205" s="478" t="e">
        <f t="shared" ca="1" si="40"/>
        <v>#NAME?</v>
      </c>
      <c r="N205" s="478" t="e">
        <f t="shared" ca="1" si="40"/>
        <v>#NAME?</v>
      </c>
      <c r="O205" s="478" t="e">
        <f t="shared" ca="1" si="40"/>
        <v>#NAME?</v>
      </c>
      <c r="P205" s="478" t="e">
        <f t="shared" ca="1" si="40"/>
        <v>#NAME?</v>
      </c>
      <c r="Q205" s="478" t="e">
        <f t="shared" ca="1" si="40"/>
        <v>#NAME?</v>
      </c>
      <c r="R205" s="478" t="e">
        <f t="shared" ref="R205:AA214" ca="1" si="41">copia_valore_us2($E205,$F205,R$4,$G205)</f>
        <v>#NAME?</v>
      </c>
      <c r="S205" s="478" t="e">
        <f t="shared" ca="1" si="41"/>
        <v>#NAME?</v>
      </c>
      <c r="T205" s="478" t="e">
        <f t="shared" ca="1" si="41"/>
        <v>#NAME?</v>
      </c>
      <c r="U205" s="478" t="e">
        <f t="shared" ca="1" si="41"/>
        <v>#NAME?</v>
      </c>
      <c r="V205" s="478" t="e">
        <f t="shared" ca="1" si="41"/>
        <v>#NAME?</v>
      </c>
      <c r="W205" s="478" t="e">
        <f t="shared" ca="1" si="41"/>
        <v>#NAME?</v>
      </c>
      <c r="X205" s="478" t="e">
        <f t="shared" ca="1" si="41"/>
        <v>#NAME?</v>
      </c>
      <c r="Y205" s="478" t="e">
        <f t="shared" ca="1" si="41"/>
        <v>#NAME?</v>
      </c>
      <c r="Z205" s="478" t="e">
        <f t="shared" ca="1" si="41"/>
        <v>#NAME?</v>
      </c>
      <c r="AA205" s="478" t="e">
        <f t="shared" ca="1" si="41"/>
        <v>#NAME?</v>
      </c>
      <c r="AB205" s="739">
        <v>472</v>
      </c>
      <c r="AC205" s="739">
        <v>27</v>
      </c>
      <c r="AD205" s="739" t="s">
        <v>1000</v>
      </c>
    </row>
    <row r="206" spans="1:30">
      <c r="A206" s="477"/>
      <c r="B206" s="477"/>
      <c r="C206" s="477"/>
      <c r="D206" s="477"/>
      <c r="E206" s="478">
        <f>ROW('us01'!AA473)</f>
        <v>473</v>
      </c>
      <c r="F206" s="478">
        <f>COLUMN('us01'!AA473)</f>
        <v>27</v>
      </c>
      <c r="G206" s="478" t="s">
        <v>1000</v>
      </c>
      <c r="H206" s="478" t="e">
        <f t="shared" ca="1" si="40"/>
        <v>#NAME?</v>
      </c>
      <c r="I206" s="478" t="e">
        <f t="shared" ca="1" si="40"/>
        <v>#NAME?</v>
      </c>
      <c r="J206" s="478" t="e">
        <f t="shared" ca="1" si="40"/>
        <v>#NAME?</v>
      </c>
      <c r="K206" s="478" t="e">
        <f t="shared" ca="1" si="40"/>
        <v>#NAME?</v>
      </c>
      <c r="L206" s="478" t="e">
        <f t="shared" ca="1" si="40"/>
        <v>#NAME?</v>
      </c>
      <c r="M206" s="478" t="e">
        <f t="shared" ca="1" si="40"/>
        <v>#NAME?</v>
      </c>
      <c r="N206" s="478" t="e">
        <f t="shared" ca="1" si="40"/>
        <v>#NAME?</v>
      </c>
      <c r="O206" s="478" t="e">
        <f t="shared" ca="1" si="40"/>
        <v>#NAME?</v>
      </c>
      <c r="P206" s="478" t="e">
        <f t="shared" ca="1" si="40"/>
        <v>#NAME?</v>
      </c>
      <c r="Q206" s="478" t="e">
        <f t="shared" ca="1" si="40"/>
        <v>#NAME?</v>
      </c>
      <c r="R206" s="478" t="e">
        <f t="shared" ca="1" si="41"/>
        <v>#NAME?</v>
      </c>
      <c r="S206" s="478" t="e">
        <f t="shared" ca="1" si="41"/>
        <v>#NAME?</v>
      </c>
      <c r="T206" s="478" t="e">
        <f t="shared" ca="1" si="41"/>
        <v>#NAME?</v>
      </c>
      <c r="U206" s="478" t="e">
        <f t="shared" ca="1" si="41"/>
        <v>#NAME?</v>
      </c>
      <c r="V206" s="478" t="e">
        <f t="shared" ca="1" si="41"/>
        <v>#NAME?</v>
      </c>
      <c r="W206" s="478" t="e">
        <f t="shared" ca="1" si="41"/>
        <v>#NAME?</v>
      </c>
      <c r="X206" s="478" t="e">
        <f t="shared" ca="1" si="41"/>
        <v>#NAME?</v>
      </c>
      <c r="Y206" s="478" t="e">
        <f t="shared" ca="1" si="41"/>
        <v>#NAME?</v>
      </c>
      <c r="Z206" s="478" t="e">
        <f t="shared" ca="1" si="41"/>
        <v>#NAME?</v>
      </c>
      <c r="AA206" s="478" t="e">
        <f t="shared" ca="1" si="41"/>
        <v>#NAME?</v>
      </c>
      <c r="AB206" s="739">
        <v>473</v>
      </c>
      <c r="AC206" s="739">
        <v>27</v>
      </c>
      <c r="AD206" s="739" t="s">
        <v>1000</v>
      </c>
    </row>
    <row r="207" spans="1:30">
      <c r="A207" s="477"/>
      <c r="B207" s="477"/>
      <c r="C207" s="477"/>
      <c r="D207" s="477"/>
      <c r="E207" s="478">
        <f>ROW('us01'!AA474)</f>
        <v>474</v>
      </c>
      <c r="F207" s="478">
        <f>COLUMN('us01'!AA474)</f>
        <v>27</v>
      </c>
      <c r="G207" s="478" t="s">
        <v>1000</v>
      </c>
      <c r="H207" s="478" t="e">
        <f t="shared" ca="1" si="40"/>
        <v>#NAME?</v>
      </c>
      <c r="I207" s="478" t="e">
        <f t="shared" ca="1" si="40"/>
        <v>#NAME?</v>
      </c>
      <c r="J207" s="478" t="e">
        <f t="shared" ca="1" si="40"/>
        <v>#NAME?</v>
      </c>
      <c r="K207" s="478" t="e">
        <f t="shared" ca="1" si="40"/>
        <v>#NAME?</v>
      </c>
      <c r="L207" s="478" t="e">
        <f t="shared" ca="1" si="40"/>
        <v>#NAME?</v>
      </c>
      <c r="M207" s="478" t="e">
        <f t="shared" ca="1" si="40"/>
        <v>#NAME?</v>
      </c>
      <c r="N207" s="478" t="e">
        <f t="shared" ca="1" si="40"/>
        <v>#NAME?</v>
      </c>
      <c r="O207" s="478" t="e">
        <f t="shared" ca="1" si="40"/>
        <v>#NAME?</v>
      </c>
      <c r="P207" s="478" t="e">
        <f t="shared" ca="1" si="40"/>
        <v>#NAME?</v>
      </c>
      <c r="Q207" s="478" t="e">
        <f t="shared" ca="1" si="40"/>
        <v>#NAME?</v>
      </c>
      <c r="R207" s="478" t="e">
        <f t="shared" ca="1" si="41"/>
        <v>#NAME?</v>
      </c>
      <c r="S207" s="478" t="e">
        <f t="shared" ca="1" si="41"/>
        <v>#NAME?</v>
      </c>
      <c r="T207" s="478" t="e">
        <f t="shared" ca="1" si="41"/>
        <v>#NAME?</v>
      </c>
      <c r="U207" s="478" t="e">
        <f t="shared" ca="1" si="41"/>
        <v>#NAME?</v>
      </c>
      <c r="V207" s="478" t="e">
        <f t="shared" ca="1" si="41"/>
        <v>#NAME?</v>
      </c>
      <c r="W207" s="478" t="e">
        <f t="shared" ca="1" si="41"/>
        <v>#NAME?</v>
      </c>
      <c r="X207" s="478" t="e">
        <f t="shared" ca="1" si="41"/>
        <v>#NAME?</v>
      </c>
      <c r="Y207" s="478" t="e">
        <f t="shared" ca="1" si="41"/>
        <v>#NAME?</v>
      </c>
      <c r="Z207" s="478" t="e">
        <f t="shared" ca="1" si="41"/>
        <v>#NAME?</v>
      </c>
      <c r="AA207" s="478" t="e">
        <f t="shared" ca="1" si="41"/>
        <v>#NAME?</v>
      </c>
      <c r="AB207" s="739">
        <v>474</v>
      </c>
      <c r="AC207" s="739">
        <v>27</v>
      </c>
      <c r="AD207" s="739" t="s">
        <v>1000</v>
      </c>
    </row>
    <row r="208" spans="1:30">
      <c r="A208" s="477"/>
      <c r="B208" s="477"/>
      <c r="C208" s="477"/>
      <c r="D208" s="477"/>
      <c r="E208" s="478">
        <f>ROW('us01'!AA475)</f>
        <v>475</v>
      </c>
      <c r="F208" s="478">
        <f>COLUMN('us01'!AA475)</f>
        <v>27</v>
      </c>
      <c r="G208" s="478" t="s">
        <v>1000</v>
      </c>
      <c r="H208" s="478" t="e">
        <f t="shared" ca="1" si="40"/>
        <v>#NAME?</v>
      </c>
      <c r="I208" s="478" t="e">
        <f t="shared" ca="1" si="40"/>
        <v>#NAME?</v>
      </c>
      <c r="J208" s="478" t="e">
        <f t="shared" ca="1" si="40"/>
        <v>#NAME?</v>
      </c>
      <c r="K208" s="478" t="e">
        <f t="shared" ca="1" si="40"/>
        <v>#NAME?</v>
      </c>
      <c r="L208" s="478" t="e">
        <f t="shared" ca="1" si="40"/>
        <v>#NAME?</v>
      </c>
      <c r="M208" s="478" t="e">
        <f t="shared" ca="1" si="40"/>
        <v>#NAME?</v>
      </c>
      <c r="N208" s="478" t="e">
        <f t="shared" ca="1" si="40"/>
        <v>#NAME?</v>
      </c>
      <c r="O208" s="478" t="e">
        <f t="shared" ca="1" si="40"/>
        <v>#NAME?</v>
      </c>
      <c r="P208" s="478" t="e">
        <f t="shared" ca="1" si="40"/>
        <v>#NAME?</v>
      </c>
      <c r="Q208" s="478" t="e">
        <f t="shared" ca="1" si="40"/>
        <v>#NAME?</v>
      </c>
      <c r="R208" s="478" t="e">
        <f t="shared" ca="1" si="41"/>
        <v>#NAME?</v>
      </c>
      <c r="S208" s="478" t="e">
        <f t="shared" ca="1" si="41"/>
        <v>#NAME?</v>
      </c>
      <c r="T208" s="478" t="e">
        <f t="shared" ca="1" si="41"/>
        <v>#NAME?</v>
      </c>
      <c r="U208" s="478" t="e">
        <f t="shared" ca="1" si="41"/>
        <v>#NAME?</v>
      </c>
      <c r="V208" s="478" t="e">
        <f t="shared" ca="1" si="41"/>
        <v>#NAME?</v>
      </c>
      <c r="W208" s="478" t="e">
        <f t="shared" ca="1" si="41"/>
        <v>#NAME?</v>
      </c>
      <c r="X208" s="478" t="e">
        <f t="shared" ca="1" si="41"/>
        <v>#NAME?</v>
      </c>
      <c r="Y208" s="478" t="e">
        <f t="shared" ca="1" si="41"/>
        <v>#NAME?</v>
      </c>
      <c r="Z208" s="478" t="e">
        <f t="shared" ca="1" si="41"/>
        <v>#NAME?</v>
      </c>
      <c r="AA208" s="478" t="e">
        <f t="shared" ca="1" si="41"/>
        <v>#NAME?</v>
      </c>
      <c r="AB208" s="739">
        <v>475</v>
      </c>
      <c r="AC208" s="739">
        <v>27</v>
      </c>
      <c r="AD208" s="739" t="s">
        <v>1000</v>
      </c>
    </row>
    <row r="209" spans="1:30">
      <c r="A209" s="477"/>
      <c r="B209" s="477"/>
      <c r="C209" s="477"/>
      <c r="D209" s="477"/>
      <c r="E209" s="478">
        <f>ROW('us01'!AA476)</f>
        <v>476</v>
      </c>
      <c r="F209" s="478">
        <f>COLUMN('us01'!AA476)</f>
        <v>27</v>
      </c>
      <c r="G209" s="478" t="s">
        <v>1000</v>
      </c>
      <c r="H209" s="478" t="e">
        <f t="shared" ca="1" si="40"/>
        <v>#NAME?</v>
      </c>
      <c r="I209" s="478" t="e">
        <f t="shared" ca="1" si="40"/>
        <v>#NAME?</v>
      </c>
      <c r="J209" s="478" t="e">
        <f t="shared" ca="1" si="40"/>
        <v>#NAME?</v>
      </c>
      <c r="K209" s="478" t="e">
        <f t="shared" ca="1" si="40"/>
        <v>#NAME?</v>
      </c>
      <c r="L209" s="478" t="e">
        <f t="shared" ca="1" si="40"/>
        <v>#NAME?</v>
      </c>
      <c r="M209" s="478" t="e">
        <f t="shared" ca="1" si="40"/>
        <v>#NAME?</v>
      </c>
      <c r="N209" s="478" t="e">
        <f t="shared" ca="1" si="40"/>
        <v>#NAME?</v>
      </c>
      <c r="O209" s="478" t="e">
        <f t="shared" ca="1" si="40"/>
        <v>#NAME?</v>
      </c>
      <c r="P209" s="478" t="e">
        <f t="shared" ca="1" si="40"/>
        <v>#NAME?</v>
      </c>
      <c r="Q209" s="478" t="e">
        <f t="shared" ca="1" si="40"/>
        <v>#NAME?</v>
      </c>
      <c r="R209" s="478" t="e">
        <f t="shared" ca="1" si="41"/>
        <v>#NAME?</v>
      </c>
      <c r="S209" s="478" t="e">
        <f t="shared" ca="1" si="41"/>
        <v>#NAME?</v>
      </c>
      <c r="T209" s="478" t="e">
        <f t="shared" ca="1" si="41"/>
        <v>#NAME?</v>
      </c>
      <c r="U209" s="478" t="e">
        <f t="shared" ca="1" si="41"/>
        <v>#NAME?</v>
      </c>
      <c r="V209" s="478" t="e">
        <f t="shared" ca="1" si="41"/>
        <v>#NAME?</v>
      </c>
      <c r="W209" s="478" t="e">
        <f t="shared" ca="1" si="41"/>
        <v>#NAME?</v>
      </c>
      <c r="X209" s="478" t="e">
        <f t="shared" ca="1" si="41"/>
        <v>#NAME?</v>
      </c>
      <c r="Y209" s="478" t="e">
        <f t="shared" ca="1" si="41"/>
        <v>#NAME?</v>
      </c>
      <c r="Z209" s="478" t="e">
        <f t="shared" ca="1" si="41"/>
        <v>#NAME?</v>
      </c>
      <c r="AA209" s="478" t="e">
        <f t="shared" ca="1" si="41"/>
        <v>#NAME?</v>
      </c>
      <c r="AB209" s="739">
        <v>476</v>
      </c>
      <c r="AC209" s="739">
        <v>27</v>
      </c>
      <c r="AD209" s="739" t="s">
        <v>1000</v>
      </c>
    </row>
    <row r="210" spans="1:30">
      <c r="A210" s="477"/>
      <c r="B210" s="477"/>
      <c r="C210" s="477"/>
      <c r="D210" s="477"/>
      <c r="E210" s="478">
        <f>ROW('us01'!AA477)</f>
        <v>477</v>
      </c>
      <c r="F210" s="478">
        <f>COLUMN('us01'!AA477)</f>
        <v>27</v>
      </c>
      <c r="G210" s="478" t="s">
        <v>1000</v>
      </c>
      <c r="H210" s="478" t="e">
        <f t="shared" ca="1" si="40"/>
        <v>#NAME?</v>
      </c>
      <c r="I210" s="478" t="e">
        <f t="shared" ca="1" si="40"/>
        <v>#NAME?</v>
      </c>
      <c r="J210" s="478" t="e">
        <f t="shared" ca="1" si="40"/>
        <v>#NAME?</v>
      </c>
      <c r="K210" s="478" t="e">
        <f t="shared" ca="1" si="40"/>
        <v>#NAME?</v>
      </c>
      <c r="L210" s="478" t="e">
        <f t="shared" ca="1" si="40"/>
        <v>#NAME?</v>
      </c>
      <c r="M210" s="478" t="e">
        <f t="shared" ca="1" si="40"/>
        <v>#NAME?</v>
      </c>
      <c r="N210" s="478" t="e">
        <f t="shared" ca="1" si="40"/>
        <v>#NAME?</v>
      </c>
      <c r="O210" s="478" t="e">
        <f t="shared" ca="1" si="40"/>
        <v>#NAME?</v>
      </c>
      <c r="P210" s="478" t="e">
        <f t="shared" ca="1" si="40"/>
        <v>#NAME?</v>
      </c>
      <c r="Q210" s="478" t="e">
        <f t="shared" ca="1" si="40"/>
        <v>#NAME?</v>
      </c>
      <c r="R210" s="478" t="e">
        <f t="shared" ca="1" si="41"/>
        <v>#NAME?</v>
      </c>
      <c r="S210" s="478" t="e">
        <f t="shared" ca="1" si="41"/>
        <v>#NAME?</v>
      </c>
      <c r="T210" s="478" t="e">
        <f t="shared" ca="1" si="41"/>
        <v>#NAME?</v>
      </c>
      <c r="U210" s="478" t="e">
        <f t="shared" ca="1" si="41"/>
        <v>#NAME?</v>
      </c>
      <c r="V210" s="478" t="e">
        <f t="shared" ca="1" si="41"/>
        <v>#NAME?</v>
      </c>
      <c r="W210" s="478" t="e">
        <f t="shared" ca="1" si="41"/>
        <v>#NAME?</v>
      </c>
      <c r="X210" s="478" t="e">
        <f t="shared" ca="1" si="41"/>
        <v>#NAME?</v>
      </c>
      <c r="Y210" s="478" t="e">
        <f t="shared" ca="1" si="41"/>
        <v>#NAME?</v>
      </c>
      <c r="Z210" s="478" t="e">
        <f t="shared" ca="1" si="41"/>
        <v>#NAME?</v>
      </c>
      <c r="AA210" s="478" t="e">
        <f t="shared" ca="1" si="41"/>
        <v>#NAME?</v>
      </c>
      <c r="AB210" s="739">
        <v>477</v>
      </c>
      <c r="AC210" s="739">
        <v>27</v>
      </c>
      <c r="AD210" s="739" t="s">
        <v>1000</v>
      </c>
    </row>
    <row r="211" spans="1:30">
      <c r="A211" s="477"/>
      <c r="B211" s="477"/>
      <c r="C211" s="477" t="s">
        <v>306</v>
      </c>
      <c r="D211" s="477" t="s">
        <v>1207</v>
      </c>
      <c r="E211" s="478">
        <f>ROW('us01'!G590)</f>
        <v>590</v>
      </c>
      <c r="F211" s="478">
        <f>COLUMN('us01'!G590)</f>
        <v>7</v>
      </c>
      <c r="G211" s="478" t="s">
        <v>1000</v>
      </c>
      <c r="H211" s="478" t="e">
        <f t="shared" ca="1" si="40"/>
        <v>#NAME?</v>
      </c>
      <c r="I211" s="478" t="e">
        <f t="shared" ca="1" si="40"/>
        <v>#NAME?</v>
      </c>
      <c r="J211" s="478" t="e">
        <f t="shared" ca="1" si="40"/>
        <v>#NAME?</v>
      </c>
      <c r="K211" s="478" t="e">
        <f t="shared" ca="1" si="40"/>
        <v>#NAME?</v>
      </c>
      <c r="L211" s="478" t="e">
        <f t="shared" ca="1" si="40"/>
        <v>#NAME?</v>
      </c>
      <c r="M211" s="478" t="e">
        <f t="shared" ca="1" si="40"/>
        <v>#NAME?</v>
      </c>
      <c r="N211" s="478" t="e">
        <f t="shared" ca="1" si="40"/>
        <v>#NAME?</v>
      </c>
      <c r="O211" s="478" t="e">
        <f t="shared" ca="1" si="40"/>
        <v>#NAME?</v>
      </c>
      <c r="P211" s="478" t="e">
        <f t="shared" ca="1" si="40"/>
        <v>#NAME?</v>
      </c>
      <c r="Q211" s="478" t="e">
        <f t="shared" ca="1" si="40"/>
        <v>#NAME?</v>
      </c>
      <c r="R211" s="478" t="e">
        <f t="shared" ca="1" si="41"/>
        <v>#NAME?</v>
      </c>
      <c r="S211" s="478" t="e">
        <f t="shared" ca="1" si="41"/>
        <v>#NAME?</v>
      </c>
      <c r="T211" s="478" t="e">
        <f t="shared" ca="1" si="41"/>
        <v>#NAME?</v>
      </c>
      <c r="U211" s="478" t="e">
        <f t="shared" ca="1" si="41"/>
        <v>#NAME?</v>
      </c>
      <c r="V211" s="478" t="e">
        <f t="shared" ca="1" si="41"/>
        <v>#NAME?</v>
      </c>
      <c r="W211" s="478" t="e">
        <f t="shared" ca="1" si="41"/>
        <v>#NAME?</v>
      </c>
      <c r="X211" s="478" t="e">
        <f t="shared" ca="1" si="41"/>
        <v>#NAME?</v>
      </c>
      <c r="Y211" s="478" t="e">
        <f t="shared" ca="1" si="41"/>
        <v>#NAME?</v>
      </c>
      <c r="Z211" s="478" t="e">
        <f t="shared" ca="1" si="41"/>
        <v>#NAME?</v>
      </c>
      <c r="AA211" s="478" t="e">
        <f t="shared" ca="1" si="41"/>
        <v>#NAME?</v>
      </c>
      <c r="AB211" s="739">
        <v>590</v>
      </c>
      <c r="AC211" s="739">
        <v>7</v>
      </c>
      <c r="AD211" s="739" t="s">
        <v>1000</v>
      </c>
    </row>
    <row r="212" spans="1:30" ht="28">
      <c r="A212" s="477"/>
      <c r="B212" s="477"/>
      <c r="C212" s="477"/>
      <c r="D212" s="743" t="s">
        <v>311</v>
      </c>
      <c r="E212" s="478">
        <f>ROW('us01'!M590)</f>
        <v>590</v>
      </c>
      <c r="F212" s="478">
        <f>COLUMN('us01'!M590)</f>
        <v>13</v>
      </c>
      <c r="G212" s="478" t="s">
        <v>2264</v>
      </c>
      <c r="H212" s="478" t="e">
        <f t="shared" ca="1" si="40"/>
        <v>#NAME?</v>
      </c>
      <c r="I212" s="478" t="e">
        <f t="shared" ca="1" si="40"/>
        <v>#NAME?</v>
      </c>
      <c r="J212" s="478" t="e">
        <f t="shared" ca="1" si="40"/>
        <v>#NAME?</v>
      </c>
      <c r="K212" s="478" t="e">
        <f t="shared" ca="1" si="40"/>
        <v>#NAME?</v>
      </c>
      <c r="L212" s="478" t="e">
        <f t="shared" ca="1" si="40"/>
        <v>#NAME?</v>
      </c>
      <c r="M212" s="478" t="e">
        <f t="shared" ca="1" si="40"/>
        <v>#NAME?</v>
      </c>
      <c r="N212" s="478" t="e">
        <f t="shared" ca="1" si="40"/>
        <v>#NAME?</v>
      </c>
      <c r="O212" s="478" t="e">
        <f t="shared" ca="1" si="40"/>
        <v>#NAME?</v>
      </c>
      <c r="P212" s="478" t="e">
        <f t="shared" ca="1" si="40"/>
        <v>#NAME?</v>
      </c>
      <c r="Q212" s="478" t="e">
        <f t="shared" ca="1" si="40"/>
        <v>#NAME?</v>
      </c>
      <c r="R212" s="478" t="e">
        <f t="shared" ca="1" si="41"/>
        <v>#NAME?</v>
      </c>
      <c r="S212" s="478" t="e">
        <f t="shared" ca="1" si="41"/>
        <v>#NAME?</v>
      </c>
      <c r="T212" s="478" t="e">
        <f t="shared" ca="1" si="41"/>
        <v>#NAME?</v>
      </c>
      <c r="U212" s="478" t="e">
        <f t="shared" ca="1" si="41"/>
        <v>#NAME?</v>
      </c>
      <c r="V212" s="478" t="e">
        <f t="shared" ca="1" si="41"/>
        <v>#NAME?</v>
      </c>
      <c r="W212" s="478" t="e">
        <f t="shared" ca="1" si="41"/>
        <v>#NAME?</v>
      </c>
      <c r="X212" s="478" t="e">
        <f t="shared" ca="1" si="41"/>
        <v>#NAME?</v>
      </c>
      <c r="Y212" s="478" t="e">
        <f t="shared" ca="1" si="41"/>
        <v>#NAME?</v>
      </c>
      <c r="Z212" s="478" t="e">
        <f t="shared" ca="1" si="41"/>
        <v>#NAME?</v>
      </c>
      <c r="AA212" s="478" t="e">
        <f t="shared" ca="1" si="41"/>
        <v>#NAME?</v>
      </c>
      <c r="AB212" s="739">
        <v>590</v>
      </c>
      <c r="AC212" s="739">
        <v>13</v>
      </c>
      <c r="AD212" s="739" t="s">
        <v>2264</v>
      </c>
    </row>
    <row r="213" spans="1:30" ht="42">
      <c r="A213" s="477"/>
      <c r="B213" s="477"/>
      <c r="C213" s="477"/>
      <c r="D213" s="743" t="s">
        <v>1760</v>
      </c>
      <c r="E213" s="478">
        <f>ROW('us01'!T590)</f>
        <v>590</v>
      </c>
      <c r="F213" s="478">
        <f>COLUMN('us01'!T590)</f>
        <v>20</v>
      </c>
      <c r="G213" s="478" t="s">
        <v>2264</v>
      </c>
      <c r="H213" s="478" t="e">
        <f t="shared" ca="1" si="40"/>
        <v>#NAME?</v>
      </c>
      <c r="I213" s="478" t="e">
        <f t="shared" ca="1" si="40"/>
        <v>#NAME?</v>
      </c>
      <c r="J213" s="478" t="e">
        <f t="shared" ca="1" si="40"/>
        <v>#NAME?</v>
      </c>
      <c r="K213" s="478" t="e">
        <f t="shared" ca="1" si="40"/>
        <v>#NAME?</v>
      </c>
      <c r="L213" s="478" t="e">
        <f t="shared" ca="1" si="40"/>
        <v>#NAME?</v>
      </c>
      <c r="M213" s="478" t="e">
        <f t="shared" ca="1" si="40"/>
        <v>#NAME?</v>
      </c>
      <c r="N213" s="478" t="e">
        <f t="shared" ca="1" si="40"/>
        <v>#NAME?</v>
      </c>
      <c r="O213" s="478" t="e">
        <f t="shared" ca="1" si="40"/>
        <v>#NAME?</v>
      </c>
      <c r="P213" s="478" t="e">
        <f t="shared" ca="1" si="40"/>
        <v>#NAME?</v>
      </c>
      <c r="Q213" s="478" t="e">
        <f t="shared" ca="1" si="40"/>
        <v>#NAME?</v>
      </c>
      <c r="R213" s="478" t="e">
        <f t="shared" ca="1" si="41"/>
        <v>#NAME?</v>
      </c>
      <c r="S213" s="478" t="e">
        <f t="shared" ca="1" si="41"/>
        <v>#NAME?</v>
      </c>
      <c r="T213" s="478" t="e">
        <f t="shared" ca="1" si="41"/>
        <v>#NAME?</v>
      </c>
      <c r="U213" s="478" t="e">
        <f t="shared" ca="1" si="41"/>
        <v>#NAME?</v>
      </c>
      <c r="V213" s="478" t="e">
        <f t="shared" ca="1" si="41"/>
        <v>#NAME?</v>
      </c>
      <c r="W213" s="478" t="e">
        <f t="shared" ca="1" si="41"/>
        <v>#NAME?</v>
      </c>
      <c r="X213" s="478" t="e">
        <f t="shared" ca="1" si="41"/>
        <v>#NAME?</v>
      </c>
      <c r="Y213" s="478" t="e">
        <f t="shared" ca="1" si="41"/>
        <v>#NAME?</v>
      </c>
      <c r="Z213" s="478" t="e">
        <f t="shared" ca="1" si="41"/>
        <v>#NAME?</v>
      </c>
      <c r="AA213" s="478" t="e">
        <f t="shared" ca="1" si="41"/>
        <v>#NAME?</v>
      </c>
      <c r="AB213" s="739">
        <v>590</v>
      </c>
      <c r="AC213" s="739">
        <v>20</v>
      </c>
      <c r="AD213" s="739" t="s">
        <v>2264</v>
      </c>
    </row>
    <row r="214" spans="1:30" ht="42">
      <c r="A214" s="477"/>
      <c r="B214" s="477"/>
      <c r="C214" s="477"/>
      <c r="D214" s="743" t="s">
        <v>1759</v>
      </c>
      <c r="E214" s="478">
        <f>ROW('us01'!AA590)</f>
        <v>590</v>
      </c>
      <c r="F214" s="478">
        <f>COLUMN('us01'!AA590)</f>
        <v>27</v>
      </c>
      <c r="G214" s="478" t="s">
        <v>2264</v>
      </c>
      <c r="H214" s="478" t="e">
        <f t="shared" ca="1" si="40"/>
        <v>#NAME?</v>
      </c>
      <c r="I214" s="478" t="e">
        <f t="shared" ca="1" si="40"/>
        <v>#NAME?</v>
      </c>
      <c r="J214" s="478" t="e">
        <f t="shared" ca="1" si="40"/>
        <v>#NAME?</v>
      </c>
      <c r="K214" s="478" t="e">
        <f t="shared" ca="1" si="40"/>
        <v>#NAME?</v>
      </c>
      <c r="L214" s="478" t="e">
        <f t="shared" ca="1" si="40"/>
        <v>#NAME?</v>
      </c>
      <c r="M214" s="478" t="e">
        <f t="shared" ca="1" si="40"/>
        <v>#NAME?</v>
      </c>
      <c r="N214" s="478" t="e">
        <f t="shared" ca="1" si="40"/>
        <v>#NAME?</v>
      </c>
      <c r="O214" s="478" t="e">
        <f t="shared" ca="1" si="40"/>
        <v>#NAME?</v>
      </c>
      <c r="P214" s="478" t="e">
        <f t="shared" ca="1" si="40"/>
        <v>#NAME?</v>
      </c>
      <c r="Q214" s="478" t="e">
        <f t="shared" ca="1" si="40"/>
        <v>#NAME?</v>
      </c>
      <c r="R214" s="478" t="e">
        <f t="shared" ca="1" si="41"/>
        <v>#NAME?</v>
      </c>
      <c r="S214" s="478" t="e">
        <f t="shared" ca="1" si="41"/>
        <v>#NAME?</v>
      </c>
      <c r="T214" s="478" t="e">
        <f t="shared" ca="1" si="41"/>
        <v>#NAME?</v>
      </c>
      <c r="U214" s="478" t="e">
        <f t="shared" ca="1" si="41"/>
        <v>#NAME?</v>
      </c>
      <c r="V214" s="478" t="e">
        <f t="shared" ca="1" si="41"/>
        <v>#NAME?</v>
      </c>
      <c r="W214" s="478" t="e">
        <f t="shared" ca="1" si="41"/>
        <v>#NAME?</v>
      </c>
      <c r="X214" s="478" t="e">
        <f t="shared" ca="1" si="41"/>
        <v>#NAME?</v>
      </c>
      <c r="Y214" s="478" t="e">
        <f t="shared" ca="1" si="41"/>
        <v>#NAME?</v>
      </c>
      <c r="Z214" s="478" t="e">
        <f t="shared" ca="1" si="41"/>
        <v>#NAME?</v>
      </c>
      <c r="AA214" s="478" t="e">
        <f t="shared" ca="1" si="41"/>
        <v>#NAME?</v>
      </c>
      <c r="AB214" s="739">
        <v>590</v>
      </c>
      <c r="AC214" s="739">
        <v>27</v>
      </c>
      <c r="AD214" s="739" t="s">
        <v>2264</v>
      </c>
    </row>
    <row r="215" spans="1:30">
      <c r="A215" s="477"/>
      <c r="B215" s="477"/>
      <c r="C215" s="477"/>
      <c r="D215" s="477" t="s">
        <v>1297</v>
      </c>
      <c r="E215" s="478">
        <f>ROW('us01'!AJ590)</f>
        <v>590</v>
      </c>
      <c r="F215" s="478">
        <f>COLUMN('us01'!AJ590)</f>
        <v>36</v>
      </c>
      <c r="G215" s="478" t="s">
        <v>2264</v>
      </c>
      <c r="H215" s="478" t="e">
        <f t="shared" ref="H215:Q224" ca="1" si="42">copia_valore_us2($E215,$F215,H$4,$G215)</f>
        <v>#NAME?</v>
      </c>
      <c r="I215" s="478" t="e">
        <f t="shared" ca="1" si="42"/>
        <v>#NAME?</v>
      </c>
      <c r="J215" s="478" t="e">
        <f t="shared" ca="1" si="42"/>
        <v>#NAME?</v>
      </c>
      <c r="K215" s="478" t="e">
        <f t="shared" ca="1" si="42"/>
        <v>#NAME?</v>
      </c>
      <c r="L215" s="478" t="e">
        <f t="shared" ca="1" si="42"/>
        <v>#NAME?</v>
      </c>
      <c r="M215" s="478" t="e">
        <f t="shared" ca="1" si="42"/>
        <v>#NAME?</v>
      </c>
      <c r="N215" s="478" t="e">
        <f t="shared" ca="1" si="42"/>
        <v>#NAME?</v>
      </c>
      <c r="O215" s="478" t="e">
        <f t="shared" ca="1" si="42"/>
        <v>#NAME?</v>
      </c>
      <c r="P215" s="478" t="e">
        <f t="shared" ca="1" si="42"/>
        <v>#NAME?</v>
      </c>
      <c r="Q215" s="478" t="e">
        <f t="shared" ca="1" si="42"/>
        <v>#NAME?</v>
      </c>
      <c r="R215" s="478" t="e">
        <f t="shared" ref="R215:AA224" ca="1" si="43">copia_valore_us2($E215,$F215,R$4,$G215)</f>
        <v>#NAME?</v>
      </c>
      <c r="S215" s="478" t="e">
        <f t="shared" ca="1" si="43"/>
        <v>#NAME?</v>
      </c>
      <c r="T215" s="478" t="e">
        <f t="shared" ca="1" si="43"/>
        <v>#NAME?</v>
      </c>
      <c r="U215" s="478" t="e">
        <f t="shared" ca="1" si="43"/>
        <v>#NAME?</v>
      </c>
      <c r="V215" s="478" t="e">
        <f t="shared" ca="1" si="43"/>
        <v>#NAME?</v>
      </c>
      <c r="W215" s="478" t="e">
        <f t="shared" ca="1" si="43"/>
        <v>#NAME?</v>
      </c>
      <c r="X215" s="478" t="e">
        <f t="shared" ca="1" si="43"/>
        <v>#NAME?</v>
      </c>
      <c r="Y215" s="478" t="e">
        <f t="shared" ca="1" si="43"/>
        <v>#NAME?</v>
      </c>
      <c r="Z215" s="478" t="e">
        <f t="shared" ca="1" si="43"/>
        <v>#NAME?</v>
      </c>
      <c r="AA215" s="478" t="e">
        <f t="shared" ca="1" si="43"/>
        <v>#NAME?</v>
      </c>
      <c r="AB215" s="739">
        <v>590</v>
      </c>
      <c r="AC215" s="739">
        <v>36</v>
      </c>
      <c r="AD215" s="739" t="s">
        <v>2264</v>
      </c>
    </row>
    <row r="216" spans="1:30">
      <c r="A216" s="477"/>
      <c r="B216" s="477"/>
      <c r="C216" s="477"/>
      <c r="D216" s="477" t="s">
        <v>310</v>
      </c>
      <c r="E216" s="478">
        <f>ROW('us01'!AQ590)</f>
        <v>590</v>
      </c>
      <c r="F216" s="478">
        <f>COLUMN('us01'!AQ590)</f>
        <v>43</v>
      </c>
      <c r="G216" s="478" t="s">
        <v>1000</v>
      </c>
      <c r="H216" s="478" t="e">
        <f t="shared" ca="1" si="42"/>
        <v>#NAME?</v>
      </c>
      <c r="I216" s="478" t="e">
        <f t="shared" ca="1" si="42"/>
        <v>#NAME?</v>
      </c>
      <c r="J216" s="478" t="e">
        <f t="shared" ca="1" si="42"/>
        <v>#NAME?</v>
      </c>
      <c r="K216" s="478" t="e">
        <f t="shared" ca="1" si="42"/>
        <v>#NAME?</v>
      </c>
      <c r="L216" s="478" t="e">
        <f t="shared" ca="1" si="42"/>
        <v>#NAME?</v>
      </c>
      <c r="M216" s="478" t="e">
        <f t="shared" ca="1" si="42"/>
        <v>#NAME?</v>
      </c>
      <c r="N216" s="478" t="e">
        <f t="shared" ca="1" si="42"/>
        <v>#NAME?</v>
      </c>
      <c r="O216" s="478" t="e">
        <f t="shared" ca="1" si="42"/>
        <v>#NAME?</v>
      </c>
      <c r="P216" s="478" t="e">
        <f t="shared" ca="1" si="42"/>
        <v>#NAME?</v>
      </c>
      <c r="Q216" s="478" t="e">
        <f t="shared" ca="1" si="42"/>
        <v>#NAME?</v>
      </c>
      <c r="R216" s="478" t="e">
        <f t="shared" ca="1" si="43"/>
        <v>#NAME?</v>
      </c>
      <c r="S216" s="478" t="e">
        <f t="shared" ca="1" si="43"/>
        <v>#NAME?</v>
      </c>
      <c r="T216" s="478" t="e">
        <f t="shared" ca="1" si="43"/>
        <v>#NAME?</v>
      </c>
      <c r="U216" s="478" t="e">
        <f t="shared" ca="1" si="43"/>
        <v>#NAME?</v>
      </c>
      <c r="V216" s="478" t="e">
        <f t="shared" ca="1" si="43"/>
        <v>#NAME?</v>
      </c>
      <c r="W216" s="478" t="e">
        <f t="shared" ca="1" si="43"/>
        <v>#NAME?</v>
      </c>
      <c r="X216" s="478" t="e">
        <f t="shared" ca="1" si="43"/>
        <v>#NAME?</v>
      </c>
      <c r="Y216" s="478" t="e">
        <f t="shared" ca="1" si="43"/>
        <v>#NAME?</v>
      </c>
      <c r="Z216" s="478" t="e">
        <f t="shared" ca="1" si="43"/>
        <v>#NAME?</v>
      </c>
      <c r="AA216" s="478" t="e">
        <f t="shared" ca="1" si="43"/>
        <v>#NAME?</v>
      </c>
      <c r="AB216" s="739">
        <v>590</v>
      </c>
      <c r="AC216" s="739">
        <v>43</v>
      </c>
      <c r="AD216" s="739" t="s">
        <v>1000</v>
      </c>
    </row>
    <row r="217" spans="1:30" ht="28">
      <c r="A217" s="477"/>
      <c r="B217" s="477"/>
      <c r="C217" s="477" t="s">
        <v>1113</v>
      </c>
      <c r="D217" s="741" t="s">
        <v>657</v>
      </c>
      <c r="E217" s="740">
        <f>ROW('us01'!D664)</f>
        <v>664</v>
      </c>
      <c r="F217" s="740">
        <f>COLUMN('us01'!D664)</f>
        <v>4</v>
      </c>
      <c r="G217" s="478" t="s">
        <v>1000</v>
      </c>
      <c r="H217" s="478" t="e">
        <f t="shared" ca="1" si="42"/>
        <v>#NAME?</v>
      </c>
      <c r="I217" s="478" t="e">
        <f t="shared" ca="1" si="42"/>
        <v>#NAME?</v>
      </c>
      <c r="J217" s="478" t="e">
        <f t="shared" ca="1" si="42"/>
        <v>#NAME?</v>
      </c>
      <c r="K217" s="478" t="e">
        <f t="shared" ca="1" si="42"/>
        <v>#NAME?</v>
      </c>
      <c r="L217" s="478" t="e">
        <f t="shared" ca="1" si="42"/>
        <v>#NAME?</v>
      </c>
      <c r="M217" s="478" t="e">
        <f t="shared" ca="1" si="42"/>
        <v>#NAME?</v>
      </c>
      <c r="N217" s="478" t="e">
        <f t="shared" ca="1" si="42"/>
        <v>#NAME?</v>
      </c>
      <c r="O217" s="478" t="e">
        <f t="shared" ca="1" si="42"/>
        <v>#NAME?</v>
      </c>
      <c r="P217" s="478" t="e">
        <f t="shared" ca="1" si="42"/>
        <v>#NAME?</v>
      </c>
      <c r="Q217" s="478" t="e">
        <f t="shared" ca="1" si="42"/>
        <v>#NAME?</v>
      </c>
      <c r="R217" s="478" t="e">
        <f t="shared" ca="1" si="43"/>
        <v>#NAME?</v>
      </c>
      <c r="S217" s="478" t="e">
        <f t="shared" ca="1" si="43"/>
        <v>#NAME?</v>
      </c>
      <c r="T217" s="478" t="e">
        <f t="shared" ca="1" si="43"/>
        <v>#NAME?</v>
      </c>
      <c r="U217" s="478" t="e">
        <f t="shared" ca="1" si="43"/>
        <v>#NAME?</v>
      </c>
      <c r="V217" s="478" t="e">
        <f t="shared" ca="1" si="43"/>
        <v>#NAME?</v>
      </c>
      <c r="W217" s="478" t="e">
        <f t="shared" ca="1" si="43"/>
        <v>#NAME?</v>
      </c>
      <c r="X217" s="478" t="e">
        <f t="shared" ca="1" si="43"/>
        <v>#NAME?</v>
      </c>
      <c r="Y217" s="478" t="e">
        <f t="shared" ca="1" si="43"/>
        <v>#NAME?</v>
      </c>
      <c r="Z217" s="478" t="e">
        <f t="shared" ca="1" si="43"/>
        <v>#NAME?</v>
      </c>
      <c r="AA217" s="478" t="e">
        <f t="shared" ca="1" si="43"/>
        <v>#NAME?</v>
      </c>
      <c r="AB217" s="739">
        <v>664</v>
      </c>
      <c r="AC217" s="739">
        <v>4</v>
      </c>
      <c r="AD217" s="739" t="s">
        <v>1000</v>
      </c>
    </row>
    <row r="218" spans="1:30" ht="28">
      <c r="A218" s="477"/>
      <c r="B218" s="477"/>
      <c r="C218" s="477"/>
      <c r="D218" s="743" t="s">
        <v>1143</v>
      </c>
      <c r="E218" s="478">
        <f>ROW('us01'!H664)</f>
        <v>664</v>
      </c>
      <c r="F218" s="478">
        <f>COLUMN('us01'!H664)</f>
        <v>8</v>
      </c>
      <c r="G218" s="478" t="s">
        <v>2264</v>
      </c>
      <c r="H218" s="478" t="e">
        <f t="shared" ca="1" si="42"/>
        <v>#NAME?</v>
      </c>
      <c r="I218" s="478" t="e">
        <f t="shared" ca="1" si="42"/>
        <v>#NAME?</v>
      </c>
      <c r="J218" s="478" t="e">
        <f t="shared" ca="1" si="42"/>
        <v>#NAME?</v>
      </c>
      <c r="K218" s="478" t="e">
        <f t="shared" ca="1" si="42"/>
        <v>#NAME?</v>
      </c>
      <c r="L218" s="478" t="e">
        <f t="shared" ca="1" si="42"/>
        <v>#NAME?</v>
      </c>
      <c r="M218" s="478" t="e">
        <f t="shared" ca="1" si="42"/>
        <v>#NAME?</v>
      </c>
      <c r="N218" s="478" t="e">
        <f t="shared" ca="1" si="42"/>
        <v>#NAME?</v>
      </c>
      <c r="O218" s="478" t="e">
        <f t="shared" ca="1" si="42"/>
        <v>#NAME?</v>
      </c>
      <c r="P218" s="478" t="e">
        <f t="shared" ca="1" si="42"/>
        <v>#NAME?</v>
      </c>
      <c r="Q218" s="478" t="e">
        <f t="shared" ca="1" si="42"/>
        <v>#NAME?</v>
      </c>
      <c r="R218" s="478" t="e">
        <f t="shared" ca="1" si="43"/>
        <v>#NAME?</v>
      </c>
      <c r="S218" s="478" t="e">
        <f t="shared" ca="1" si="43"/>
        <v>#NAME?</v>
      </c>
      <c r="T218" s="478" t="e">
        <f t="shared" ca="1" si="43"/>
        <v>#NAME?</v>
      </c>
      <c r="U218" s="478" t="e">
        <f t="shared" ca="1" si="43"/>
        <v>#NAME?</v>
      </c>
      <c r="V218" s="478" t="e">
        <f t="shared" ca="1" si="43"/>
        <v>#NAME?</v>
      </c>
      <c r="W218" s="478" t="e">
        <f t="shared" ca="1" si="43"/>
        <v>#NAME?</v>
      </c>
      <c r="X218" s="478" t="e">
        <f t="shared" ca="1" si="43"/>
        <v>#NAME?</v>
      </c>
      <c r="Y218" s="478" t="e">
        <f t="shared" ca="1" si="43"/>
        <v>#NAME?</v>
      </c>
      <c r="Z218" s="478" t="e">
        <f t="shared" ca="1" si="43"/>
        <v>#NAME?</v>
      </c>
      <c r="AA218" s="478" t="e">
        <f t="shared" ca="1" si="43"/>
        <v>#NAME?</v>
      </c>
      <c r="AB218" s="739">
        <v>664</v>
      </c>
      <c r="AC218" s="739">
        <v>8</v>
      </c>
      <c r="AD218" s="739" t="s">
        <v>2264</v>
      </c>
    </row>
    <row r="219" spans="1:30" ht="28">
      <c r="A219" s="477"/>
      <c r="B219" s="477"/>
      <c r="C219" s="477"/>
      <c r="D219" s="743" t="s">
        <v>1141</v>
      </c>
      <c r="E219" s="478">
        <f>ROW('us01'!M664)</f>
        <v>664</v>
      </c>
      <c r="F219" s="478">
        <f>COLUMN('us01'!M664)</f>
        <v>13</v>
      </c>
      <c r="G219" s="478" t="s">
        <v>2264</v>
      </c>
      <c r="H219" s="478" t="e">
        <f t="shared" ca="1" si="42"/>
        <v>#NAME?</v>
      </c>
      <c r="I219" s="478" t="e">
        <f t="shared" ca="1" si="42"/>
        <v>#NAME?</v>
      </c>
      <c r="J219" s="478" t="e">
        <f t="shared" ca="1" si="42"/>
        <v>#NAME?</v>
      </c>
      <c r="K219" s="478" t="e">
        <f t="shared" ca="1" si="42"/>
        <v>#NAME?</v>
      </c>
      <c r="L219" s="478" t="e">
        <f t="shared" ca="1" si="42"/>
        <v>#NAME?</v>
      </c>
      <c r="M219" s="478" t="e">
        <f t="shared" ca="1" si="42"/>
        <v>#NAME?</v>
      </c>
      <c r="N219" s="478" t="e">
        <f t="shared" ca="1" si="42"/>
        <v>#NAME?</v>
      </c>
      <c r="O219" s="478" t="e">
        <f t="shared" ca="1" si="42"/>
        <v>#NAME?</v>
      </c>
      <c r="P219" s="478" t="e">
        <f t="shared" ca="1" si="42"/>
        <v>#NAME?</v>
      </c>
      <c r="Q219" s="478" t="e">
        <f t="shared" ca="1" si="42"/>
        <v>#NAME?</v>
      </c>
      <c r="R219" s="478" t="e">
        <f t="shared" ca="1" si="43"/>
        <v>#NAME?</v>
      </c>
      <c r="S219" s="478" t="e">
        <f t="shared" ca="1" si="43"/>
        <v>#NAME?</v>
      </c>
      <c r="T219" s="478" t="e">
        <f t="shared" ca="1" si="43"/>
        <v>#NAME?</v>
      </c>
      <c r="U219" s="478" t="e">
        <f t="shared" ca="1" si="43"/>
        <v>#NAME?</v>
      </c>
      <c r="V219" s="478" t="e">
        <f t="shared" ca="1" si="43"/>
        <v>#NAME?</v>
      </c>
      <c r="W219" s="478" t="e">
        <f t="shared" ca="1" si="43"/>
        <v>#NAME?</v>
      </c>
      <c r="X219" s="478" t="e">
        <f t="shared" ca="1" si="43"/>
        <v>#NAME?</v>
      </c>
      <c r="Y219" s="478" t="e">
        <f t="shared" ca="1" si="43"/>
        <v>#NAME?</v>
      </c>
      <c r="Z219" s="478" t="e">
        <f t="shared" ca="1" si="43"/>
        <v>#NAME?</v>
      </c>
      <c r="AA219" s="478" t="e">
        <f t="shared" ca="1" si="43"/>
        <v>#NAME?</v>
      </c>
      <c r="AB219" s="739">
        <v>664</v>
      </c>
      <c r="AC219" s="739">
        <v>13</v>
      </c>
      <c r="AD219" s="739" t="s">
        <v>2264</v>
      </c>
    </row>
    <row r="220" spans="1:30" ht="28">
      <c r="A220" s="477"/>
      <c r="B220" s="477"/>
      <c r="C220" s="477"/>
      <c r="D220" s="743" t="s">
        <v>1142</v>
      </c>
      <c r="E220" s="478">
        <f>ROW('us01'!R664)</f>
        <v>664</v>
      </c>
      <c r="F220" s="478">
        <f>COLUMN('us01'!R664)</f>
        <v>18</v>
      </c>
      <c r="G220" s="478" t="s">
        <v>2264</v>
      </c>
      <c r="H220" s="478" t="e">
        <f t="shared" ca="1" si="42"/>
        <v>#NAME?</v>
      </c>
      <c r="I220" s="478" t="e">
        <f t="shared" ca="1" si="42"/>
        <v>#NAME?</v>
      </c>
      <c r="J220" s="478" t="e">
        <f t="shared" ca="1" si="42"/>
        <v>#NAME?</v>
      </c>
      <c r="K220" s="478" t="e">
        <f t="shared" ca="1" si="42"/>
        <v>#NAME?</v>
      </c>
      <c r="L220" s="478" t="e">
        <f t="shared" ca="1" si="42"/>
        <v>#NAME?</v>
      </c>
      <c r="M220" s="478" t="e">
        <f t="shared" ca="1" si="42"/>
        <v>#NAME?</v>
      </c>
      <c r="N220" s="478" t="e">
        <f t="shared" ca="1" si="42"/>
        <v>#NAME?</v>
      </c>
      <c r="O220" s="478" t="e">
        <f t="shared" ca="1" si="42"/>
        <v>#NAME?</v>
      </c>
      <c r="P220" s="478" t="e">
        <f t="shared" ca="1" si="42"/>
        <v>#NAME?</v>
      </c>
      <c r="Q220" s="478" t="e">
        <f t="shared" ca="1" si="42"/>
        <v>#NAME?</v>
      </c>
      <c r="R220" s="478" t="e">
        <f t="shared" ca="1" si="43"/>
        <v>#NAME?</v>
      </c>
      <c r="S220" s="478" t="e">
        <f t="shared" ca="1" si="43"/>
        <v>#NAME?</v>
      </c>
      <c r="T220" s="478" t="e">
        <f t="shared" ca="1" si="43"/>
        <v>#NAME?</v>
      </c>
      <c r="U220" s="478" t="e">
        <f t="shared" ca="1" si="43"/>
        <v>#NAME?</v>
      </c>
      <c r="V220" s="478" t="e">
        <f t="shared" ca="1" si="43"/>
        <v>#NAME?</v>
      </c>
      <c r="W220" s="478" t="e">
        <f t="shared" ca="1" si="43"/>
        <v>#NAME?</v>
      </c>
      <c r="X220" s="478" t="e">
        <f t="shared" ca="1" si="43"/>
        <v>#NAME?</v>
      </c>
      <c r="Y220" s="478" t="e">
        <f t="shared" ca="1" si="43"/>
        <v>#NAME?</v>
      </c>
      <c r="Z220" s="478" t="e">
        <f t="shared" ca="1" si="43"/>
        <v>#NAME?</v>
      </c>
      <c r="AA220" s="478" t="e">
        <f t="shared" ca="1" si="43"/>
        <v>#NAME?</v>
      </c>
      <c r="AB220" s="739">
        <v>664</v>
      </c>
      <c r="AC220" s="739">
        <v>18</v>
      </c>
      <c r="AD220" s="739" t="s">
        <v>2264</v>
      </c>
    </row>
    <row r="221" spans="1:30" ht="28">
      <c r="A221" s="477"/>
      <c r="B221" s="477"/>
      <c r="C221" s="477"/>
      <c r="D221" s="743" t="s">
        <v>1144</v>
      </c>
      <c r="E221" s="478">
        <f>ROW('us01'!W664)</f>
        <v>664</v>
      </c>
      <c r="F221" s="478">
        <f>COLUMN('us01'!W664)</f>
        <v>23</v>
      </c>
      <c r="G221" s="478" t="s">
        <v>2264</v>
      </c>
      <c r="H221" s="478" t="e">
        <f t="shared" ca="1" si="42"/>
        <v>#NAME?</v>
      </c>
      <c r="I221" s="478" t="e">
        <f t="shared" ca="1" si="42"/>
        <v>#NAME?</v>
      </c>
      <c r="J221" s="478" t="e">
        <f t="shared" ca="1" si="42"/>
        <v>#NAME?</v>
      </c>
      <c r="K221" s="478" t="e">
        <f t="shared" ca="1" si="42"/>
        <v>#NAME?</v>
      </c>
      <c r="L221" s="478" t="e">
        <f t="shared" ca="1" si="42"/>
        <v>#NAME?</v>
      </c>
      <c r="M221" s="478" t="e">
        <f t="shared" ca="1" si="42"/>
        <v>#NAME?</v>
      </c>
      <c r="N221" s="478" t="e">
        <f t="shared" ca="1" si="42"/>
        <v>#NAME?</v>
      </c>
      <c r="O221" s="478" t="e">
        <f t="shared" ca="1" si="42"/>
        <v>#NAME?</v>
      </c>
      <c r="P221" s="478" t="e">
        <f t="shared" ca="1" si="42"/>
        <v>#NAME?</v>
      </c>
      <c r="Q221" s="478" t="e">
        <f t="shared" ca="1" si="42"/>
        <v>#NAME?</v>
      </c>
      <c r="R221" s="478" t="e">
        <f t="shared" ca="1" si="43"/>
        <v>#NAME?</v>
      </c>
      <c r="S221" s="478" t="e">
        <f t="shared" ca="1" si="43"/>
        <v>#NAME?</v>
      </c>
      <c r="T221" s="478" t="e">
        <f t="shared" ca="1" si="43"/>
        <v>#NAME?</v>
      </c>
      <c r="U221" s="478" t="e">
        <f t="shared" ca="1" si="43"/>
        <v>#NAME?</v>
      </c>
      <c r="V221" s="478" t="e">
        <f t="shared" ca="1" si="43"/>
        <v>#NAME?</v>
      </c>
      <c r="W221" s="478" t="e">
        <f t="shared" ca="1" si="43"/>
        <v>#NAME?</v>
      </c>
      <c r="X221" s="478" t="e">
        <f t="shared" ca="1" si="43"/>
        <v>#NAME?</v>
      </c>
      <c r="Y221" s="478" t="e">
        <f t="shared" ca="1" si="43"/>
        <v>#NAME?</v>
      </c>
      <c r="Z221" s="478" t="e">
        <f t="shared" ca="1" si="43"/>
        <v>#NAME?</v>
      </c>
      <c r="AA221" s="478" t="e">
        <f t="shared" ca="1" si="43"/>
        <v>#NAME?</v>
      </c>
      <c r="AB221" s="739">
        <v>664</v>
      </c>
      <c r="AC221" s="739">
        <v>23</v>
      </c>
      <c r="AD221" s="739" t="s">
        <v>2264</v>
      </c>
    </row>
    <row r="222" spans="1:30" ht="28">
      <c r="A222" s="477"/>
      <c r="B222" s="477"/>
      <c r="C222" s="477"/>
      <c r="D222" s="741" t="s">
        <v>657</v>
      </c>
      <c r="E222" s="478">
        <f>ROW('us01'!AC664)</f>
        <v>664</v>
      </c>
      <c r="F222" s="478">
        <f>COLUMN('us01'!AC664)</f>
        <v>29</v>
      </c>
      <c r="G222" s="478" t="s">
        <v>1000</v>
      </c>
      <c r="H222" s="478" t="e">
        <f t="shared" ca="1" si="42"/>
        <v>#NAME?</v>
      </c>
      <c r="I222" s="478" t="e">
        <f t="shared" ca="1" si="42"/>
        <v>#NAME?</v>
      </c>
      <c r="J222" s="478" t="e">
        <f t="shared" ca="1" si="42"/>
        <v>#NAME?</v>
      </c>
      <c r="K222" s="478" t="e">
        <f t="shared" ca="1" si="42"/>
        <v>#NAME?</v>
      </c>
      <c r="L222" s="478" t="e">
        <f t="shared" ca="1" si="42"/>
        <v>#NAME?</v>
      </c>
      <c r="M222" s="478" t="e">
        <f t="shared" ca="1" si="42"/>
        <v>#NAME?</v>
      </c>
      <c r="N222" s="478" t="e">
        <f t="shared" ca="1" si="42"/>
        <v>#NAME?</v>
      </c>
      <c r="O222" s="478" t="e">
        <f t="shared" ca="1" si="42"/>
        <v>#NAME?</v>
      </c>
      <c r="P222" s="478" t="e">
        <f t="shared" ca="1" si="42"/>
        <v>#NAME?</v>
      </c>
      <c r="Q222" s="478" t="e">
        <f t="shared" ca="1" si="42"/>
        <v>#NAME?</v>
      </c>
      <c r="R222" s="478" t="e">
        <f t="shared" ca="1" si="43"/>
        <v>#NAME?</v>
      </c>
      <c r="S222" s="478" t="e">
        <f t="shared" ca="1" si="43"/>
        <v>#NAME?</v>
      </c>
      <c r="T222" s="478" t="e">
        <f t="shared" ca="1" si="43"/>
        <v>#NAME?</v>
      </c>
      <c r="U222" s="478" t="e">
        <f t="shared" ca="1" si="43"/>
        <v>#NAME?</v>
      </c>
      <c r="V222" s="478" t="e">
        <f t="shared" ca="1" si="43"/>
        <v>#NAME?</v>
      </c>
      <c r="W222" s="478" t="e">
        <f t="shared" ca="1" si="43"/>
        <v>#NAME?</v>
      </c>
      <c r="X222" s="478" t="e">
        <f t="shared" ca="1" si="43"/>
        <v>#NAME?</v>
      </c>
      <c r="Y222" s="478" t="e">
        <f t="shared" ca="1" si="43"/>
        <v>#NAME?</v>
      </c>
      <c r="Z222" s="478" t="e">
        <f t="shared" ca="1" si="43"/>
        <v>#NAME?</v>
      </c>
      <c r="AA222" s="478" t="e">
        <f t="shared" ca="1" si="43"/>
        <v>#NAME?</v>
      </c>
      <c r="AB222" s="739">
        <v>664</v>
      </c>
      <c r="AC222" s="739">
        <v>29</v>
      </c>
      <c r="AD222" s="739" t="s">
        <v>1000</v>
      </c>
    </row>
    <row r="223" spans="1:30" ht="28">
      <c r="A223" s="477"/>
      <c r="B223" s="477"/>
      <c r="C223" s="477"/>
      <c r="D223" s="743" t="s">
        <v>1143</v>
      </c>
      <c r="E223" s="478">
        <f>ROW('us01'!AG664)</f>
        <v>664</v>
      </c>
      <c r="F223" s="478">
        <f>COLUMN('us01'!AG664)</f>
        <v>33</v>
      </c>
      <c r="G223" s="478" t="s">
        <v>2264</v>
      </c>
      <c r="H223" s="478" t="e">
        <f t="shared" ca="1" si="42"/>
        <v>#NAME?</v>
      </c>
      <c r="I223" s="478" t="e">
        <f t="shared" ca="1" si="42"/>
        <v>#NAME?</v>
      </c>
      <c r="J223" s="478" t="e">
        <f t="shared" ca="1" si="42"/>
        <v>#NAME?</v>
      </c>
      <c r="K223" s="478" t="e">
        <f t="shared" ca="1" si="42"/>
        <v>#NAME?</v>
      </c>
      <c r="L223" s="478" t="e">
        <f t="shared" ca="1" si="42"/>
        <v>#NAME?</v>
      </c>
      <c r="M223" s="478" t="e">
        <f t="shared" ca="1" si="42"/>
        <v>#NAME?</v>
      </c>
      <c r="N223" s="478" t="e">
        <f t="shared" ca="1" si="42"/>
        <v>#NAME?</v>
      </c>
      <c r="O223" s="478" t="e">
        <f t="shared" ca="1" si="42"/>
        <v>#NAME?</v>
      </c>
      <c r="P223" s="478" t="e">
        <f t="shared" ca="1" si="42"/>
        <v>#NAME?</v>
      </c>
      <c r="Q223" s="478" t="e">
        <f t="shared" ca="1" si="42"/>
        <v>#NAME?</v>
      </c>
      <c r="R223" s="478" t="e">
        <f t="shared" ca="1" si="43"/>
        <v>#NAME?</v>
      </c>
      <c r="S223" s="478" t="e">
        <f t="shared" ca="1" si="43"/>
        <v>#NAME?</v>
      </c>
      <c r="T223" s="478" t="e">
        <f t="shared" ca="1" si="43"/>
        <v>#NAME?</v>
      </c>
      <c r="U223" s="478" t="e">
        <f t="shared" ca="1" si="43"/>
        <v>#NAME?</v>
      </c>
      <c r="V223" s="478" t="e">
        <f t="shared" ca="1" si="43"/>
        <v>#NAME?</v>
      </c>
      <c r="W223" s="478" t="e">
        <f t="shared" ca="1" si="43"/>
        <v>#NAME?</v>
      </c>
      <c r="X223" s="478" t="e">
        <f t="shared" ca="1" si="43"/>
        <v>#NAME?</v>
      </c>
      <c r="Y223" s="478" t="e">
        <f t="shared" ca="1" si="43"/>
        <v>#NAME?</v>
      </c>
      <c r="Z223" s="478" t="e">
        <f t="shared" ca="1" si="43"/>
        <v>#NAME?</v>
      </c>
      <c r="AA223" s="478" t="e">
        <f t="shared" ca="1" si="43"/>
        <v>#NAME?</v>
      </c>
      <c r="AB223" s="739">
        <v>664</v>
      </c>
      <c r="AC223" s="739">
        <v>33</v>
      </c>
      <c r="AD223" s="739" t="s">
        <v>2264</v>
      </c>
    </row>
    <row r="224" spans="1:30" ht="28">
      <c r="A224" s="477"/>
      <c r="B224" s="477"/>
      <c r="C224" s="477"/>
      <c r="D224" s="743" t="s">
        <v>1141</v>
      </c>
      <c r="E224" s="478">
        <f>ROW('us01'!AL664)</f>
        <v>664</v>
      </c>
      <c r="F224" s="478">
        <f>COLUMN('us01'!AL664)</f>
        <v>38</v>
      </c>
      <c r="G224" s="478" t="s">
        <v>2264</v>
      </c>
      <c r="H224" s="478" t="e">
        <f t="shared" ca="1" si="42"/>
        <v>#NAME?</v>
      </c>
      <c r="I224" s="478" t="e">
        <f t="shared" ca="1" si="42"/>
        <v>#NAME?</v>
      </c>
      <c r="J224" s="478" t="e">
        <f t="shared" ca="1" si="42"/>
        <v>#NAME?</v>
      </c>
      <c r="K224" s="478" t="e">
        <f t="shared" ca="1" si="42"/>
        <v>#NAME?</v>
      </c>
      <c r="L224" s="478" t="e">
        <f t="shared" ca="1" si="42"/>
        <v>#NAME?</v>
      </c>
      <c r="M224" s="478" t="e">
        <f t="shared" ca="1" si="42"/>
        <v>#NAME?</v>
      </c>
      <c r="N224" s="478" t="e">
        <f t="shared" ca="1" si="42"/>
        <v>#NAME?</v>
      </c>
      <c r="O224" s="478" t="e">
        <f t="shared" ca="1" si="42"/>
        <v>#NAME?</v>
      </c>
      <c r="P224" s="478" t="e">
        <f t="shared" ca="1" si="42"/>
        <v>#NAME?</v>
      </c>
      <c r="Q224" s="478" t="e">
        <f t="shared" ca="1" si="42"/>
        <v>#NAME?</v>
      </c>
      <c r="R224" s="478" t="e">
        <f t="shared" ca="1" si="43"/>
        <v>#NAME?</v>
      </c>
      <c r="S224" s="478" t="e">
        <f t="shared" ca="1" si="43"/>
        <v>#NAME?</v>
      </c>
      <c r="T224" s="478" t="e">
        <f t="shared" ca="1" si="43"/>
        <v>#NAME?</v>
      </c>
      <c r="U224" s="478" t="e">
        <f t="shared" ca="1" si="43"/>
        <v>#NAME?</v>
      </c>
      <c r="V224" s="478" t="e">
        <f t="shared" ca="1" si="43"/>
        <v>#NAME?</v>
      </c>
      <c r="W224" s="478" t="e">
        <f t="shared" ca="1" si="43"/>
        <v>#NAME?</v>
      </c>
      <c r="X224" s="478" t="e">
        <f t="shared" ca="1" si="43"/>
        <v>#NAME?</v>
      </c>
      <c r="Y224" s="478" t="e">
        <f t="shared" ca="1" si="43"/>
        <v>#NAME?</v>
      </c>
      <c r="Z224" s="478" t="e">
        <f t="shared" ca="1" si="43"/>
        <v>#NAME?</v>
      </c>
      <c r="AA224" s="478" t="e">
        <f t="shared" ca="1" si="43"/>
        <v>#NAME?</v>
      </c>
      <c r="AB224" s="739">
        <v>664</v>
      </c>
      <c r="AC224" s="739">
        <v>38</v>
      </c>
      <c r="AD224" s="739" t="s">
        <v>2264</v>
      </c>
    </row>
    <row r="225" spans="1:30" ht="28">
      <c r="A225" s="477"/>
      <c r="B225" s="477"/>
      <c r="C225" s="477"/>
      <c r="D225" s="743" t="s">
        <v>1142</v>
      </c>
      <c r="E225" s="478">
        <f>ROW('us01'!AQ664)</f>
        <v>664</v>
      </c>
      <c r="F225" s="478">
        <f>COLUMN('us01'!AQ664)</f>
        <v>43</v>
      </c>
      <c r="G225" s="478" t="s">
        <v>2264</v>
      </c>
      <c r="H225" s="478" t="e">
        <f t="shared" ref="H225:Q234" ca="1" si="44">copia_valore_us2($E225,$F225,H$4,$G225)</f>
        <v>#NAME?</v>
      </c>
      <c r="I225" s="478" t="e">
        <f t="shared" ca="1" si="44"/>
        <v>#NAME?</v>
      </c>
      <c r="J225" s="478" t="e">
        <f t="shared" ca="1" si="44"/>
        <v>#NAME?</v>
      </c>
      <c r="K225" s="478" t="e">
        <f t="shared" ca="1" si="44"/>
        <v>#NAME?</v>
      </c>
      <c r="L225" s="478" t="e">
        <f t="shared" ca="1" si="44"/>
        <v>#NAME?</v>
      </c>
      <c r="M225" s="478" t="e">
        <f t="shared" ca="1" si="44"/>
        <v>#NAME?</v>
      </c>
      <c r="N225" s="478" t="e">
        <f t="shared" ca="1" si="44"/>
        <v>#NAME?</v>
      </c>
      <c r="O225" s="478" t="e">
        <f t="shared" ca="1" si="44"/>
        <v>#NAME?</v>
      </c>
      <c r="P225" s="478" t="e">
        <f t="shared" ca="1" si="44"/>
        <v>#NAME?</v>
      </c>
      <c r="Q225" s="478" t="e">
        <f t="shared" ca="1" si="44"/>
        <v>#NAME?</v>
      </c>
      <c r="R225" s="478" t="e">
        <f t="shared" ref="R225:AA234" ca="1" si="45">copia_valore_us2($E225,$F225,R$4,$G225)</f>
        <v>#NAME?</v>
      </c>
      <c r="S225" s="478" t="e">
        <f t="shared" ca="1" si="45"/>
        <v>#NAME?</v>
      </c>
      <c r="T225" s="478" t="e">
        <f t="shared" ca="1" si="45"/>
        <v>#NAME?</v>
      </c>
      <c r="U225" s="478" t="e">
        <f t="shared" ca="1" si="45"/>
        <v>#NAME?</v>
      </c>
      <c r="V225" s="478" t="e">
        <f t="shared" ca="1" si="45"/>
        <v>#NAME?</v>
      </c>
      <c r="W225" s="478" t="e">
        <f t="shared" ca="1" si="45"/>
        <v>#NAME?</v>
      </c>
      <c r="X225" s="478" t="e">
        <f t="shared" ca="1" si="45"/>
        <v>#NAME?</v>
      </c>
      <c r="Y225" s="478" t="e">
        <f t="shared" ca="1" si="45"/>
        <v>#NAME?</v>
      </c>
      <c r="Z225" s="478" t="e">
        <f t="shared" ca="1" si="45"/>
        <v>#NAME?</v>
      </c>
      <c r="AA225" s="478" t="e">
        <f t="shared" ca="1" si="45"/>
        <v>#NAME?</v>
      </c>
      <c r="AB225" s="739">
        <v>664</v>
      </c>
      <c r="AC225" s="739">
        <v>43</v>
      </c>
      <c r="AD225" s="739" t="s">
        <v>2264</v>
      </c>
    </row>
    <row r="226" spans="1:30" ht="28">
      <c r="A226" s="477"/>
      <c r="B226" s="477"/>
      <c r="C226" s="477"/>
      <c r="D226" s="743" t="s">
        <v>1144</v>
      </c>
      <c r="E226" s="478">
        <f>ROW('us01'!AV664)</f>
        <v>664</v>
      </c>
      <c r="F226" s="478">
        <f>COLUMN('us01'!AV664)</f>
        <v>48</v>
      </c>
      <c r="G226" s="478" t="s">
        <v>2264</v>
      </c>
      <c r="H226" s="478" t="e">
        <f t="shared" ca="1" si="44"/>
        <v>#NAME?</v>
      </c>
      <c r="I226" s="478" t="e">
        <f t="shared" ca="1" si="44"/>
        <v>#NAME?</v>
      </c>
      <c r="J226" s="478" t="e">
        <f t="shared" ca="1" si="44"/>
        <v>#NAME?</v>
      </c>
      <c r="K226" s="478" t="e">
        <f t="shared" ca="1" si="44"/>
        <v>#NAME?</v>
      </c>
      <c r="L226" s="478" t="e">
        <f t="shared" ca="1" si="44"/>
        <v>#NAME?</v>
      </c>
      <c r="M226" s="478" t="e">
        <f t="shared" ca="1" si="44"/>
        <v>#NAME?</v>
      </c>
      <c r="N226" s="478" t="e">
        <f t="shared" ca="1" si="44"/>
        <v>#NAME?</v>
      </c>
      <c r="O226" s="478" t="e">
        <f t="shared" ca="1" si="44"/>
        <v>#NAME?</v>
      </c>
      <c r="P226" s="478" t="e">
        <f t="shared" ca="1" si="44"/>
        <v>#NAME?</v>
      </c>
      <c r="Q226" s="478" t="e">
        <f t="shared" ca="1" si="44"/>
        <v>#NAME?</v>
      </c>
      <c r="R226" s="478" t="e">
        <f t="shared" ca="1" si="45"/>
        <v>#NAME?</v>
      </c>
      <c r="S226" s="478" t="e">
        <f t="shared" ca="1" si="45"/>
        <v>#NAME?</v>
      </c>
      <c r="T226" s="478" t="e">
        <f t="shared" ca="1" si="45"/>
        <v>#NAME?</v>
      </c>
      <c r="U226" s="478" t="e">
        <f t="shared" ca="1" si="45"/>
        <v>#NAME?</v>
      </c>
      <c r="V226" s="478" t="e">
        <f t="shared" ca="1" si="45"/>
        <v>#NAME?</v>
      </c>
      <c r="W226" s="478" t="e">
        <f t="shared" ca="1" si="45"/>
        <v>#NAME?</v>
      </c>
      <c r="X226" s="478" t="e">
        <f t="shared" ca="1" si="45"/>
        <v>#NAME?</v>
      </c>
      <c r="Y226" s="478" t="e">
        <f t="shared" ca="1" si="45"/>
        <v>#NAME?</v>
      </c>
      <c r="Z226" s="478" t="e">
        <f t="shared" ca="1" si="45"/>
        <v>#NAME?</v>
      </c>
      <c r="AA226" s="478" t="e">
        <f t="shared" ca="1" si="45"/>
        <v>#NAME?</v>
      </c>
      <c r="AB226" s="739">
        <v>664</v>
      </c>
      <c r="AC226" s="739">
        <v>48</v>
      </c>
      <c r="AD226" s="739" t="s">
        <v>2264</v>
      </c>
    </row>
    <row r="227" spans="1:30" ht="14">
      <c r="A227" s="477"/>
      <c r="B227" s="477"/>
      <c r="C227" s="477"/>
      <c r="D227" s="743" t="s">
        <v>656</v>
      </c>
      <c r="E227" s="478">
        <f>ROW('us01'!AK680)</f>
        <v>680</v>
      </c>
      <c r="F227" s="478">
        <f>COLUMN('us01'!AK680)</f>
        <v>37</v>
      </c>
      <c r="G227" s="478" t="s">
        <v>2264</v>
      </c>
      <c r="H227" s="478" t="e">
        <f t="shared" ca="1" si="44"/>
        <v>#NAME?</v>
      </c>
      <c r="I227" s="478" t="e">
        <f t="shared" ca="1" si="44"/>
        <v>#NAME?</v>
      </c>
      <c r="J227" s="478" t="e">
        <f t="shared" ca="1" si="44"/>
        <v>#NAME?</v>
      </c>
      <c r="K227" s="478" t="e">
        <f t="shared" ca="1" si="44"/>
        <v>#NAME?</v>
      </c>
      <c r="L227" s="478" t="e">
        <f t="shared" ca="1" si="44"/>
        <v>#NAME?</v>
      </c>
      <c r="M227" s="478" t="e">
        <f t="shared" ca="1" si="44"/>
        <v>#NAME?</v>
      </c>
      <c r="N227" s="478" t="e">
        <f t="shared" ca="1" si="44"/>
        <v>#NAME?</v>
      </c>
      <c r="O227" s="478" t="e">
        <f t="shared" ca="1" si="44"/>
        <v>#NAME?</v>
      </c>
      <c r="P227" s="478" t="e">
        <f t="shared" ca="1" si="44"/>
        <v>#NAME?</v>
      </c>
      <c r="Q227" s="478" t="e">
        <f t="shared" ca="1" si="44"/>
        <v>#NAME?</v>
      </c>
      <c r="R227" s="478" t="e">
        <f t="shared" ca="1" si="45"/>
        <v>#NAME?</v>
      </c>
      <c r="S227" s="478" t="e">
        <f t="shared" ca="1" si="45"/>
        <v>#NAME?</v>
      </c>
      <c r="T227" s="478" t="e">
        <f t="shared" ca="1" si="45"/>
        <v>#NAME?</v>
      </c>
      <c r="U227" s="478" t="e">
        <f t="shared" ca="1" si="45"/>
        <v>#NAME?</v>
      </c>
      <c r="V227" s="478" t="e">
        <f t="shared" ca="1" si="45"/>
        <v>#NAME?</v>
      </c>
      <c r="W227" s="478" t="e">
        <f t="shared" ca="1" si="45"/>
        <v>#NAME?</v>
      </c>
      <c r="X227" s="478" t="e">
        <f t="shared" ca="1" si="45"/>
        <v>#NAME?</v>
      </c>
      <c r="Y227" s="478" t="e">
        <f t="shared" ca="1" si="45"/>
        <v>#NAME?</v>
      </c>
      <c r="Z227" s="478" t="e">
        <f t="shared" ca="1" si="45"/>
        <v>#NAME?</v>
      </c>
      <c r="AA227" s="478" t="e">
        <f t="shared" ca="1" si="45"/>
        <v>#NAME?</v>
      </c>
      <c r="AB227" s="739">
        <v>680</v>
      </c>
      <c r="AC227" s="739">
        <v>37</v>
      </c>
      <c r="AD227" s="739" t="s">
        <v>2264</v>
      </c>
    </row>
    <row r="228" spans="1:30" ht="14">
      <c r="A228" s="477"/>
      <c r="B228" s="477"/>
      <c r="C228" s="477" t="s">
        <v>309</v>
      </c>
      <c r="D228" s="743" t="s">
        <v>2069</v>
      </c>
      <c r="E228" s="478">
        <f>ROW('us01'!AH708)</f>
        <v>708</v>
      </c>
      <c r="F228" s="478">
        <f>COLUMN('us01'!AH708)</f>
        <v>34</v>
      </c>
      <c r="G228" s="478" t="s">
        <v>1000</v>
      </c>
      <c r="H228" s="478" t="e">
        <f t="shared" ca="1" si="44"/>
        <v>#NAME?</v>
      </c>
      <c r="I228" s="478" t="e">
        <f t="shared" ca="1" si="44"/>
        <v>#NAME?</v>
      </c>
      <c r="J228" s="478" t="e">
        <f t="shared" ca="1" si="44"/>
        <v>#NAME?</v>
      </c>
      <c r="K228" s="478" t="e">
        <f t="shared" ca="1" si="44"/>
        <v>#NAME?</v>
      </c>
      <c r="L228" s="478" t="e">
        <f t="shared" ca="1" si="44"/>
        <v>#NAME?</v>
      </c>
      <c r="M228" s="478" t="e">
        <f t="shared" ca="1" si="44"/>
        <v>#NAME?</v>
      </c>
      <c r="N228" s="478" t="e">
        <f t="shared" ca="1" si="44"/>
        <v>#NAME?</v>
      </c>
      <c r="O228" s="478" t="e">
        <f t="shared" ca="1" si="44"/>
        <v>#NAME?</v>
      </c>
      <c r="P228" s="478" t="e">
        <f t="shared" ca="1" si="44"/>
        <v>#NAME?</v>
      </c>
      <c r="Q228" s="478" t="e">
        <f t="shared" ca="1" si="44"/>
        <v>#NAME?</v>
      </c>
      <c r="R228" s="478" t="e">
        <f t="shared" ca="1" si="45"/>
        <v>#NAME?</v>
      </c>
      <c r="S228" s="478" t="e">
        <f t="shared" ca="1" si="45"/>
        <v>#NAME?</v>
      </c>
      <c r="T228" s="478" t="e">
        <f t="shared" ca="1" si="45"/>
        <v>#NAME?</v>
      </c>
      <c r="U228" s="478" t="e">
        <f t="shared" ca="1" si="45"/>
        <v>#NAME?</v>
      </c>
      <c r="V228" s="478" t="e">
        <f t="shared" ca="1" si="45"/>
        <v>#NAME?</v>
      </c>
      <c r="W228" s="478" t="e">
        <f t="shared" ca="1" si="45"/>
        <v>#NAME?</v>
      </c>
      <c r="X228" s="478" t="e">
        <f t="shared" ca="1" si="45"/>
        <v>#NAME?</v>
      </c>
      <c r="Y228" s="478" t="e">
        <f t="shared" ca="1" si="45"/>
        <v>#NAME?</v>
      </c>
      <c r="Z228" s="478" t="e">
        <f t="shared" ca="1" si="45"/>
        <v>#NAME?</v>
      </c>
      <c r="AA228" s="478" t="e">
        <f t="shared" ca="1" si="45"/>
        <v>#NAME?</v>
      </c>
      <c r="AB228" s="739">
        <v>708</v>
      </c>
      <c r="AC228" s="739">
        <v>34</v>
      </c>
      <c r="AD228" s="739" t="s">
        <v>1000</v>
      </c>
    </row>
    <row r="229" spans="1:30" ht="14">
      <c r="A229" s="477"/>
      <c r="B229" s="477"/>
      <c r="C229" s="477"/>
      <c r="D229" s="743" t="s">
        <v>1829</v>
      </c>
      <c r="E229" s="478">
        <f>ROW('us01'!AH711)</f>
        <v>711</v>
      </c>
      <c r="F229" s="478">
        <f>COLUMN('us01'!AH711)</f>
        <v>34</v>
      </c>
      <c r="G229" s="478" t="s">
        <v>1000</v>
      </c>
      <c r="H229" s="478" t="e">
        <f t="shared" ca="1" si="44"/>
        <v>#NAME?</v>
      </c>
      <c r="I229" s="478" t="e">
        <f t="shared" ca="1" si="44"/>
        <v>#NAME?</v>
      </c>
      <c r="J229" s="478" t="e">
        <f t="shared" ca="1" si="44"/>
        <v>#NAME?</v>
      </c>
      <c r="K229" s="478" t="e">
        <f t="shared" ca="1" si="44"/>
        <v>#NAME?</v>
      </c>
      <c r="L229" s="478" t="e">
        <f t="shared" ca="1" si="44"/>
        <v>#NAME?</v>
      </c>
      <c r="M229" s="478" t="e">
        <f t="shared" ca="1" si="44"/>
        <v>#NAME?</v>
      </c>
      <c r="N229" s="478" t="e">
        <f t="shared" ca="1" si="44"/>
        <v>#NAME?</v>
      </c>
      <c r="O229" s="478" t="e">
        <f t="shared" ca="1" si="44"/>
        <v>#NAME?</v>
      </c>
      <c r="P229" s="478" t="e">
        <f t="shared" ca="1" si="44"/>
        <v>#NAME?</v>
      </c>
      <c r="Q229" s="478" t="e">
        <f t="shared" ca="1" si="44"/>
        <v>#NAME?</v>
      </c>
      <c r="R229" s="478" t="e">
        <f t="shared" ca="1" si="45"/>
        <v>#NAME?</v>
      </c>
      <c r="S229" s="478" t="e">
        <f t="shared" ca="1" si="45"/>
        <v>#NAME?</v>
      </c>
      <c r="T229" s="478" t="e">
        <f t="shared" ca="1" si="45"/>
        <v>#NAME?</v>
      </c>
      <c r="U229" s="478" t="e">
        <f t="shared" ca="1" si="45"/>
        <v>#NAME?</v>
      </c>
      <c r="V229" s="478" t="e">
        <f t="shared" ca="1" si="45"/>
        <v>#NAME?</v>
      </c>
      <c r="W229" s="478" t="e">
        <f t="shared" ca="1" si="45"/>
        <v>#NAME?</v>
      </c>
      <c r="X229" s="478" t="e">
        <f t="shared" ca="1" si="45"/>
        <v>#NAME?</v>
      </c>
      <c r="Y229" s="478" t="e">
        <f t="shared" ca="1" si="45"/>
        <v>#NAME?</v>
      </c>
      <c r="Z229" s="478" t="e">
        <f t="shared" ca="1" si="45"/>
        <v>#NAME?</v>
      </c>
      <c r="AA229" s="478" t="e">
        <f t="shared" ca="1" si="45"/>
        <v>#NAME?</v>
      </c>
      <c r="AB229" s="739">
        <v>711</v>
      </c>
      <c r="AC229" s="739">
        <v>34</v>
      </c>
      <c r="AD229" s="739" t="s">
        <v>1000</v>
      </c>
    </row>
    <row r="230" spans="1:30" ht="14">
      <c r="A230" s="477"/>
      <c r="B230" s="477"/>
      <c r="C230" s="477"/>
      <c r="D230" s="743" t="s">
        <v>19</v>
      </c>
      <c r="E230" s="478">
        <f>ROW('us01'!AH714)</f>
        <v>714</v>
      </c>
      <c r="F230" s="478">
        <f>COLUMN('us01'!AH714)</f>
        <v>34</v>
      </c>
      <c r="G230" s="478" t="s">
        <v>1000</v>
      </c>
      <c r="H230" s="478" t="e">
        <f t="shared" ca="1" si="44"/>
        <v>#NAME?</v>
      </c>
      <c r="I230" s="478" t="e">
        <f t="shared" ca="1" si="44"/>
        <v>#NAME?</v>
      </c>
      <c r="J230" s="478" t="e">
        <f t="shared" ca="1" si="44"/>
        <v>#NAME?</v>
      </c>
      <c r="K230" s="478" t="e">
        <f t="shared" ca="1" si="44"/>
        <v>#NAME?</v>
      </c>
      <c r="L230" s="478" t="e">
        <f t="shared" ca="1" si="44"/>
        <v>#NAME?</v>
      </c>
      <c r="M230" s="478" t="e">
        <f t="shared" ca="1" si="44"/>
        <v>#NAME?</v>
      </c>
      <c r="N230" s="478" t="e">
        <f t="shared" ca="1" si="44"/>
        <v>#NAME?</v>
      </c>
      <c r="O230" s="478" t="e">
        <f t="shared" ca="1" si="44"/>
        <v>#NAME?</v>
      </c>
      <c r="P230" s="478" t="e">
        <f t="shared" ca="1" si="44"/>
        <v>#NAME?</v>
      </c>
      <c r="Q230" s="478" t="e">
        <f t="shared" ca="1" si="44"/>
        <v>#NAME?</v>
      </c>
      <c r="R230" s="478" t="e">
        <f t="shared" ca="1" si="45"/>
        <v>#NAME?</v>
      </c>
      <c r="S230" s="478" t="e">
        <f t="shared" ca="1" si="45"/>
        <v>#NAME?</v>
      </c>
      <c r="T230" s="478" t="e">
        <f t="shared" ca="1" si="45"/>
        <v>#NAME?</v>
      </c>
      <c r="U230" s="478" t="e">
        <f t="shared" ca="1" si="45"/>
        <v>#NAME?</v>
      </c>
      <c r="V230" s="478" t="e">
        <f t="shared" ca="1" si="45"/>
        <v>#NAME?</v>
      </c>
      <c r="W230" s="478" t="e">
        <f t="shared" ca="1" si="45"/>
        <v>#NAME?</v>
      </c>
      <c r="X230" s="478" t="e">
        <f t="shared" ca="1" si="45"/>
        <v>#NAME?</v>
      </c>
      <c r="Y230" s="478" t="e">
        <f t="shared" ca="1" si="45"/>
        <v>#NAME?</v>
      </c>
      <c r="Z230" s="478" t="e">
        <f t="shared" ca="1" si="45"/>
        <v>#NAME?</v>
      </c>
      <c r="AA230" s="478" t="e">
        <f t="shared" ca="1" si="45"/>
        <v>#NAME?</v>
      </c>
      <c r="AB230" s="739">
        <v>714</v>
      </c>
      <c r="AC230" s="739">
        <v>34</v>
      </c>
      <c r="AD230" s="739" t="s">
        <v>1000</v>
      </c>
    </row>
    <row r="231" spans="1:30">
      <c r="A231" s="477"/>
      <c r="B231" s="477"/>
      <c r="C231" s="477"/>
      <c r="D231" s="477" t="s">
        <v>1505</v>
      </c>
      <c r="E231" s="478">
        <f>ROW('us01'!AH717)</f>
        <v>717</v>
      </c>
      <c r="F231" s="478">
        <f>COLUMN('us01'!AH717)</f>
        <v>34</v>
      </c>
      <c r="G231" s="478" t="s">
        <v>1000</v>
      </c>
      <c r="H231" s="478" t="e">
        <f t="shared" ca="1" si="44"/>
        <v>#NAME?</v>
      </c>
      <c r="I231" s="478" t="e">
        <f t="shared" ca="1" si="44"/>
        <v>#NAME?</v>
      </c>
      <c r="J231" s="478" t="e">
        <f t="shared" ca="1" si="44"/>
        <v>#NAME?</v>
      </c>
      <c r="K231" s="478" t="e">
        <f t="shared" ca="1" si="44"/>
        <v>#NAME?</v>
      </c>
      <c r="L231" s="478" t="e">
        <f t="shared" ca="1" si="44"/>
        <v>#NAME?</v>
      </c>
      <c r="M231" s="478" t="e">
        <f t="shared" ca="1" si="44"/>
        <v>#NAME?</v>
      </c>
      <c r="N231" s="478" t="e">
        <f t="shared" ca="1" si="44"/>
        <v>#NAME?</v>
      </c>
      <c r="O231" s="478" t="e">
        <f t="shared" ca="1" si="44"/>
        <v>#NAME?</v>
      </c>
      <c r="P231" s="478" t="e">
        <f t="shared" ca="1" si="44"/>
        <v>#NAME?</v>
      </c>
      <c r="Q231" s="478" t="e">
        <f t="shared" ca="1" si="44"/>
        <v>#NAME?</v>
      </c>
      <c r="R231" s="478" t="e">
        <f t="shared" ca="1" si="45"/>
        <v>#NAME?</v>
      </c>
      <c r="S231" s="478" t="e">
        <f t="shared" ca="1" si="45"/>
        <v>#NAME?</v>
      </c>
      <c r="T231" s="478" t="e">
        <f t="shared" ca="1" si="45"/>
        <v>#NAME?</v>
      </c>
      <c r="U231" s="478" t="e">
        <f t="shared" ca="1" si="45"/>
        <v>#NAME?</v>
      </c>
      <c r="V231" s="478" t="e">
        <f t="shared" ca="1" si="45"/>
        <v>#NAME?</v>
      </c>
      <c r="W231" s="478" t="e">
        <f t="shared" ca="1" si="45"/>
        <v>#NAME?</v>
      </c>
      <c r="X231" s="478" t="e">
        <f t="shared" ca="1" si="45"/>
        <v>#NAME?</v>
      </c>
      <c r="Y231" s="478" t="e">
        <f t="shared" ca="1" si="45"/>
        <v>#NAME?</v>
      </c>
      <c r="Z231" s="478" t="e">
        <f t="shared" ca="1" si="45"/>
        <v>#NAME?</v>
      </c>
      <c r="AA231" s="478" t="e">
        <f t="shared" ca="1" si="45"/>
        <v>#NAME?</v>
      </c>
      <c r="AB231" s="739">
        <v>717</v>
      </c>
      <c r="AC231" s="739">
        <v>34</v>
      </c>
      <c r="AD231" s="739" t="s">
        <v>1000</v>
      </c>
    </row>
    <row r="232" spans="1:30">
      <c r="A232" s="477"/>
      <c r="B232" s="477"/>
      <c r="C232" s="477"/>
      <c r="D232" s="477" t="s">
        <v>1506</v>
      </c>
      <c r="E232" s="478">
        <f>ROW('us01'!AH720)</f>
        <v>720</v>
      </c>
      <c r="F232" s="478">
        <f>COLUMN('us01'!AH720)</f>
        <v>34</v>
      </c>
      <c r="G232" s="478" t="s">
        <v>2264</v>
      </c>
      <c r="H232" s="478" t="e">
        <f t="shared" ca="1" si="44"/>
        <v>#NAME?</v>
      </c>
      <c r="I232" s="478" t="e">
        <f t="shared" ca="1" si="44"/>
        <v>#NAME?</v>
      </c>
      <c r="J232" s="478" t="e">
        <f t="shared" ca="1" si="44"/>
        <v>#NAME?</v>
      </c>
      <c r="K232" s="478" t="e">
        <f t="shared" ca="1" si="44"/>
        <v>#NAME?</v>
      </c>
      <c r="L232" s="478" t="e">
        <f t="shared" ca="1" si="44"/>
        <v>#NAME?</v>
      </c>
      <c r="M232" s="478" t="e">
        <f t="shared" ca="1" si="44"/>
        <v>#NAME?</v>
      </c>
      <c r="N232" s="478" t="e">
        <f t="shared" ca="1" si="44"/>
        <v>#NAME?</v>
      </c>
      <c r="O232" s="478" t="e">
        <f t="shared" ca="1" si="44"/>
        <v>#NAME?</v>
      </c>
      <c r="P232" s="478" t="e">
        <f t="shared" ca="1" si="44"/>
        <v>#NAME?</v>
      </c>
      <c r="Q232" s="478" t="e">
        <f t="shared" ca="1" si="44"/>
        <v>#NAME?</v>
      </c>
      <c r="R232" s="478" t="e">
        <f t="shared" ca="1" si="45"/>
        <v>#NAME?</v>
      </c>
      <c r="S232" s="478" t="e">
        <f t="shared" ca="1" si="45"/>
        <v>#NAME?</v>
      </c>
      <c r="T232" s="478" t="e">
        <f t="shared" ca="1" si="45"/>
        <v>#NAME?</v>
      </c>
      <c r="U232" s="478" t="e">
        <f t="shared" ca="1" si="45"/>
        <v>#NAME?</v>
      </c>
      <c r="V232" s="478" t="e">
        <f t="shared" ca="1" si="45"/>
        <v>#NAME?</v>
      </c>
      <c r="W232" s="478" t="e">
        <f t="shared" ca="1" si="45"/>
        <v>#NAME?</v>
      </c>
      <c r="X232" s="478" t="e">
        <f t="shared" ca="1" si="45"/>
        <v>#NAME?</v>
      </c>
      <c r="Y232" s="478" t="e">
        <f t="shared" ca="1" si="45"/>
        <v>#NAME?</v>
      </c>
      <c r="Z232" s="478" t="e">
        <f t="shared" ca="1" si="45"/>
        <v>#NAME?</v>
      </c>
      <c r="AA232" s="478" t="e">
        <f t="shared" ca="1" si="45"/>
        <v>#NAME?</v>
      </c>
      <c r="AB232" s="739">
        <v>720</v>
      </c>
      <c r="AC232" s="739">
        <v>34</v>
      </c>
      <c r="AD232" s="739" t="s">
        <v>2264</v>
      </c>
    </row>
    <row r="233" spans="1:30">
      <c r="A233" s="477"/>
      <c r="B233" s="477"/>
      <c r="C233" s="477"/>
      <c r="D233" s="477" t="s">
        <v>1507</v>
      </c>
      <c r="E233" s="478">
        <f>ROW('us01'!AH723)</f>
        <v>723</v>
      </c>
      <c r="F233" s="478">
        <f>COLUMN('us01'!AH723)</f>
        <v>34</v>
      </c>
      <c r="G233" s="478" t="s">
        <v>2264</v>
      </c>
      <c r="H233" s="478" t="e">
        <f t="shared" ca="1" si="44"/>
        <v>#NAME?</v>
      </c>
      <c r="I233" s="478" t="e">
        <f t="shared" ca="1" si="44"/>
        <v>#NAME?</v>
      </c>
      <c r="J233" s="478" t="e">
        <f t="shared" ca="1" si="44"/>
        <v>#NAME?</v>
      </c>
      <c r="K233" s="478" t="e">
        <f t="shared" ca="1" si="44"/>
        <v>#NAME?</v>
      </c>
      <c r="L233" s="478" t="e">
        <f t="shared" ca="1" si="44"/>
        <v>#NAME?</v>
      </c>
      <c r="M233" s="478" t="e">
        <f t="shared" ca="1" si="44"/>
        <v>#NAME?</v>
      </c>
      <c r="N233" s="478" t="e">
        <f t="shared" ca="1" si="44"/>
        <v>#NAME?</v>
      </c>
      <c r="O233" s="478" t="e">
        <f t="shared" ca="1" si="44"/>
        <v>#NAME?</v>
      </c>
      <c r="P233" s="478" t="e">
        <f t="shared" ca="1" si="44"/>
        <v>#NAME?</v>
      </c>
      <c r="Q233" s="478" t="e">
        <f t="shared" ca="1" si="44"/>
        <v>#NAME?</v>
      </c>
      <c r="R233" s="478" t="e">
        <f t="shared" ca="1" si="45"/>
        <v>#NAME?</v>
      </c>
      <c r="S233" s="478" t="e">
        <f t="shared" ca="1" si="45"/>
        <v>#NAME?</v>
      </c>
      <c r="T233" s="478" t="e">
        <f t="shared" ca="1" si="45"/>
        <v>#NAME?</v>
      </c>
      <c r="U233" s="478" t="e">
        <f t="shared" ca="1" si="45"/>
        <v>#NAME?</v>
      </c>
      <c r="V233" s="478" t="e">
        <f t="shared" ca="1" si="45"/>
        <v>#NAME?</v>
      </c>
      <c r="W233" s="478" t="e">
        <f t="shared" ca="1" si="45"/>
        <v>#NAME?</v>
      </c>
      <c r="X233" s="478" t="e">
        <f t="shared" ca="1" si="45"/>
        <v>#NAME?</v>
      </c>
      <c r="Y233" s="478" t="e">
        <f t="shared" ca="1" si="45"/>
        <v>#NAME?</v>
      </c>
      <c r="Z233" s="478" t="e">
        <f t="shared" ca="1" si="45"/>
        <v>#NAME?</v>
      </c>
      <c r="AA233" s="478" t="e">
        <f t="shared" ca="1" si="45"/>
        <v>#NAME?</v>
      </c>
      <c r="AB233" s="739">
        <v>723</v>
      </c>
      <c r="AC233" s="739">
        <v>34</v>
      </c>
      <c r="AD233" s="739" t="s">
        <v>2264</v>
      </c>
    </row>
    <row r="234" spans="1:30">
      <c r="A234" s="477"/>
      <c r="B234" s="477"/>
      <c r="C234" s="477" t="s">
        <v>655</v>
      </c>
      <c r="D234" s="477" t="s">
        <v>1835</v>
      </c>
      <c r="E234" s="478">
        <f>ROW('us01'!AT732)</f>
        <v>732</v>
      </c>
      <c r="F234" s="478">
        <f>COLUMN('us01'!AT732)</f>
        <v>46</v>
      </c>
      <c r="G234" s="478" t="s">
        <v>1000</v>
      </c>
      <c r="H234" s="478" t="e">
        <f t="shared" ca="1" si="44"/>
        <v>#NAME?</v>
      </c>
      <c r="I234" s="478" t="e">
        <f t="shared" ca="1" si="44"/>
        <v>#NAME?</v>
      </c>
      <c r="J234" s="478" t="e">
        <f t="shared" ca="1" si="44"/>
        <v>#NAME?</v>
      </c>
      <c r="K234" s="478" t="e">
        <f t="shared" ca="1" si="44"/>
        <v>#NAME?</v>
      </c>
      <c r="L234" s="478" t="e">
        <f t="shared" ca="1" si="44"/>
        <v>#NAME?</v>
      </c>
      <c r="M234" s="478" t="e">
        <f t="shared" ca="1" si="44"/>
        <v>#NAME?</v>
      </c>
      <c r="N234" s="478" t="e">
        <f t="shared" ca="1" si="44"/>
        <v>#NAME?</v>
      </c>
      <c r="O234" s="478" t="e">
        <f t="shared" ca="1" si="44"/>
        <v>#NAME?</v>
      </c>
      <c r="P234" s="478" t="e">
        <f t="shared" ca="1" si="44"/>
        <v>#NAME?</v>
      </c>
      <c r="Q234" s="478" t="e">
        <f t="shared" ca="1" si="44"/>
        <v>#NAME?</v>
      </c>
      <c r="R234" s="478" t="e">
        <f t="shared" ca="1" si="45"/>
        <v>#NAME?</v>
      </c>
      <c r="S234" s="478" t="e">
        <f t="shared" ca="1" si="45"/>
        <v>#NAME?</v>
      </c>
      <c r="T234" s="478" t="e">
        <f t="shared" ca="1" si="45"/>
        <v>#NAME?</v>
      </c>
      <c r="U234" s="478" t="e">
        <f t="shared" ca="1" si="45"/>
        <v>#NAME?</v>
      </c>
      <c r="V234" s="478" t="e">
        <f t="shared" ca="1" si="45"/>
        <v>#NAME?</v>
      </c>
      <c r="W234" s="478" t="e">
        <f t="shared" ca="1" si="45"/>
        <v>#NAME?</v>
      </c>
      <c r="X234" s="478" t="e">
        <f t="shared" ca="1" si="45"/>
        <v>#NAME?</v>
      </c>
      <c r="Y234" s="478" t="e">
        <f t="shared" ca="1" si="45"/>
        <v>#NAME?</v>
      </c>
      <c r="Z234" s="478" t="e">
        <f t="shared" ca="1" si="45"/>
        <v>#NAME?</v>
      </c>
      <c r="AA234" s="478" t="e">
        <f t="shared" ca="1" si="45"/>
        <v>#NAME?</v>
      </c>
      <c r="AB234" s="739">
        <v>732</v>
      </c>
      <c r="AC234" s="739">
        <v>46</v>
      </c>
      <c r="AD234" s="739" t="s">
        <v>1000</v>
      </c>
    </row>
    <row r="235" spans="1:30">
      <c r="A235" s="477"/>
      <c r="B235" s="477"/>
      <c r="C235" s="477"/>
      <c r="D235" s="477" t="s">
        <v>1836</v>
      </c>
      <c r="E235" s="478">
        <f>ROW('us01'!AT735)</f>
        <v>735</v>
      </c>
      <c r="F235" s="478">
        <f>COLUMN('us01'!AT735)</f>
        <v>46</v>
      </c>
      <c r="G235" s="478" t="s">
        <v>1000</v>
      </c>
      <c r="H235" s="478" t="e">
        <f t="shared" ref="H235:Q244" ca="1" si="46">copia_valore_us2($E235,$F235,H$4,$G235)</f>
        <v>#NAME?</v>
      </c>
      <c r="I235" s="478" t="e">
        <f t="shared" ca="1" si="46"/>
        <v>#NAME?</v>
      </c>
      <c r="J235" s="478" t="e">
        <f t="shared" ca="1" si="46"/>
        <v>#NAME?</v>
      </c>
      <c r="K235" s="478" t="e">
        <f t="shared" ca="1" si="46"/>
        <v>#NAME?</v>
      </c>
      <c r="L235" s="478" t="e">
        <f t="shared" ca="1" si="46"/>
        <v>#NAME?</v>
      </c>
      <c r="M235" s="478" t="e">
        <f t="shared" ca="1" si="46"/>
        <v>#NAME?</v>
      </c>
      <c r="N235" s="478" t="e">
        <f t="shared" ca="1" si="46"/>
        <v>#NAME?</v>
      </c>
      <c r="O235" s="478" t="e">
        <f t="shared" ca="1" si="46"/>
        <v>#NAME?</v>
      </c>
      <c r="P235" s="478" t="e">
        <f t="shared" ca="1" si="46"/>
        <v>#NAME?</v>
      </c>
      <c r="Q235" s="478" t="e">
        <f t="shared" ca="1" si="46"/>
        <v>#NAME?</v>
      </c>
      <c r="R235" s="478" t="e">
        <f t="shared" ref="R235:AA244" ca="1" si="47">copia_valore_us2($E235,$F235,R$4,$G235)</f>
        <v>#NAME?</v>
      </c>
      <c r="S235" s="478" t="e">
        <f t="shared" ca="1" si="47"/>
        <v>#NAME?</v>
      </c>
      <c r="T235" s="478" t="e">
        <f t="shared" ca="1" si="47"/>
        <v>#NAME?</v>
      </c>
      <c r="U235" s="478" t="e">
        <f t="shared" ca="1" si="47"/>
        <v>#NAME?</v>
      </c>
      <c r="V235" s="478" t="e">
        <f t="shared" ca="1" si="47"/>
        <v>#NAME?</v>
      </c>
      <c r="W235" s="478" t="e">
        <f t="shared" ca="1" si="47"/>
        <v>#NAME?</v>
      </c>
      <c r="X235" s="478" t="e">
        <f t="shared" ca="1" si="47"/>
        <v>#NAME?</v>
      </c>
      <c r="Y235" s="478" t="e">
        <f t="shared" ca="1" si="47"/>
        <v>#NAME?</v>
      </c>
      <c r="Z235" s="478" t="e">
        <f t="shared" ca="1" si="47"/>
        <v>#NAME?</v>
      </c>
      <c r="AA235" s="478" t="e">
        <f t="shared" ca="1" si="47"/>
        <v>#NAME?</v>
      </c>
      <c r="AB235" s="739">
        <v>735</v>
      </c>
      <c r="AC235" s="739">
        <v>46</v>
      </c>
      <c r="AD235" s="739" t="s">
        <v>1000</v>
      </c>
    </row>
    <row r="236" spans="1:30">
      <c r="A236" s="477"/>
      <c r="B236" s="477"/>
      <c r="C236" s="477"/>
      <c r="D236" s="477" t="s">
        <v>426</v>
      </c>
      <c r="E236" s="478">
        <f>ROW('us01'!AT738)</f>
        <v>738</v>
      </c>
      <c r="F236" s="478">
        <f>COLUMN('us01'!AT738)</f>
        <v>46</v>
      </c>
      <c r="G236" s="478" t="s">
        <v>1000</v>
      </c>
      <c r="H236" s="478" t="e">
        <f t="shared" ca="1" si="46"/>
        <v>#NAME?</v>
      </c>
      <c r="I236" s="478" t="e">
        <f t="shared" ca="1" si="46"/>
        <v>#NAME?</v>
      </c>
      <c r="J236" s="478" t="e">
        <f t="shared" ca="1" si="46"/>
        <v>#NAME?</v>
      </c>
      <c r="K236" s="478" t="e">
        <f t="shared" ca="1" si="46"/>
        <v>#NAME?</v>
      </c>
      <c r="L236" s="478" t="e">
        <f t="shared" ca="1" si="46"/>
        <v>#NAME?</v>
      </c>
      <c r="M236" s="478" t="e">
        <f t="shared" ca="1" si="46"/>
        <v>#NAME?</v>
      </c>
      <c r="N236" s="478" t="e">
        <f t="shared" ca="1" si="46"/>
        <v>#NAME?</v>
      </c>
      <c r="O236" s="478" t="e">
        <f t="shared" ca="1" si="46"/>
        <v>#NAME?</v>
      </c>
      <c r="P236" s="478" t="e">
        <f t="shared" ca="1" si="46"/>
        <v>#NAME?</v>
      </c>
      <c r="Q236" s="478" t="e">
        <f t="shared" ca="1" si="46"/>
        <v>#NAME?</v>
      </c>
      <c r="R236" s="478" t="e">
        <f t="shared" ca="1" si="47"/>
        <v>#NAME?</v>
      </c>
      <c r="S236" s="478" t="e">
        <f t="shared" ca="1" si="47"/>
        <v>#NAME?</v>
      </c>
      <c r="T236" s="478" t="e">
        <f t="shared" ca="1" si="47"/>
        <v>#NAME?</v>
      </c>
      <c r="U236" s="478" t="e">
        <f t="shared" ca="1" si="47"/>
        <v>#NAME?</v>
      </c>
      <c r="V236" s="478" t="e">
        <f t="shared" ca="1" si="47"/>
        <v>#NAME?</v>
      </c>
      <c r="W236" s="478" t="e">
        <f t="shared" ca="1" si="47"/>
        <v>#NAME?</v>
      </c>
      <c r="X236" s="478" t="e">
        <f t="shared" ca="1" si="47"/>
        <v>#NAME?</v>
      </c>
      <c r="Y236" s="478" t="e">
        <f t="shared" ca="1" si="47"/>
        <v>#NAME?</v>
      </c>
      <c r="Z236" s="478" t="e">
        <f t="shared" ca="1" si="47"/>
        <v>#NAME?</v>
      </c>
      <c r="AA236" s="478" t="e">
        <f t="shared" ca="1" si="47"/>
        <v>#NAME?</v>
      </c>
      <c r="AB236" s="739">
        <v>738</v>
      </c>
      <c r="AC236" s="739">
        <v>46</v>
      </c>
      <c r="AD236" s="739" t="s">
        <v>1000</v>
      </c>
    </row>
    <row r="237" spans="1:30">
      <c r="A237" s="477"/>
      <c r="B237" s="477"/>
      <c r="C237" s="477"/>
      <c r="D237" s="477" t="s">
        <v>21</v>
      </c>
      <c r="E237" s="478">
        <f>ROW('us01'!AT741)</f>
        <v>741</v>
      </c>
      <c r="F237" s="478">
        <f>COLUMN('us01'!AT741)</f>
        <v>46</v>
      </c>
      <c r="G237" s="478" t="s">
        <v>1000</v>
      </c>
      <c r="H237" s="478" t="e">
        <f t="shared" ca="1" si="46"/>
        <v>#NAME?</v>
      </c>
      <c r="I237" s="478" t="e">
        <f t="shared" ca="1" si="46"/>
        <v>#NAME?</v>
      </c>
      <c r="J237" s="478" t="e">
        <f t="shared" ca="1" si="46"/>
        <v>#NAME?</v>
      </c>
      <c r="K237" s="478" t="e">
        <f t="shared" ca="1" si="46"/>
        <v>#NAME?</v>
      </c>
      <c r="L237" s="478" t="e">
        <f t="shared" ca="1" si="46"/>
        <v>#NAME?</v>
      </c>
      <c r="M237" s="478" t="e">
        <f t="shared" ca="1" si="46"/>
        <v>#NAME?</v>
      </c>
      <c r="N237" s="478" t="e">
        <f t="shared" ca="1" si="46"/>
        <v>#NAME?</v>
      </c>
      <c r="O237" s="478" t="e">
        <f t="shared" ca="1" si="46"/>
        <v>#NAME?</v>
      </c>
      <c r="P237" s="478" t="e">
        <f t="shared" ca="1" si="46"/>
        <v>#NAME?</v>
      </c>
      <c r="Q237" s="478" t="e">
        <f t="shared" ca="1" si="46"/>
        <v>#NAME?</v>
      </c>
      <c r="R237" s="478" t="e">
        <f t="shared" ca="1" si="47"/>
        <v>#NAME?</v>
      </c>
      <c r="S237" s="478" t="e">
        <f t="shared" ca="1" si="47"/>
        <v>#NAME?</v>
      </c>
      <c r="T237" s="478" t="e">
        <f t="shared" ca="1" si="47"/>
        <v>#NAME?</v>
      </c>
      <c r="U237" s="478" t="e">
        <f t="shared" ca="1" si="47"/>
        <v>#NAME?</v>
      </c>
      <c r="V237" s="478" t="e">
        <f t="shared" ca="1" si="47"/>
        <v>#NAME?</v>
      </c>
      <c r="W237" s="478" t="e">
        <f t="shared" ca="1" si="47"/>
        <v>#NAME?</v>
      </c>
      <c r="X237" s="478" t="e">
        <f t="shared" ca="1" si="47"/>
        <v>#NAME?</v>
      </c>
      <c r="Y237" s="478" t="e">
        <f t="shared" ca="1" si="47"/>
        <v>#NAME?</v>
      </c>
      <c r="Z237" s="478" t="e">
        <f t="shared" ca="1" si="47"/>
        <v>#NAME?</v>
      </c>
      <c r="AA237" s="478" t="e">
        <f t="shared" ca="1" si="47"/>
        <v>#NAME?</v>
      </c>
      <c r="AB237" s="739">
        <v>741</v>
      </c>
      <c r="AC237" s="739">
        <v>46</v>
      </c>
      <c r="AD237" s="739" t="s">
        <v>1000</v>
      </c>
    </row>
    <row r="238" spans="1:30">
      <c r="A238" s="477"/>
      <c r="B238" s="477"/>
      <c r="C238" s="477"/>
      <c r="D238" s="477" t="s">
        <v>22</v>
      </c>
      <c r="E238" s="478">
        <f>ROW('us01'!AT744)</f>
        <v>744</v>
      </c>
      <c r="F238" s="478">
        <f>COLUMN('us01'!AT744)</f>
        <v>46</v>
      </c>
      <c r="G238" s="478" t="s">
        <v>1000</v>
      </c>
      <c r="H238" s="478" t="e">
        <f t="shared" ca="1" si="46"/>
        <v>#NAME?</v>
      </c>
      <c r="I238" s="478" t="e">
        <f t="shared" ca="1" si="46"/>
        <v>#NAME?</v>
      </c>
      <c r="J238" s="478" t="e">
        <f t="shared" ca="1" si="46"/>
        <v>#NAME?</v>
      </c>
      <c r="K238" s="478" t="e">
        <f t="shared" ca="1" si="46"/>
        <v>#NAME?</v>
      </c>
      <c r="L238" s="478" t="e">
        <f t="shared" ca="1" si="46"/>
        <v>#NAME?</v>
      </c>
      <c r="M238" s="478" t="e">
        <f t="shared" ca="1" si="46"/>
        <v>#NAME?</v>
      </c>
      <c r="N238" s="478" t="e">
        <f t="shared" ca="1" si="46"/>
        <v>#NAME?</v>
      </c>
      <c r="O238" s="478" t="e">
        <f t="shared" ca="1" si="46"/>
        <v>#NAME?</v>
      </c>
      <c r="P238" s="478" t="e">
        <f t="shared" ca="1" si="46"/>
        <v>#NAME?</v>
      </c>
      <c r="Q238" s="478" t="e">
        <f t="shared" ca="1" si="46"/>
        <v>#NAME?</v>
      </c>
      <c r="R238" s="478" t="e">
        <f t="shared" ca="1" si="47"/>
        <v>#NAME?</v>
      </c>
      <c r="S238" s="478" t="e">
        <f t="shared" ca="1" si="47"/>
        <v>#NAME?</v>
      </c>
      <c r="T238" s="478" t="e">
        <f t="shared" ca="1" si="47"/>
        <v>#NAME?</v>
      </c>
      <c r="U238" s="478" t="e">
        <f t="shared" ca="1" si="47"/>
        <v>#NAME?</v>
      </c>
      <c r="V238" s="478" t="e">
        <f t="shared" ca="1" si="47"/>
        <v>#NAME?</v>
      </c>
      <c r="W238" s="478" t="e">
        <f t="shared" ca="1" si="47"/>
        <v>#NAME?</v>
      </c>
      <c r="X238" s="478" t="e">
        <f t="shared" ca="1" si="47"/>
        <v>#NAME?</v>
      </c>
      <c r="Y238" s="478" t="e">
        <f t="shared" ca="1" si="47"/>
        <v>#NAME?</v>
      </c>
      <c r="Z238" s="478" t="e">
        <f t="shared" ca="1" si="47"/>
        <v>#NAME?</v>
      </c>
      <c r="AA238" s="478" t="e">
        <f t="shared" ca="1" si="47"/>
        <v>#NAME?</v>
      </c>
      <c r="AB238" s="739">
        <v>744</v>
      </c>
      <c r="AC238" s="739">
        <v>46</v>
      </c>
      <c r="AD238" s="739" t="s">
        <v>1000</v>
      </c>
    </row>
    <row r="239" spans="1:30">
      <c r="A239" s="477"/>
      <c r="B239" s="477"/>
      <c r="C239" s="477"/>
      <c r="D239" s="477" t="s">
        <v>23</v>
      </c>
      <c r="E239" s="478">
        <f>ROW('us01'!AT747)</f>
        <v>747</v>
      </c>
      <c r="F239" s="478">
        <f>COLUMN('us01'!AT747)</f>
        <v>46</v>
      </c>
      <c r="G239" s="478" t="s">
        <v>1000</v>
      </c>
      <c r="H239" s="478" t="e">
        <f t="shared" ca="1" si="46"/>
        <v>#NAME?</v>
      </c>
      <c r="I239" s="478" t="e">
        <f t="shared" ca="1" si="46"/>
        <v>#NAME?</v>
      </c>
      <c r="J239" s="478" t="e">
        <f t="shared" ca="1" si="46"/>
        <v>#NAME?</v>
      </c>
      <c r="K239" s="478" t="e">
        <f t="shared" ca="1" si="46"/>
        <v>#NAME?</v>
      </c>
      <c r="L239" s="478" t="e">
        <f t="shared" ca="1" si="46"/>
        <v>#NAME?</v>
      </c>
      <c r="M239" s="478" t="e">
        <f t="shared" ca="1" si="46"/>
        <v>#NAME?</v>
      </c>
      <c r="N239" s="478" t="e">
        <f t="shared" ca="1" si="46"/>
        <v>#NAME?</v>
      </c>
      <c r="O239" s="478" t="e">
        <f t="shared" ca="1" si="46"/>
        <v>#NAME?</v>
      </c>
      <c r="P239" s="478" t="e">
        <f t="shared" ca="1" si="46"/>
        <v>#NAME?</v>
      </c>
      <c r="Q239" s="478" t="e">
        <f t="shared" ca="1" si="46"/>
        <v>#NAME?</v>
      </c>
      <c r="R239" s="478" t="e">
        <f t="shared" ca="1" si="47"/>
        <v>#NAME?</v>
      </c>
      <c r="S239" s="478" t="e">
        <f t="shared" ca="1" si="47"/>
        <v>#NAME?</v>
      </c>
      <c r="T239" s="478" t="e">
        <f t="shared" ca="1" si="47"/>
        <v>#NAME?</v>
      </c>
      <c r="U239" s="478" t="e">
        <f t="shared" ca="1" si="47"/>
        <v>#NAME?</v>
      </c>
      <c r="V239" s="478" t="e">
        <f t="shared" ca="1" si="47"/>
        <v>#NAME?</v>
      </c>
      <c r="W239" s="478" t="e">
        <f t="shared" ca="1" si="47"/>
        <v>#NAME?</v>
      </c>
      <c r="X239" s="478" t="e">
        <f t="shared" ca="1" si="47"/>
        <v>#NAME?</v>
      </c>
      <c r="Y239" s="478" t="e">
        <f t="shared" ca="1" si="47"/>
        <v>#NAME?</v>
      </c>
      <c r="Z239" s="478" t="e">
        <f t="shared" ca="1" si="47"/>
        <v>#NAME?</v>
      </c>
      <c r="AA239" s="478" t="e">
        <f t="shared" ca="1" si="47"/>
        <v>#NAME?</v>
      </c>
      <c r="AB239" s="739">
        <v>747</v>
      </c>
      <c r="AC239" s="739">
        <v>46</v>
      </c>
      <c r="AD239" s="739" t="s">
        <v>1000</v>
      </c>
    </row>
    <row r="240" spans="1:30">
      <c r="A240" s="477"/>
      <c r="B240" s="477"/>
      <c r="C240" s="477"/>
      <c r="D240" s="477" t="s">
        <v>24</v>
      </c>
      <c r="E240" s="478">
        <f>ROW('us01'!AT750)</f>
        <v>750</v>
      </c>
      <c r="F240" s="478">
        <f>COLUMN('us01'!AT750)</f>
        <v>46</v>
      </c>
      <c r="G240" s="478" t="s">
        <v>1000</v>
      </c>
      <c r="H240" s="478" t="e">
        <f t="shared" ca="1" si="46"/>
        <v>#NAME?</v>
      </c>
      <c r="I240" s="478" t="e">
        <f t="shared" ca="1" si="46"/>
        <v>#NAME?</v>
      </c>
      <c r="J240" s="478" t="e">
        <f t="shared" ca="1" si="46"/>
        <v>#NAME?</v>
      </c>
      <c r="K240" s="478" t="e">
        <f t="shared" ca="1" si="46"/>
        <v>#NAME?</v>
      </c>
      <c r="L240" s="478" t="e">
        <f t="shared" ca="1" si="46"/>
        <v>#NAME?</v>
      </c>
      <c r="M240" s="478" t="e">
        <f t="shared" ca="1" si="46"/>
        <v>#NAME?</v>
      </c>
      <c r="N240" s="478" t="e">
        <f t="shared" ca="1" si="46"/>
        <v>#NAME?</v>
      </c>
      <c r="O240" s="478" t="e">
        <f t="shared" ca="1" si="46"/>
        <v>#NAME?</v>
      </c>
      <c r="P240" s="478" t="e">
        <f t="shared" ca="1" si="46"/>
        <v>#NAME?</v>
      </c>
      <c r="Q240" s="478" t="e">
        <f t="shared" ca="1" si="46"/>
        <v>#NAME?</v>
      </c>
      <c r="R240" s="478" t="e">
        <f t="shared" ca="1" si="47"/>
        <v>#NAME?</v>
      </c>
      <c r="S240" s="478" t="e">
        <f t="shared" ca="1" si="47"/>
        <v>#NAME?</v>
      </c>
      <c r="T240" s="478" t="e">
        <f t="shared" ca="1" si="47"/>
        <v>#NAME?</v>
      </c>
      <c r="U240" s="478" t="e">
        <f t="shared" ca="1" si="47"/>
        <v>#NAME?</v>
      </c>
      <c r="V240" s="478" t="e">
        <f t="shared" ca="1" si="47"/>
        <v>#NAME?</v>
      </c>
      <c r="W240" s="478" t="e">
        <f t="shared" ca="1" si="47"/>
        <v>#NAME?</v>
      </c>
      <c r="X240" s="478" t="e">
        <f t="shared" ca="1" si="47"/>
        <v>#NAME?</v>
      </c>
      <c r="Y240" s="478" t="e">
        <f t="shared" ca="1" si="47"/>
        <v>#NAME?</v>
      </c>
      <c r="Z240" s="478" t="e">
        <f t="shared" ca="1" si="47"/>
        <v>#NAME?</v>
      </c>
      <c r="AA240" s="478" t="e">
        <f t="shared" ca="1" si="47"/>
        <v>#NAME?</v>
      </c>
      <c r="AB240" s="739">
        <v>750</v>
      </c>
      <c r="AC240" s="739">
        <v>46</v>
      </c>
      <c r="AD240" s="739" t="s">
        <v>1000</v>
      </c>
    </row>
    <row r="241" spans="1:30">
      <c r="A241" s="477"/>
      <c r="B241" s="477"/>
      <c r="C241" s="477"/>
      <c r="D241" s="477" t="s">
        <v>206</v>
      </c>
      <c r="E241" s="478">
        <f>ROW('us01'!AT753)</f>
        <v>753</v>
      </c>
      <c r="F241" s="478">
        <f>COLUMN('us01'!AT753)</f>
        <v>46</v>
      </c>
      <c r="G241" s="478" t="s">
        <v>1000</v>
      </c>
      <c r="H241" s="478" t="e">
        <f t="shared" ca="1" si="46"/>
        <v>#NAME?</v>
      </c>
      <c r="I241" s="478" t="e">
        <f t="shared" ca="1" si="46"/>
        <v>#NAME?</v>
      </c>
      <c r="J241" s="478" t="e">
        <f t="shared" ca="1" si="46"/>
        <v>#NAME?</v>
      </c>
      <c r="K241" s="478" t="e">
        <f t="shared" ca="1" si="46"/>
        <v>#NAME?</v>
      </c>
      <c r="L241" s="478" t="e">
        <f t="shared" ca="1" si="46"/>
        <v>#NAME?</v>
      </c>
      <c r="M241" s="478" t="e">
        <f t="shared" ca="1" si="46"/>
        <v>#NAME?</v>
      </c>
      <c r="N241" s="478" t="e">
        <f t="shared" ca="1" si="46"/>
        <v>#NAME?</v>
      </c>
      <c r="O241" s="478" t="e">
        <f t="shared" ca="1" si="46"/>
        <v>#NAME?</v>
      </c>
      <c r="P241" s="478" t="e">
        <f t="shared" ca="1" si="46"/>
        <v>#NAME?</v>
      </c>
      <c r="Q241" s="478" t="e">
        <f t="shared" ca="1" si="46"/>
        <v>#NAME?</v>
      </c>
      <c r="R241" s="478" t="e">
        <f t="shared" ca="1" si="47"/>
        <v>#NAME?</v>
      </c>
      <c r="S241" s="478" t="e">
        <f t="shared" ca="1" si="47"/>
        <v>#NAME?</v>
      </c>
      <c r="T241" s="478" t="e">
        <f t="shared" ca="1" si="47"/>
        <v>#NAME?</v>
      </c>
      <c r="U241" s="478" t="e">
        <f t="shared" ca="1" si="47"/>
        <v>#NAME?</v>
      </c>
      <c r="V241" s="478" t="e">
        <f t="shared" ca="1" si="47"/>
        <v>#NAME?</v>
      </c>
      <c r="W241" s="478" t="e">
        <f t="shared" ca="1" si="47"/>
        <v>#NAME?</v>
      </c>
      <c r="X241" s="478" t="e">
        <f t="shared" ca="1" si="47"/>
        <v>#NAME?</v>
      </c>
      <c r="Y241" s="478" t="e">
        <f t="shared" ca="1" si="47"/>
        <v>#NAME?</v>
      </c>
      <c r="Z241" s="478" t="e">
        <f t="shared" ca="1" si="47"/>
        <v>#NAME?</v>
      </c>
      <c r="AA241" s="478" t="e">
        <f t="shared" ca="1" si="47"/>
        <v>#NAME?</v>
      </c>
      <c r="AB241" s="739">
        <v>753</v>
      </c>
      <c r="AC241" s="739">
        <v>46</v>
      </c>
      <c r="AD241" s="739" t="s">
        <v>1000</v>
      </c>
    </row>
    <row r="242" spans="1:30">
      <c r="A242" s="477"/>
      <c r="B242" s="477"/>
      <c r="C242" s="477"/>
      <c r="D242" s="477" t="s">
        <v>207</v>
      </c>
      <c r="E242" s="478">
        <f>ROW('us01'!AT756)</f>
        <v>756</v>
      </c>
      <c r="F242" s="478">
        <f>COLUMN('us01'!AT756)</f>
        <v>46</v>
      </c>
      <c r="G242" s="478" t="s">
        <v>1000</v>
      </c>
      <c r="H242" s="478" t="e">
        <f t="shared" ca="1" si="46"/>
        <v>#NAME?</v>
      </c>
      <c r="I242" s="478" t="e">
        <f t="shared" ca="1" si="46"/>
        <v>#NAME?</v>
      </c>
      <c r="J242" s="478" t="e">
        <f t="shared" ca="1" si="46"/>
        <v>#NAME?</v>
      </c>
      <c r="K242" s="478" t="e">
        <f t="shared" ca="1" si="46"/>
        <v>#NAME?</v>
      </c>
      <c r="L242" s="478" t="e">
        <f t="shared" ca="1" si="46"/>
        <v>#NAME?</v>
      </c>
      <c r="M242" s="478" t="e">
        <f t="shared" ca="1" si="46"/>
        <v>#NAME?</v>
      </c>
      <c r="N242" s="478" t="e">
        <f t="shared" ca="1" si="46"/>
        <v>#NAME?</v>
      </c>
      <c r="O242" s="478" t="e">
        <f t="shared" ca="1" si="46"/>
        <v>#NAME?</v>
      </c>
      <c r="P242" s="478" t="e">
        <f t="shared" ca="1" si="46"/>
        <v>#NAME?</v>
      </c>
      <c r="Q242" s="478" t="e">
        <f t="shared" ca="1" si="46"/>
        <v>#NAME?</v>
      </c>
      <c r="R242" s="478" t="e">
        <f t="shared" ca="1" si="47"/>
        <v>#NAME?</v>
      </c>
      <c r="S242" s="478" t="e">
        <f t="shared" ca="1" si="47"/>
        <v>#NAME?</v>
      </c>
      <c r="T242" s="478" t="e">
        <f t="shared" ca="1" si="47"/>
        <v>#NAME?</v>
      </c>
      <c r="U242" s="478" t="e">
        <f t="shared" ca="1" si="47"/>
        <v>#NAME?</v>
      </c>
      <c r="V242" s="478" t="e">
        <f t="shared" ca="1" si="47"/>
        <v>#NAME?</v>
      </c>
      <c r="W242" s="478" t="e">
        <f t="shared" ca="1" si="47"/>
        <v>#NAME?</v>
      </c>
      <c r="X242" s="478" t="e">
        <f t="shared" ca="1" si="47"/>
        <v>#NAME?</v>
      </c>
      <c r="Y242" s="478" t="e">
        <f t="shared" ca="1" si="47"/>
        <v>#NAME?</v>
      </c>
      <c r="Z242" s="478" t="e">
        <f t="shared" ca="1" si="47"/>
        <v>#NAME?</v>
      </c>
      <c r="AA242" s="478" t="e">
        <f t="shared" ca="1" si="47"/>
        <v>#NAME?</v>
      </c>
      <c r="AB242" s="739">
        <v>756</v>
      </c>
      <c r="AC242" s="739">
        <v>46</v>
      </c>
      <c r="AD242" s="739" t="s">
        <v>1000</v>
      </c>
    </row>
    <row r="243" spans="1:30">
      <c r="A243" s="477"/>
      <c r="B243" s="477"/>
      <c r="C243" s="477"/>
      <c r="D243" s="477" t="s">
        <v>208</v>
      </c>
      <c r="E243" s="478">
        <f>ROW('us01'!AT759)</f>
        <v>759</v>
      </c>
      <c r="F243" s="478">
        <f>COLUMN('us01'!AT759)</f>
        <v>46</v>
      </c>
      <c r="G243" s="478" t="s">
        <v>1000</v>
      </c>
      <c r="H243" s="478" t="e">
        <f t="shared" ca="1" si="46"/>
        <v>#NAME?</v>
      </c>
      <c r="I243" s="478" t="e">
        <f t="shared" ca="1" si="46"/>
        <v>#NAME?</v>
      </c>
      <c r="J243" s="478" t="e">
        <f t="shared" ca="1" si="46"/>
        <v>#NAME?</v>
      </c>
      <c r="K243" s="478" t="e">
        <f t="shared" ca="1" si="46"/>
        <v>#NAME?</v>
      </c>
      <c r="L243" s="478" t="e">
        <f t="shared" ca="1" si="46"/>
        <v>#NAME?</v>
      </c>
      <c r="M243" s="478" t="e">
        <f t="shared" ca="1" si="46"/>
        <v>#NAME?</v>
      </c>
      <c r="N243" s="478" t="e">
        <f t="shared" ca="1" si="46"/>
        <v>#NAME?</v>
      </c>
      <c r="O243" s="478" t="e">
        <f t="shared" ca="1" si="46"/>
        <v>#NAME?</v>
      </c>
      <c r="P243" s="478" t="e">
        <f t="shared" ca="1" si="46"/>
        <v>#NAME?</v>
      </c>
      <c r="Q243" s="478" t="e">
        <f t="shared" ca="1" si="46"/>
        <v>#NAME?</v>
      </c>
      <c r="R243" s="478" t="e">
        <f t="shared" ca="1" si="47"/>
        <v>#NAME?</v>
      </c>
      <c r="S243" s="478" t="e">
        <f t="shared" ca="1" si="47"/>
        <v>#NAME?</v>
      </c>
      <c r="T243" s="478" t="e">
        <f t="shared" ca="1" si="47"/>
        <v>#NAME?</v>
      </c>
      <c r="U243" s="478" t="e">
        <f t="shared" ca="1" si="47"/>
        <v>#NAME?</v>
      </c>
      <c r="V243" s="478" t="e">
        <f t="shared" ca="1" si="47"/>
        <v>#NAME?</v>
      </c>
      <c r="W243" s="478" t="e">
        <f t="shared" ca="1" si="47"/>
        <v>#NAME?</v>
      </c>
      <c r="X243" s="478" t="e">
        <f t="shared" ca="1" si="47"/>
        <v>#NAME?</v>
      </c>
      <c r="Y243" s="478" t="e">
        <f t="shared" ca="1" si="47"/>
        <v>#NAME?</v>
      </c>
      <c r="Z243" s="478" t="e">
        <f t="shared" ca="1" si="47"/>
        <v>#NAME?</v>
      </c>
      <c r="AA243" s="478" t="e">
        <f t="shared" ca="1" si="47"/>
        <v>#NAME?</v>
      </c>
      <c r="AB243" s="739">
        <v>759</v>
      </c>
      <c r="AC243" s="739">
        <v>46</v>
      </c>
      <c r="AD243" s="739" t="s">
        <v>1000</v>
      </c>
    </row>
    <row r="244" spans="1:30">
      <c r="A244" s="477"/>
      <c r="B244" s="477"/>
      <c r="C244" s="477"/>
      <c r="D244" s="477" t="s">
        <v>209</v>
      </c>
      <c r="E244" s="478">
        <f>ROW('us01'!AT762)</f>
        <v>762</v>
      </c>
      <c r="F244" s="478">
        <f>COLUMN('us01'!AT762)</f>
        <v>46</v>
      </c>
      <c r="G244" s="478" t="s">
        <v>1000</v>
      </c>
      <c r="H244" s="478" t="e">
        <f t="shared" ca="1" si="46"/>
        <v>#NAME?</v>
      </c>
      <c r="I244" s="478" t="e">
        <f t="shared" ca="1" si="46"/>
        <v>#NAME?</v>
      </c>
      <c r="J244" s="478" t="e">
        <f t="shared" ca="1" si="46"/>
        <v>#NAME?</v>
      </c>
      <c r="K244" s="478" t="e">
        <f t="shared" ca="1" si="46"/>
        <v>#NAME?</v>
      </c>
      <c r="L244" s="478" t="e">
        <f t="shared" ca="1" si="46"/>
        <v>#NAME?</v>
      </c>
      <c r="M244" s="478" t="e">
        <f t="shared" ca="1" si="46"/>
        <v>#NAME?</v>
      </c>
      <c r="N244" s="478" t="e">
        <f t="shared" ca="1" si="46"/>
        <v>#NAME?</v>
      </c>
      <c r="O244" s="478" t="e">
        <f t="shared" ca="1" si="46"/>
        <v>#NAME?</v>
      </c>
      <c r="P244" s="478" t="e">
        <f t="shared" ca="1" si="46"/>
        <v>#NAME?</v>
      </c>
      <c r="Q244" s="478" t="e">
        <f t="shared" ca="1" si="46"/>
        <v>#NAME?</v>
      </c>
      <c r="R244" s="478" t="e">
        <f t="shared" ca="1" si="47"/>
        <v>#NAME?</v>
      </c>
      <c r="S244" s="478" t="e">
        <f t="shared" ca="1" si="47"/>
        <v>#NAME?</v>
      </c>
      <c r="T244" s="478" t="e">
        <f t="shared" ca="1" si="47"/>
        <v>#NAME?</v>
      </c>
      <c r="U244" s="478" t="e">
        <f t="shared" ca="1" si="47"/>
        <v>#NAME?</v>
      </c>
      <c r="V244" s="478" t="e">
        <f t="shared" ca="1" si="47"/>
        <v>#NAME?</v>
      </c>
      <c r="W244" s="478" t="e">
        <f t="shared" ca="1" si="47"/>
        <v>#NAME?</v>
      </c>
      <c r="X244" s="478" t="e">
        <f t="shared" ca="1" si="47"/>
        <v>#NAME?</v>
      </c>
      <c r="Y244" s="478" t="e">
        <f t="shared" ca="1" si="47"/>
        <v>#NAME?</v>
      </c>
      <c r="Z244" s="478" t="e">
        <f t="shared" ca="1" si="47"/>
        <v>#NAME?</v>
      </c>
      <c r="AA244" s="478" t="e">
        <f t="shared" ca="1" si="47"/>
        <v>#NAME?</v>
      </c>
      <c r="AB244" s="739">
        <v>762</v>
      </c>
      <c r="AC244" s="739">
        <v>46</v>
      </c>
      <c r="AD244" s="739" t="s">
        <v>1000</v>
      </c>
    </row>
    <row r="245" spans="1:30">
      <c r="A245" s="477"/>
      <c r="B245" s="477"/>
      <c r="C245" s="477"/>
      <c r="D245" s="477" t="s">
        <v>750</v>
      </c>
      <c r="E245" s="478">
        <f>ROW('us01'!AH768)</f>
        <v>768</v>
      </c>
      <c r="F245" s="478">
        <f>COLUMN('us01'!AH768)</f>
        <v>34</v>
      </c>
      <c r="G245" s="478" t="s">
        <v>1000</v>
      </c>
      <c r="H245" s="478" t="e">
        <f t="shared" ref="H245:Q254" ca="1" si="48">copia_valore_us2($E245,$F245,H$4,$G245)</f>
        <v>#NAME?</v>
      </c>
      <c r="I245" s="478" t="e">
        <f t="shared" ca="1" si="48"/>
        <v>#NAME?</v>
      </c>
      <c r="J245" s="478" t="e">
        <f t="shared" ca="1" si="48"/>
        <v>#NAME?</v>
      </c>
      <c r="K245" s="478" t="e">
        <f t="shared" ca="1" si="48"/>
        <v>#NAME?</v>
      </c>
      <c r="L245" s="478" t="e">
        <f t="shared" ca="1" si="48"/>
        <v>#NAME?</v>
      </c>
      <c r="M245" s="478" t="e">
        <f t="shared" ca="1" si="48"/>
        <v>#NAME?</v>
      </c>
      <c r="N245" s="478" t="e">
        <f t="shared" ca="1" si="48"/>
        <v>#NAME?</v>
      </c>
      <c r="O245" s="478" t="e">
        <f t="shared" ca="1" si="48"/>
        <v>#NAME?</v>
      </c>
      <c r="P245" s="478" t="e">
        <f t="shared" ca="1" si="48"/>
        <v>#NAME?</v>
      </c>
      <c r="Q245" s="478" t="e">
        <f t="shared" ca="1" si="48"/>
        <v>#NAME?</v>
      </c>
      <c r="R245" s="478" t="e">
        <f t="shared" ref="R245:AA254" ca="1" si="49">copia_valore_us2($E245,$F245,R$4,$G245)</f>
        <v>#NAME?</v>
      </c>
      <c r="S245" s="478" t="e">
        <f t="shared" ca="1" si="49"/>
        <v>#NAME?</v>
      </c>
      <c r="T245" s="478" t="e">
        <f t="shared" ca="1" si="49"/>
        <v>#NAME?</v>
      </c>
      <c r="U245" s="478" t="e">
        <f t="shared" ca="1" si="49"/>
        <v>#NAME?</v>
      </c>
      <c r="V245" s="478" t="e">
        <f t="shared" ca="1" si="49"/>
        <v>#NAME?</v>
      </c>
      <c r="W245" s="478" t="e">
        <f t="shared" ca="1" si="49"/>
        <v>#NAME?</v>
      </c>
      <c r="X245" s="478" t="e">
        <f t="shared" ca="1" si="49"/>
        <v>#NAME?</v>
      </c>
      <c r="Y245" s="478" t="e">
        <f t="shared" ca="1" si="49"/>
        <v>#NAME?</v>
      </c>
      <c r="Z245" s="478" t="e">
        <f t="shared" ca="1" si="49"/>
        <v>#NAME?</v>
      </c>
      <c r="AA245" s="478" t="e">
        <f t="shared" ca="1" si="49"/>
        <v>#NAME?</v>
      </c>
      <c r="AB245" s="739">
        <v>768</v>
      </c>
      <c r="AC245" s="739">
        <v>34</v>
      </c>
      <c r="AD245" s="739" t="s">
        <v>1000</v>
      </c>
    </row>
    <row r="246" spans="1:30">
      <c r="A246" s="477"/>
      <c r="B246" s="477"/>
      <c r="C246" s="477" t="s">
        <v>939</v>
      </c>
      <c r="D246" s="477" t="s">
        <v>1559</v>
      </c>
      <c r="E246" s="478">
        <f>ROW('us01'!AU784)</f>
        <v>784</v>
      </c>
      <c r="F246" s="478">
        <f>COLUMN('us01'!AU784)</f>
        <v>47</v>
      </c>
      <c r="G246" s="478" t="s">
        <v>1000</v>
      </c>
      <c r="H246" s="478" t="e">
        <f t="shared" ca="1" si="48"/>
        <v>#NAME?</v>
      </c>
      <c r="I246" s="478" t="e">
        <f t="shared" ca="1" si="48"/>
        <v>#NAME?</v>
      </c>
      <c r="J246" s="478" t="e">
        <f t="shared" ca="1" si="48"/>
        <v>#NAME?</v>
      </c>
      <c r="K246" s="478" t="e">
        <f t="shared" ca="1" si="48"/>
        <v>#NAME?</v>
      </c>
      <c r="L246" s="478" t="e">
        <f t="shared" ca="1" si="48"/>
        <v>#NAME?</v>
      </c>
      <c r="M246" s="478" t="e">
        <f t="shared" ca="1" si="48"/>
        <v>#NAME?</v>
      </c>
      <c r="N246" s="478" t="e">
        <f t="shared" ca="1" si="48"/>
        <v>#NAME?</v>
      </c>
      <c r="O246" s="478" t="e">
        <f t="shared" ca="1" si="48"/>
        <v>#NAME?</v>
      </c>
      <c r="P246" s="478" t="e">
        <f t="shared" ca="1" si="48"/>
        <v>#NAME?</v>
      </c>
      <c r="Q246" s="478" t="e">
        <f t="shared" ca="1" si="48"/>
        <v>#NAME?</v>
      </c>
      <c r="R246" s="478" t="e">
        <f t="shared" ca="1" si="49"/>
        <v>#NAME?</v>
      </c>
      <c r="S246" s="478" t="e">
        <f t="shared" ca="1" si="49"/>
        <v>#NAME?</v>
      </c>
      <c r="T246" s="478" t="e">
        <f t="shared" ca="1" si="49"/>
        <v>#NAME?</v>
      </c>
      <c r="U246" s="478" t="e">
        <f t="shared" ca="1" si="49"/>
        <v>#NAME?</v>
      </c>
      <c r="V246" s="478" t="e">
        <f t="shared" ca="1" si="49"/>
        <v>#NAME?</v>
      </c>
      <c r="W246" s="478" t="e">
        <f t="shared" ca="1" si="49"/>
        <v>#NAME?</v>
      </c>
      <c r="X246" s="478" t="e">
        <f t="shared" ca="1" si="49"/>
        <v>#NAME?</v>
      </c>
      <c r="Y246" s="478" t="e">
        <f t="shared" ca="1" si="49"/>
        <v>#NAME?</v>
      </c>
      <c r="Z246" s="478" t="e">
        <f t="shared" ca="1" si="49"/>
        <v>#NAME?</v>
      </c>
      <c r="AA246" s="478" t="e">
        <f t="shared" ca="1" si="49"/>
        <v>#NAME?</v>
      </c>
      <c r="AB246" s="739">
        <v>784</v>
      </c>
      <c r="AC246" s="739">
        <v>47</v>
      </c>
      <c r="AD246" s="739" t="s">
        <v>1000</v>
      </c>
    </row>
    <row r="247" spans="1:30">
      <c r="A247" s="477"/>
      <c r="B247" s="477"/>
      <c r="C247" s="477"/>
      <c r="D247" s="477" t="s">
        <v>401</v>
      </c>
      <c r="E247" s="478">
        <f>ROW('us01'!AU787)</f>
        <v>787</v>
      </c>
      <c r="F247" s="478">
        <f>COLUMN('us01'!AU787)</f>
        <v>47</v>
      </c>
      <c r="G247" s="478" t="s">
        <v>1000</v>
      </c>
      <c r="H247" s="478" t="e">
        <f t="shared" ca="1" si="48"/>
        <v>#NAME?</v>
      </c>
      <c r="I247" s="478" t="e">
        <f t="shared" ca="1" si="48"/>
        <v>#NAME?</v>
      </c>
      <c r="J247" s="478" t="e">
        <f t="shared" ca="1" si="48"/>
        <v>#NAME?</v>
      </c>
      <c r="K247" s="478" t="e">
        <f t="shared" ca="1" si="48"/>
        <v>#NAME?</v>
      </c>
      <c r="L247" s="478" t="e">
        <f t="shared" ca="1" si="48"/>
        <v>#NAME?</v>
      </c>
      <c r="M247" s="478" t="e">
        <f t="shared" ca="1" si="48"/>
        <v>#NAME?</v>
      </c>
      <c r="N247" s="478" t="e">
        <f t="shared" ca="1" si="48"/>
        <v>#NAME?</v>
      </c>
      <c r="O247" s="478" t="e">
        <f t="shared" ca="1" si="48"/>
        <v>#NAME?</v>
      </c>
      <c r="P247" s="478" t="e">
        <f t="shared" ca="1" si="48"/>
        <v>#NAME?</v>
      </c>
      <c r="Q247" s="478" t="e">
        <f t="shared" ca="1" si="48"/>
        <v>#NAME?</v>
      </c>
      <c r="R247" s="478" t="e">
        <f t="shared" ca="1" si="49"/>
        <v>#NAME?</v>
      </c>
      <c r="S247" s="478" t="e">
        <f t="shared" ca="1" si="49"/>
        <v>#NAME?</v>
      </c>
      <c r="T247" s="478" t="e">
        <f t="shared" ca="1" si="49"/>
        <v>#NAME?</v>
      </c>
      <c r="U247" s="478" t="e">
        <f t="shared" ca="1" si="49"/>
        <v>#NAME?</v>
      </c>
      <c r="V247" s="478" t="e">
        <f t="shared" ca="1" si="49"/>
        <v>#NAME?</v>
      </c>
      <c r="W247" s="478" t="e">
        <f t="shared" ca="1" si="49"/>
        <v>#NAME?</v>
      </c>
      <c r="X247" s="478" t="e">
        <f t="shared" ca="1" si="49"/>
        <v>#NAME?</v>
      </c>
      <c r="Y247" s="478" t="e">
        <f t="shared" ca="1" si="49"/>
        <v>#NAME?</v>
      </c>
      <c r="Z247" s="478" t="e">
        <f t="shared" ca="1" si="49"/>
        <v>#NAME?</v>
      </c>
      <c r="AA247" s="478" t="e">
        <f t="shared" ca="1" si="49"/>
        <v>#NAME?</v>
      </c>
      <c r="AB247" s="739">
        <v>787</v>
      </c>
      <c r="AC247" s="739">
        <v>47</v>
      </c>
      <c r="AD247" s="739" t="s">
        <v>1000</v>
      </c>
    </row>
    <row r="248" spans="1:30">
      <c r="A248" s="477"/>
      <c r="B248" s="477"/>
      <c r="C248" s="477"/>
      <c r="D248" s="477" t="s">
        <v>2074</v>
      </c>
      <c r="E248" s="478">
        <f>ROW('us01'!AU790)</f>
        <v>790</v>
      </c>
      <c r="F248" s="478">
        <f>COLUMN('us01'!AU790)</f>
        <v>47</v>
      </c>
      <c r="G248" s="478" t="s">
        <v>1000</v>
      </c>
      <c r="H248" s="478" t="e">
        <f t="shared" ca="1" si="48"/>
        <v>#NAME?</v>
      </c>
      <c r="I248" s="478" t="e">
        <f t="shared" ca="1" si="48"/>
        <v>#NAME?</v>
      </c>
      <c r="J248" s="478" t="e">
        <f t="shared" ca="1" si="48"/>
        <v>#NAME?</v>
      </c>
      <c r="K248" s="478" t="e">
        <f t="shared" ca="1" si="48"/>
        <v>#NAME?</v>
      </c>
      <c r="L248" s="478" t="e">
        <f t="shared" ca="1" si="48"/>
        <v>#NAME?</v>
      </c>
      <c r="M248" s="478" t="e">
        <f t="shared" ca="1" si="48"/>
        <v>#NAME?</v>
      </c>
      <c r="N248" s="478" t="e">
        <f t="shared" ca="1" si="48"/>
        <v>#NAME?</v>
      </c>
      <c r="O248" s="478" t="e">
        <f t="shared" ca="1" si="48"/>
        <v>#NAME?</v>
      </c>
      <c r="P248" s="478" t="e">
        <f t="shared" ca="1" si="48"/>
        <v>#NAME?</v>
      </c>
      <c r="Q248" s="478" t="e">
        <f t="shared" ca="1" si="48"/>
        <v>#NAME?</v>
      </c>
      <c r="R248" s="478" t="e">
        <f t="shared" ca="1" si="49"/>
        <v>#NAME?</v>
      </c>
      <c r="S248" s="478" t="e">
        <f t="shared" ca="1" si="49"/>
        <v>#NAME?</v>
      </c>
      <c r="T248" s="478" t="e">
        <f t="shared" ca="1" si="49"/>
        <v>#NAME?</v>
      </c>
      <c r="U248" s="478" t="e">
        <f t="shared" ca="1" si="49"/>
        <v>#NAME?</v>
      </c>
      <c r="V248" s="478" t="e">
        <f t="shared" ca="1" si="49"/>
        <v>#NAME?</v>
      </c>
      <c r="W248" s="478" t="e">
        <f t="shared" ca="1" si="49"/>
        <v>#NAME?</v>
      </c>
      <c r="X248" s="478" t="e">
        <f t="shared" ca="1" si="49"/>
        <v>#NAME?</v>
      </c>
      <c r="Y248" s="478" t="e">
        <f t="shared" ca="1" si="49"/>
        <v>#NAME?</v>
      </c>
      <c r="Z248" s="478" t="e">
        <f t="shared" ca="1" si="49"/>
        <v>#NAME?</v>
      </c>
      <c r="AA248" s="478" t="e">
        <f t="shared" ca="1" si="49"/>
        <v>#NAME?</v>
      </c>
      <c r="AB248" s="739">
        <v>790</v>
      </c>
      <c r="AC248" s="739">
        <v>47</v>
      </c>
      <c r="AD248" s="739" t="s">
        <v>1000</v>
      </c>
    </row>
    <row r="249" spans="1:30">
      <c r="A249" s="477"/>
      <c r="B249" s="477"/>
      <c r="C249" s="477"/>
      <c r="D249" s="477" t="s">
        <v>951</v>
      </c>
      <c r="E249" s="478">
        <f>ROW('us01'!AU793)</f>
        <v>793</v>
      </c>
      <c r="F249" s="478">
        <f>COLUMN('us01'!AU793)</f>
        <v>47</v>
      </c>
      <c r="G249" s="478" t="s">
        <v>1000</v>
      </c>
      <c r="H249" s="478" t="e">
        <f t="shared" ca="1" si="48"/>
        <v>#NAME?</v>
      </c>
      <c r="I249" s="478" t="e">
        <f t="shared" ca="1" si="48"/>
        <v>#NAME?</v>
      </c>
      <c r="J249" s="478" t="e">
        <f t="shared" ca="1" si="48"/>
        <v>#NAME?</v>
      </c>
      <c r="K249" s="478" t="e">
        <f t="shared" ca="1" si="48"/>
        <v>#NAME?</v>
      </c>
      <c r="L249" s="478" t="e">
        <f t="shared" ca="1" si="48"/>
        <v>#NAME?</v>
      </c>
      <c r="M249" s="478" t="e">
        <f t="shared" ca="1" si="48"/>
        <v>#NAME?</v>
      </c>
      <c r="N249" s="478" t="e">
        <f t="shared" ca="1" si="48"/>
        <v>#NAME?</v>
      </c>
      <c r="O249" s="478" t="e">
        <f t="shared" ca="1" si="48"/>
        <v>#NAME?</v>
      </c>
      <c r="P249" s="478" t="e">
        <f t="shared" ca="1" si="48"/>
        <v>#NAME?</v>
      </c>
      <c r="Q249" s="478" t="e">
        <f t="shared" ca="1" si="48"/>
        <v>#NAME?</v>
      </c>
      <c r="R249" s="478" t="e">
        <f t="shared" ca="1" si="49"/>
        <v>#NAME?</v>
      </c>
      <c r="S249" s="478" t="e">
        <f t="shared" ca="1" si="49"/>
        <v>#NAME?</v>
      </c>
      <c r="T249" s="478" t="e">
        <f t="shared" ca="1" si="49"/>
        <v>#NAME?</v>
      </c>
      <c r="U249" s="478" t="e">
        <f t="shared" ca="1" si="49"/>
        <v>#NAME?</v>
      </c>
      <c r="V249" s="478" t="e">
        <f t="shared" ca="1" si="49"/>
        <v>#NAME?</v>
      </c>
      <c r="W249" s="478" t="e">
        <f t="shared" ca="1" si="49"/>
        <v>#NAME?</v>
      </c>
      <c r="X249" s="478" t="e">
        <f t="shared" ca="1" si="49"/>
        <v>#NAME?</v>
      </c>
      <c r="Y249" s="478" t="e">
        <f t="shared" ca="1" si="49"/>
        <v>#NAME?</v>
      </c>
      <c r="Z249" s="478" t="e">
        <f t="shared" ca="1" si="49"/>
        <v>#NAME?</v>
      </c>
      <c r="AA249" s="478" t="e">
        <f t="shared" ca="1" si="49"/>
        <v>#NAME?</v>
      </c>
      <c r="AB249" s="739">
        <v>793</v>
      </c>
      <c r="AC249" s="739">
        <v>47</v>
      </c>
      <c r="AD249" s="739" t="s">
        <v>1000</v>
      </c>
    </row>
    <row r="250" spans="1:30">
      <c r="A250" s="477"/>
      <c r="B250" s="477"/>
      <c r="C250" s="477"/>
      <c r="D250" s="477" t="s">
        <v>381</v>
      </c>
      <c r="E250" s="478">
        <f>ROW('us01'!AU796)</f>
        <v>796</v>
      </c>
      <c r="F250" s="478">
        <f>COLUMN('us01'!AU796)</f>
        <v>47</v>
      </c>
      <c r="G250" s="478" t="s">
        <v>1000</v>
      </c>
      <c r="H250" s="478" t="e">
        <f t="shared" ca="1" si="48"/>
        <v>#NAME?</v>
      </c>
      <c r="I250" s="478" t="e">
        <f t="shared" ca="1" si="48"/>
        <v>#NAME?</v>
      </c>
      <c r="J250" s="478" t="e">
        <f t="shared" ca="1" si="48"/>
        <v>#NAME?</v>
      </c>
      <c r="K250" s="478" t="e">
        <f t="shared" ca="1" si="48"/>
        <v>#NAME?</v>
      </c>
      <c r="L250" s="478" t="e">
        <f t="shared" ca="1" si="48"/>
        <v>#NAME?</v>
      </c>
      <c r="M250" s="478" t="e">
        <f t="shared" ca="1" si="48"/>
        <v>#NAME?</v>
      </c>
      <c r="N250" s="478" t="e">
        <f t="shared" ca="1" si="48"/>
        <v>#NAME?</v>
      </c>
      <c r="O250" s="478" t="e">
        <f t="shared" ca="1" si="48"/>
        <v>#NAME?</v>
      </c>
      <c r="P250" s="478" t="e">
        <f t="shared" ca="1" si="48"/>
        <v>#NAME?</v>
      </c>
      <c r="Q250" s="478" t="e">
        <f t="shared" ca="1" si="48"/>
        <v>#NAME?</v>
      </c>
      <c r="R250" s="478" t="e">
        <f t="shared" ca="1" si="49"/>
        <v>#NAME?</v>
      </c>
      <c r="S250" s="478" t="e">
        <f t="shared" ca="1" si="49"/>
        <v>#NAME?</v>
      </c>
      <c r="T250" s="478" t="e">
        <f t="shared" ca="1" si="49"/>
        <v>#NAME?</v>
      </c>
      <c r="U250" s="478" t="e">
        <f t="shared" ca="1" si="49"/>
        <v>#NAME?</v>
      </c>
      <c r="V250" s="478" t="e">
        <f t="shared" ca="1" si="49"/>
        <v>#NAME?</v>
      </c>
      <c r="W250" s="478" t="e">
        <f t="shared" ca="1" si="49"/>
        <v>#NAME?</v>
      </c>
      <c r="X250" s="478" t="e">
        <f t="shared" ca="1" si="49"/>
        <v>#NAME?</v>
      </c>
      <c r="Y250" s="478" t="e">
        <f t="shared" ca="1" si="49"/>
        <v>#NAME?</v>
      </c>
      <c r="Z250" s="478" t="e">
        <f t="shared" ca="1" si="49"/>
        <v>#NAME?</v>
      </c>
      <c r="AA250" s="478" t="e">
        <f t="shared" ca="1" si="49"/>
        <v>#NAME?</v>
      </c>
      <c r="AB250" s="739">
        <v>796</v>
      </c>
      <c r="AC250" s="739">
        <v>47</v>
      </c>
      <c r="AD250" s="739" t="s">
        <v>1000</v>
      </c>
    </row>
    <row r="251" spans="1:30">
      <c r="A251" s="477"/>
      <c r="B251" s="477"/>
      <c r="C251" s="477"/>
      <c r="D251" s="477" t="s">
        <v>860</v>
      </c>
      <c r="E251" s="478">
        <f>ROW('us01'!AH809)</f>
        <v>809</v>
      </c>
      <c r="F251" s="478">
        <f>COLUMN('us01'!AH809)</f>
        <v>34</v>
      </c>
      <c r="G251" s="478" t="s">
        <v>1000</v>
      </c>
      <c r="H251" s="478" t="e">
        <f t="shared" ca="1" si="48"/>
        <v>#NAME?</v>
      </c>
      <c r="I251" s="478" t="e">
        <f t="shared" ca="1" si="48"/>
        <v>#NAME?</v>
      </c>
      <c r="J251" s="478" t="e">
        <f t="shared" ca="1" si="48"/>
        <v>#NAME?</v>
      </c>
      <c r="K251" s="478" t="e">
        <f t="shared" ca="1" si="48"/>
        <v>#NAME?</v>
      </c>
      <c r="L251" s="478" t="e">
        <f t="shared" ca="1" si="48"/>
        <v>#NAME?</v>
      </c>
      <c r="M251" s="478" t="e">
        <f t="shared" ca="1" si="48"/>
        <v>#NAME?</v>
      </c>
      <c r="N251" s="478" t="e">
        <f t="shared" ca="1" si="48"/>
        <v>#NAME?</v>
      </c>
      <c r="O251" s="478" t="e">
        <f t="shared" ca="1" si="48"/>
        <v>#NAME?</v>
      </c>
      <c r="P251" s="478" t="e">
        <f t="shared" ca="1" si="48"/>
        <v>#NAME?</v>
      </c>
      <c r="Q251" s="478" t="e">
        <f t="shared" ca="1" si="48"/>
        <v>#NAME?</v>
      </c>
      <c r="R251" s="478" t="e">
        <f t="shared" ca="1" si="49"/>
        <v>#NAME?</v>
      </c>
      <c r="S251" s="478" t="e">
        <f t="shared" ca="1" si="49"/>
        <v>#NAME?</v>
      </c>
      <c r="T251" s="478" t="e">
        <f t="shared" ca="1" si="49"/>
        <v>#NAME?</v>
      </c>
      <c r="U251" s="478" t="e">
        <f t="shared" ca="1" si="49"/>
        <v>#NAME?</v>
      </c>
      <c r="V251" s="478" t="e">
        <f t="shared" ca="1" si="49"/>
        <v>#NAME?</v>
      </c>
      <c r="W251" s="478" t="e">
        <f t="shared" ca="1" si="49"/>
        <v>#NAME?</v>
      </c>
      <c r="X251" s="478" t="e">
        <f t="shared" ca="1" si="49"/>
        <v>#NAME?</v>
      </c>
      <c r="Y251" s="478" t="e">
        <f t="shared" ca="1" si="49"/>
        <v>#NAME?</v>
      </c>
      <c r="Z251" s="478" t="e">
        <f t="shared" ca="1" si="49"/>
        <v>#NAME?</v>
      </c>
      <c r="AA251" s="478" t="e">
        <f t="shared" ca="1" si="49"/>
        <v>#NAME?</v>
      </c>
      <c r="AB251" s="739">
        <v>809</v>
      </c>
      <c r="AC251" s="739">
        <v>34</v>
      </c>
      <c r="AD251" s="739" t="s">
        <v>1000</v>
      </c>
    </row>
    <row r="252" spans="1:30">
      <c r="A252" s="477"/>
      <c r="B252" s="477"/>
      <c r="C252" s="477"/>
      <c r="D252" s="477" t="s">
        <v>862</v>
      </c>
      <c r="E252" s="478">
        <f>ROW('us01'!AK813)</f>
        <v>813</v>
      </c>
      <c r="F252" s="478">
        <f>COLUMN('us01'!AK813)</f>
        <v>37</v>
      </c>
      <c r="G252" s="478" t="s">
        <v>1000</v>
      </c>
      <c r="H252" s="478" t="e">
        <f t="shared" ca="1" si="48"/>
        <v>#NAME?</v>
      </c>
      <c r="I252" s="478" t="e">
        <f t="shared" ca="1" si="48"/>
        <v>#NAME?</v>
      </c>
      <c r="J252" s="478" t="e">
        <f t="shared" ca="1" si="48"/>
        <v>#NAME?</v>
      </c>
      <c r="K252" s="478" t="e">
        <f t="shared" ca="1" si="48"/>
        <v>#NAME?</v>
      </c>
      <c r="L252" s="478" t="e">
        <f t="shared" ca="1" si="48"/>
        <v>#NAME?</v>
      </c>
      <c r="M252" s="478" t="e">
        <f t="shared" ca="1" si="48"/>
        <v>#NAME?</v>
      </c>
      <c r="N252" s="478" t="e">
        <f t="shared" ca="1" si="48"/>
        <v>#NAME?</v>
      </c>
      <c r="O252" s="478" t="e">
        <f t="shared" ca="1" si="48"/>
        <v>#NAME?</v>
      </c>
      <c r="P252" s="478" t="e">
        <f t="shared" ca="1" si="48"/>
        <v>#NAME?</v>
      </c>
      <c r="Q252" s="478" t="e">
        <f t="shared" ca="1" si="48"/>
        <v>#NAME?</v>
      </c>
      <c r="R252" s="478" t="e">
        <f t="shared" ca="1" si="49"/>
        <v>#NAME?</v>
      </c>
      <c r="S252" s="478" t="e">
        <f t="shared" ca="1" si="49"/>
        <v>#NAME?</v>
      </c>
      <c r="T252" s="478" t="e">
        <f t="shared" ca="1" si="49"/>
        <v>#NAME?</v>
      </c>
      <c r="U252" s="478" t="e">
        <f t="shared" ca="1" si="49"/>
        <v>#NAME?</v>
      </c>
      <c r="V252" s="478" t="e">
        <f t="shared" ca="1" si="49"/>
        <v>#NAME?</v>
      </c>
      <c r="W252" s="478" t="e">
        <f t="shared" ca="1" si="49"/>
        <v>#NAME?</v>
      </c>
      <c r="X252" s="478" t="e">
        <f t="shared" ca="1" si="49"/>
        <v>#NAME?</v>
      </c>
      <c r="Y252" s="478" t="e">
        <f t="shared" ca="1" si="49"/>
        <v>#NAME?</v>
      </c>
      <c r="Z252" s="478" t="e">
        <f t="shared" ca="1" si="49"/>
        <v>#NAME?</v>
      </c>
      <c r="AA252" s="478" t="e">
        <f t="shared" ca="1" si="49"/>
        <v>#NAME?</v>
      </c>
      <c r="AB252" s="739">
        <v>813</v>
      </c>
      <c r="AC252" s="739">
        <v>37</v>
      </c>
      <c r="AD252" s="739" t="s">
        <v>1000</v>
      </c>
    </row>
    <row r="253" spans="1:30" ht="28">
      <c r="A253" s="477"/>
      <c r="B253" s="477"/>
      <c r="C253" s="477"/>
      <c r="D253" s="743" t="s">
        <v>954</v>
      </c>
      <c r="E253" s="478">
        <f>ROW('us01'!AH815)</f>
        <v>815</v>
      </c>
      <c r="F253" s="478">
        <f>COLUMN('us01'!AH815)</f>
        <v>34</v>
      </c>
      <c r="G253" s="478" t="s">
        <v>1000</v>
      </c>
      <c r="H253" s="478" t="e">
        <f t="shared" ca="1" si="48"/>
        <v>#NAME?</v>
      </c>
      <c r="I253" s="478" t="e">
        <f t="shared" ca="1" si="48"/>
        <v>#NAME?</v>
      </c>
      <c r="J253" s="478" t="e">
        <f t="shared" ca="1" si="48"/>
        <v>#NAME?</v>
      </c>
      <c r="K253" s="478" t="e">
        <f t="shared" ca="1" si="48"/>
        <v>#NAME?</v>
      </c>
      <c r="L253" s="478" t="e">
        <f t="shared" ca="1" si="48"/>
        <v>#NAME?</v>
      </c>
      <c r="M253" s="478" t="e">
        <f t="shared" ca="1" si="48"/>
        <v>#NAME?</v>
      </c>
      <c r="N253" s="478" t="e">
        <f t="shared" ca="1" si="48"/>
        <v>#NAME?</v>
      </c>
      <c r="O253" s="478" t="e">
        <f t="shared" ca="1" si="48"/>
        <v>#NAME?</v>
      </c>
      <c r="P253" s="478" t="e">
        <f t="shared" ca="1" si="48"/>
        <v>#NAME?</v>
      </c>
      <c r="Q253" s="478" t="e">
        <f t="shared" ca="1" si="48"/>
        <v>#NAME?</v>
      </c>
      <c r="R253" s="478" t="e">
        <f t="shared" ca="1" si="49"/>
        <v>#NAME?</v>
      </c>
      <c r="S253" s="478" t="e">
        <f t="shared" ca="1" si="49"/>
        <v>#NAME?</v>
      </c>
      <c r="T253" s="478" t="e">
        <f t="shared" ca="1" si="49"/>
        <v>#NAME?</v>
      </c>
      <c r="U253" s="478" t="e">
        <f t="shared" ca="1" si="49"/>
        <v>#NAME?</v>
      </c>
      <c r="V253" s="478" t="e">
        <f t="shared" ca="1" si="49"/>
        <v>#NAME?</v>
      </c>
      <c r="W253" s="478" t="e">
        <f t="shared" ca="1" si="49"/>
        <v>#NAME?</v>
      </c>
      <c r="X253" s="478" t="e">
        <f t="shared" ca="1" si="49"/>
        <v>#NAME?</v>
      </c>
      <c r="Y253" s="478" t="e">
        <f t="shared" ca="1" si="49"/>
        <v>#NAME?</v>
      </c>
      <c r="Z253" s="478" t="e">
        <f t="shared" ca="1" si="49"/>
        <v>#NAME?</v>
      </c>
      <c r="AA253" s="478" t="e">
        <f t="shared" ca="1" si="49"/>
        <v>#NAME?</v>
      </c>
      <c r="AB253" s="739">
        <v>815</v>
      </c>
      <c r="AC253" s="739">
        <v>34</v>
      </c>
      <c r="AD253" s="739" t="s">
        <v>1000</v>
      </c>
    </row>
    <row r="254" spans="1:30">
      <c r="A254" s="477"/>
      <c r="B254" s="477"/>
      <c r="C254" s="477"/>
      <c r="D254" s="477" t="s">
        <v>1250</v>
      </c>
      <c r="E254" s="478">
        <f>ROW('us01'!AH818)</f>
        <v>818</v>
      </c>
      <c r="F254" s="478">
        <f>COLUMN('us01'!AH818)</f>
        <v>34</v>
      </c>
      <c r="G254" s="478" t="s">
        <v>1000</v>
      </c>
      <c r="H254" s="478" t="e">
        <f t="shared" ca="1" si="48"/>
        <v>#NAME?</v>
      </c>
      <c r="I254" s="478" t="e">
        <f t="shared" ca="1" si="48"/>
        <v>#NAME?</v>
      </c>
      <c r="J254" s="478" t="e">
        <f t="shared" ca="1" si="48"/>
        <v>#NAME?</v>
      </c>
      <c r="K254" s="478" t="e">
        <f t="shared" ca="1" si="48"/>
        <v>#NAME?</v>
      </c>
      <c r="L254" s="478" t="e">
        <f t="shared" ca="1" si="48"/>
        <v>#NAME?</v>
      </c>
      <c r="M254" s="478" t="e">
        <f t="shared" ca="1" si="48"/>
        <v>#NAME?</v>
      </c>
      <c r="N254" s="478" t="e">
        <f t="shared" ca="1" si="48"/>
        <v>#NAME?</v>
      </c>
      <c r="O254" s="478" t="e">
        <f t="shared" ca="1" si="48"/>
        <v>#NAME?</v>
      </c>
      <c r="P254" s="478" t="e">
        <f t="shared" ca="1" si="48"/>
        <v>#NAME?</v>
      </c>
      <c r="Q254" s="478" t="e">
        <f t="shared" ca="1" si="48"/>
        <v>#NAME?</v>
      </c>
      <c r="R254" s="478" t="e">
        <f t="shared" ca="1" si="49"/>
        <v>#NAME?</v>
      </c>
      <c r="S254" s="478" t="e">
        <f t="shared" ca="1" si="49"/>
        <v>#NAME?</v>
      </c>
      <c r="T254" s="478" t="e">
        <f t="shared" ca="1" si="49"/>
        <v>#NAME?</v>
      </c>
      <c r="U254" s="478" t="e">
        <f t="shared" ca="1" si="49"/>
        <v>#NAME?</v>
      </c>
      <c r="V254" s="478" t="e">
        <f t="shared" ca="1" si="49"/>
        <v>#NAME?</v>
      </c>
      <c r="W254" s="478" t="e">
        <f t="shared" ca="1" si="49"/>
        <v>#NAME?</v>
      </c>
      <c r="X254" s="478" t="e">
        <f t="shared" ca="1" si="49"/>
        <v>#NAME?</v>
      </c>
      <c r="Y254" s="478" t="e">
        <f t="shared" ca="1" si="49"/>
        <v>#NAME?</v>
      </c>
      <c r="Z254" s="478" t="e">
        <f t="shared" ca="1" si="49"/>
        <v>#NAME?</v>
      </c>
      <c r="AA254" s="478" t="e">
        <f t="shared" ca="1" si="49"/>
        <v>#NAME?</v>
      </c>
      <c r="AB254" s="739">
        <v>818</v>
      </c>
      <c r="AC254" s="739">
        <v>34</v>
      </c>
      <c r="AD254" s="739" t="s">
        <v>1000</v>
      </c>
    </row>
    <row r="255" spans="1:30">
      <c r="A255" s="477"/>
      <c r="B255" s="477"/>
      <c r="C255" s="477"/>
      <c r="D255" s="477" t="s">
        <v>944</v>
      </c>
      <c r="E255" s="478">
        <f>ROW('us01'!AI822)</f>
        <v>822</v>
      </c>
      <c r="F255" s="478">
        <f>COLUMN('us01'!AI822)</f>
        <v>35</v>
      </c>
      <c r="G255" s="478" t="s">
        <v>2264</v>
      </c>
      <c r="H255" s="478" t="e">
        <f t="shared" ref="H255:Q264" ca="1" si="50">copia_valore_us2($E255,$F255,H$4,$G255)</f>
        <v>#NAME?</v>
      </c>
      <c r="I255" s="478" t="e">
        <f t="shared" ca="1" si="50"/>
        <v>#NAME?</v>
      </c>
      <c r="J255" s="478" t="e">
        <f t="shared" ca="1" si="50"/>
        <v>#NAME?</v>
      </c>
      <c r="K255" s="478" t="e">
        <f t="shared" ca="1" si="50"/>
        <v>#NAME?</v>
      </c>
      <c r="L255" s="478" t="e">
        <f t="shared" ca="1" si="50"/>
        <v>#NAME?</v>
      </c>
      <c r="M255" s="478" t="e">
        <f t="shared" ca="1" si="50"/>
        <v>#NAME?</v>
      </c>
      <c r="N255" s="478" t="e">
        <f t="shared" ca="1" si="50"/>
        <v>#NAME?</v>
      </c>
      <c r="O255" s="478" t="e">
        <f t="shared" ca="1" si="50"/>
        <v>#NAME?</v>
      </c>
      <c r="P255" s="478" t="e">
        <f t="shared" ca="1" si="50"/>
        <v>#NAME?</v>
      </c>
      <c r="Q255" s="478" t="e">
        <f t="shared" ca="1" si="50"/>
        <v>#NAME?</v>
      </c>
      <c r="R255" s="478" t="e">
        <f t="shared" ref="R255:AA264" ca="1" si="51">copia_valore_us2($E255,$F255,R$4,$G255)</f>
        <v>#NAME?</v>
      </c>
      <c r="S255" s="478" t="e">
        <f t="shared" ca="1" si="51"/>
        <v>#NAME?</v>
      </c>
      <c r="T255" s="478" t="e">
        <f t="shared" ca="1" si="51"/>
        <v>#NAME?</v>
      </c>
      <c r="U255" s="478" t="e">
        <f t="shared" ca="1" si="51"/>
        <v>#NAME?</v>
      </c>
      <c r="V255" s="478" t="e">
        <f t="shared" ca="1" si="51"/>
        <v>#NAME?</v>
      </c>
      <c r="W255" s="478" t="e">
        <f t="shared" ca="1" si="51"/>
        <v>#NAME?</v>
      </c>
      <c r="X255" s="478" t="e">
        <f t="shared" ca="1" si="51"/>
        <v>#NAME?</v>
      </c>
      <c r="Y255" s="478" t="e">
        <f t="shared" ca="1" si="51"/>
        <v>#NAME?</v>
      </c>
      <c r="Z255" s="478" t="e">
        <f t="shared" ca="1" si="51"/>
        <v>#NAME?</v>
      </c>
      <c r="AA255" s="478" t="e">
        <f t="shared" ca="1" si="51"/>
        <v>#NAME?</v>
      </c>
      <c r="AB255" s="739">
        <v>822</v>
      </c>
      <c r="AC255" s="739">
        <v>35</v>
      </c>
      <c r="AD255" s="739" t="s">
        <v>2264</v>
      </c>
    </row>
    <row r="256" spans="1:30">
      <c r="A256" s="477"/>
      <c r="B256" s="477"/>
      <c r="C256" s="477" t="s">
        <v>84</v>
      </c>
      <c r="D256" s="477" t="s">
        <v>1668</v>
      </c>
      <c r="E256" s="478">
        <f>ROW('us01'!AD852)</f>
        <v>852</v>
      </c>
      <c r="F256" s="478">
        <f>COLUMN('us01'!AD852)</f>
        <v>30</v>
      </c>
      <c r="G256" s="478" t="s">
        <v>1000</v>
      </c>
      <c r="H256" s="478" t="e">
        <f t="shared" ca="1" si="50"/>
        <v>#NAME?</v>
      </c>
      <c r="I256" s="478" t="e">
        <f t="shared" ca="1" si="50"/>
        <v>#NAME?</v>
      </c>
      <c r="J256" s="478" t="e">
        <f t="shared" ca="1" si="50"/>
        <v>#NAME?</v>
      </c>
      <c r="K256" s="478" t="e">
        <f t="shared" ca="1" si="50"/>
        <v>#NAME?</v>
      </c>
      <c r="L256" s="478" t="e">
        <f t="shared" ca="1" si="50"/>
        <v>#NAME?</v>
      </c>
      <c r="M256" s="478" t="e">
        <f t="shared" ca="1" si="50"/>
        <v>#NAME?</v>
      </c>
      <c r="N256" s="478" t="e">
        <f t="shared" ca="1" si="50"/>
        <v>#NAME?</v>
      </c>
      <c r="O256" s="478" t="e">
        <f t="shared" ca="1" si="50"/>
        <v>#NAME?</v>
      </c>
      <c r="P256" s="478" t="e">
        <f t="shared" ca="1" si="50"/>
        <v>#NAME?</v>
      </c>
      <c r="Q256" s="478" t="e">
        <f t="shared" ca="1" si="50"/>
        <v>#NAME?</v>
      </c>
      <c r="R256" s="478" t="e">
        <f t="shared" ca="1" si="51"/>
        <v>#NAME?</v>
      </c>
      <c r="S256" s="478" t="e">
        <f t="shared" ca="1" si="51"/>
        <v>#NAME?</v>
      </c>
      <c r="T256" s="478" t="e">
        <f t="shared" ca="1" si="51"/>
        <v>#NAME?</v>
      </c>
      <c r="U256" s="478" t="e">
        <f t="shared" ca="1" si="51"/>
        <v>#NAME?</v>
      </c>
      <c r="V256" s="478" t="e">
        <f t="shared" ca="1" si="51"/>
        <v>#NAME?</v>
      </c>
      <c r="W256" s="478" t="e">
        <f t="shared" ca="1" si="51"/>
        <v>#NAME?</v>
      </c>
      <c r="X256" s="478" t="e">
        <f t="shared" ca="1" si="51"/>
        <v>#NAME?</v>
      </c>
      <c r="Y256" s="478" t="e">
        <f t="shared" ca="1" si="51"/>
        <v>#NAME?</v>
      </c>
      <c r="Z256" s="478" t="e">
        <f t="shared" ca="1" si="51"/>
        <v>#NAME?</v>
      </c>
      <c r="AA256" s="478" t="e">
        <f t="shared" ca="1" si="51"/>
        <v>#NAME?</v>
      </c>
      <c r="AB256" s="739">
        <v>852</v>
      </c>
      <c r="AC256" s="739">
        <v>30</v>
      </c>
      <c r="AD256" s="739" t="s">
        <v>1000</v>
      </c>
    </row>
    <row r="257" spans="1:30">
      <c r="A257" s="477"/>
      <c r="B257" s="477"/>
      <c r="C257" s="477"/>
      <c r="D257" s="477" t="s">
        <v>1667</v>
      </c>
      <c r="E257" s="478">
        <f>ROW('us01'!AD853)</f>
        <v>853</v>
      </c>
      <c r="F257" s="478">
        <f>COLUMN('us01'!AD853)</f>
        <v>30</v>
      </c>
      <c r="G257" s="478" t="s">
        <v>1000</v>
      </c>
      <c r="H257" s="478" t="e">
        <f t="shared" ca="1" si="50"/>
        <v>#NAME?</v>
      </c>
      <c r="I257" s="478" t="e">
        <f t="shared" ca="1" si="50"/>
        <v>#NAME?</v>
      </c>
      <c r="J257" s="478" t="e">
        <f t="shared" ca="1" si="50"/>
        <v>#NAME?</v>
      </c>
      <c r="K257" s="478" t="e">
        <f t="shared" ca="1" si="50"/>
        <v>#NAME?</v>
      </c>
      <c r="L257" s="478" t="e">
        <f t="shared" ca="1" si="50"/>
        <v>#NAME?</v>
      </c>
      <c r="M257" s="478" t="e">
        <f t="shared" ca="1" si="50"/>
        <v>#NAME?</v>
      </c>
      <c r="N257" s="478" t="e">
        <f t="shared" ca="1" si="50"/>
        <v>#NAME?</v>
      </c>
      <c r="O257" s="478" t="e">
        <f t="shared" ca="1" si="50"/>
        <v>#NAME?</v>
      </c>
      <c r="P257" s="478" t="e">
        <f t="shared" ca="1" si="50"/>
        <v>#NAME?</v>
      </c>
      <c r="Q257" s="478" t="e">
        <f t="shared" ca="1" si="50"/>
        <v>#NAME?</v>
      </c>
      <c r="R257" s="478" t="e">
        <f t="shared" ca="1" si="51"/>
        <v>#NAME?</v>
      </c>
      <c r="S257" s="478" t="e">
        <f t="shared" ca="1" si="51"/>
        <v>#NAME?</v>
      </c>
      <c r="T257" s="478" t="e">
        <f t="shared" ca="1" si="51"/>
        <v>#NAME?</v>
      </c>
      <c r="U257" s="478" t="e">
        <f t="shared" ca="1" si="51"/>
        <v>#NAME?</v>
      </c>
      <c r="V257" s="478" t="e">
        <f t="shared" ca="1" si="51"/>
        <v>#NAME?</v>
      </c>
      <c r="W257" s="478" t="e">
        <f t="shared" ca="1" si="51"/>
        <v>#NAME?</v>
      </c>
      <c r="X257" s="478" t="e">
        <f t="shared" ca="1" si="51"/>
        <v>#NAME?</v>
      </c>
      <c r="Y257" s="478" t="e">
        <f t="shared" ca="1" si="51"/>
        <v>#NAME?</v>
      </c>
      <c r="Z257" s="478" t="e">
        <f t="shared" ca="1" si="51"/>
        <v>#NAME?</v>
      </c>
      <c r="AA257" s="478" t="e">
        <f t="shared" ca="1" si="51"/>
        <v>#NAME?</v>
      </c>
      <c r="AB257" s="739">
        <v>853</v>
      </c>
      <c r="AC257" s="739">
        <v>30</v>
      </c>
      <c r="AD257" s="739" t="s">
        <v>1000</v>
      </c>
    </row>
    <row r="258" spans="1:30">
      <c r="A258" s="477"/>
      <c r="B258" s="477"/>
      <c r="C258" s="477"/>
      <c r="D258" s="477" t="s">
        <v>2162</v>
      </c>
      <c r="E258" s="478">
        <f>ROW('us01'!AD854)</f>
        <v>854</v>
      </c>
      <c r="F258" s="478">
        <f>COLUMN('us01'!AD854)</f>
        <v>30</v>
      </c>
      <c r="G258" s="478" t="s">
        <v>1000</v>
      </c>
      <c r="H258" s="478" t="e">
        <f t="shared" ca="1" si="50"/>
        <v>#NAME?</v>
      </c>
      <c r="I258" s="478" t="e">
        <f t="shared" ca="1" si="50"/>
        <v>#NAME?</v>
      </c>
      <c r="J258" s="478" t="e">
        <f t="shared" ca="1" si="50"/>
        <v>#NAME?</v>
      </c>
      <c r="K258" s="478" t="e">
        <f t="shared" ca="1" si="50"/>
        <v>#NAME?</v>
      </c>
      <c r="L258" s="478" t="e">
        <f t="shared" ca="1" si="50"/>
        <v>#NAME?</v>
      </c>
      <c r="M258" s="478" t="e">
        <f t="shared" ca="1" si="50"/>
        <v>#NAME?</v>
      </c>
      <c r="N258" s="478" t="e">
        <f t="shared" ca="1" si="50"/>
        <v>#NAME?</v>
      </c>
      <c r="O258" s="478" t="e">
        <f t="shared" ca="1" si="50"/>
        <v>#NAME?</v>
      </c>
      <c r="P258" s="478" t="e">
        <f t="shared" ca="1" si="50"/>
        <v>#NAME?</v>
      </c>
      <c r="Q258" s="478" t="e">
        <f t="shared" ca="1" si="50"/>
        <v>#NAME?</v>
      </c>
      <c r="R258" s="478" t="e">
        <f t="shared" ca="1" si="51"/>
        <v>#NAME?</v>
      </c>
      <c r="S258" s="478" t="e">
        <f t="shared" ca="1" si="51"/>
        <v>#NAME?</v>
      </c>
      <c r="T258" s="478" t="e">
        <f t="shared" ca="1" si="51"/>
        <v>#NAME?</v>
      </c>
      <c r="U258" s="478" t="e">
        <f t="shared" ca="1" si="51"/>
        <v>#NAME?</v>
      </c>
      <c r="V258" s="478" t="e">
        <f t="shared" ca="1" si="51"/>
        <v>#NAME?</v>
      </c>
      <c r="W258" s="478" t="e">
        <f t="shared" ca="1" si="51"/>
        <v>#NAME?</v>
      </c>
      <c r="X258" s="478" t="e">
        <f t="shared" ca="1" si="51"/>
        <v>#NAME?</v>
      </c>
      <c r="Y258" s="478" t="e">
        <f t="shared" ca="1" si="51"/>
        <v>#NAME?</v>
      </c>
      <c r="Z258" s="478" t="e">
        <f t="shared" ca="1" si="51"/>
        <v>#NAME?</v>
      </c>
      <c r="AA258" s="478" t="e">
        <f t="shared" ca="1" si="51"/>
        <v>#NAME?</v>
      </c>
      <c r="AB258" s="739">
        <v>854</v>
      </c>
      <c r="AC258" s="739">
        <v>30</v>
      </c>
      <c r="AD258" s="739" t="s">
        <v>1000</v>
      </c>
    </row>
    <row r="259" spans="1:30">
      <c r="A259" s="477"/>
      <c r="B259" s="477"/>
      <c r="C259" s="477"/>
      <c r="D259" s="477" t="s">
        <v>750</v>
      </c>
      <c r="E259" s="478">
        <f>ROW('us01'!AD855)</f>
        <v>855</v>
      </c>
      <c r="F259" s="478">
        <f>COLUMN('us01'!AD855)</f>
        <v>30</v>
      </c>
      <c r="G259" s="478" t="s">
        <v>1000</v>
      </c>
      <c r="H259" s="478" t="e">
        <f t="shared" ca="1" si="50"/>
        <v>#NAME?</v>
      </c>
      <c r="I259" s="478" t="e">
        <f t="shared" ca="1" si="50"/>
        <v>#NAME?</v>
      </c>
      <c r="J259" s="478" t="e">
        <f t="shared" ca="1" si="50"/>
        <v>#NAME?</v>
      </c>
      <c r="K259" s="478" t="e">
        <f t="shared" ca="1" si="50"/>
        <v>#NAME?</v>
      </c>
      <c r="L259" s="478" t="e">
        <f t="shared" ca="1" si="50"/>
        <v>#NAME?</v>
      </c>
      <c r="M259" s="478" t="e">
        <f t="shared" ca="1" si="50"/>
        <v>#NAME?</v>
      </c>
      <c r="N259" s="478" t="e">
        <f t="shared" ca="1" si="50"/>
        <v>#NAME?</v>
      </c>
      <c r="O259" s="478" t="e">
        <f t="shared" ca="1" si="50"/>
        <v>#NAME?</v>
      </c>
      <c r="P259" s="478" t="e">
        <f t="shared" ca="1" si="50"/>
        <v>#NAME?</v>
      </c>
      <c r="Q259" s="478" t="e">
        <f t="shared" ca="1" si="50"/>
        <v>#NAME?</v>
      </c>
      <c r="R259" s="478" t="e">
        <f t="shared" ca="1" si="51"/>
        <v>#NAME?</v>
      </c>
      <c r="S259" s="478" t="e">
        <f t="shared" ca="1" si="51"/>
        <v>#NAME?</v>
      </c>
      <c r="T259" s="478" t="e">
        <f t="shared" ca="1" si="51"/>
        <v>#NAME?</v>
      </c>
      <c r="U259" s="478" t="e">
        <f t="shared" ca="1" si="51"/>
        <v>#NAME?</v>
      </c>
      <c r="V259" s="478" t="e">
        <f t="shared" ca="1" si="51"/>
        <v>#NAME?</v>
      </c>
      <c r="W259" s="478" t="e">
        <f t="shared" ca="1" si="51"/>
        <v>#NAME?</v>
      </c>
      <c r="X259" s="478" t="e">
        <f t="shared" ca="1" si="51"/>
        <v>#NAME?</v>
      </c>
      <c r="Y259" s="478" t="e">
        <f t="shared" ca="1" si="51"/>
        <v>#NAME?</v>
      </c>
      <c r="Z259" s="478" t="e">
        <f t="shared" ca="1" si="51"/>
        <v>#NAME?</v>
      </c>
      <c r="AA259" s="478" t="e">
        <f t="shared" ca="1" si="51"/>
        <v>#NAME?</v>
      </c>
      <c r="AB259" s="739">
        <v>855</v>
      </c>
      <c r="AC259" s="739">
        <v>30</v>
      </c>
      <c r="AD259" s="739" t="s">
        <v>1000</v>
      </c>
    </row>
    <row r="260" spans="1:30">
      <c r="A260" s="477"/>
      <c r="B260" s="477"/>
      <c r="C260" s="477"/>
      <c r="D260" s="477" t="s">
        <v>977</v>
      </c>
      <c r="E260" s="478">
        <f>ROW('us01'!AD856)</f>
        <v>856</v>
      </c>
      <c r="F260" s="478">
        <f>COLUMN('us01'!AD856)</f>
        <v>30</v>
      </c>
      <c r="G260" s="478" t="s">
        <v>1000</v>
      </c>
      <c r="H260" s="478" t="e">
        <f t="shared" ca="1" si="50"/>
        <v>#NAME?</v>
      </c>
      <c r="I260" s="478" t="e">
        <f t="shared" ca="1" si="50"/>
        <v>#NAME?</v>
      </c>
      <c r="J260" s="478" t="e">
        <f t="shared" ca="1" si="50"/>
        <v>#NAME?</v>
      </c>
      <c r="K260" s="478" t="e">
        <f t="shared" ca="1" si="50"/>
        <v>#NAME?</v>
      </c>
      <c r="L260" s="478" t="e">
        <f t="shared" ca="1" si="50"/>
        <v>#NAME?</v>
      </c>
      <c r="M260" s="478" t="e">
        <f t="shared" ca="1" si="50"/>
        <v>#NAME?</v>
      </c>
      <c r="N260" s="478" t="e">
        <f t="shared" ca="1" si="50"/>
        <v>#NAME?</v>
      </c>
      <c r="O260" s="478" t="e">
        <f t="shared" ca="1" si="50"/>
        <v>#NAME?</v>
      </c>
      <c r="P260" s="478" t="e">
        <f t="shared" ca="1" si="50"/>
        <v>#NAME?</v>
      </c>
      <c r="Q260" s="478" t="e">
        <f t="shared" ca="1" si="50"/>
        <v>#NAME?</v>
      </c>
      <c r="R260" s="478" t="e">
        <f t="shared" ca="1" si="51"/>
        <v>#NAME?</v>
      </c>
      <c r="S260" s="478" t="e">
        <f t="shared" ca="1" si="51"/>
        <v>#NAME?</v>
      </c>
      <c r="T260" s="478" t="e">
        <f t="shared" ca="1" si="51"/>
        <v>#NAME?</v>
      </c>
      <c r="U260" s="478" t="e">
        <f t="shared" ca="1" si="51"/>
        <v>#NAME?</v>
      </c>
      <c r="V260" s="478" t="e">
        <f t="shared" ca="1" si="51"/>
        <v>#NAME?</v>
      </c>
      <c r="W260" s="478" t="e">
        <f t="shared" ca="1" si="51"/>
        <v>#NAME?</v>
      </c>
      <c r="X260" s="478" t="e">
        <f t="shared" ca="1" si="51"/>
        <v>#NAME?</v>
      </c>
      <c r="Y260" s="478" t="e">
        <f t="shared" ca="1" si="51"/>
        <v>#NAME?</v>
      </c>
      <c r="Z260" s="478" t="e">
        <f t="shared" ca="1" si="51"/>
        <v>#NAME?</v>
      </c>
      <c r="AA260" s="478" t="e">
        <f t="shared" ca="1" si="51"/>
        <v>#NAME?</v>
      </c>
      <c r="AB260" s="739">
        <v>856</v>
      </c>
      <c r="AC260" s="739">
        <v>30</v>
      </c>
      <c r="AD260" s="739" t="s">
        <v>1000</v>
      </c>
    </row>
    <row r="261" spans="1:30">
      <c r="A261" s="477"/>
      <c r="B261" s="477"/>
      <c r="C261" s="477"/>
      <c r="D261" s="477" t="s">
        <v>52</v>
      </c>
      <c r="E261" s="478">
        <f>ROW('us01'!AD858)</f>
        <v>858</v>
      </c>
      <c r="F261" s="478">
        <f>COLUMN('us01'!AD858)</f>
        <v>30</v>
      </c>
      <c r="G261" s="478" t="s">
        <v>1000</v>
      </c>
      <c r="H261" s="478" t="e">
        <f t="shared" ca="1" si="50"/>
        <v>#NAME?</v>
      </c>
      <c r="I261" s="478" t="e">
        <f t="shared" ca="1" si="50"/>
        <v>#NAME?</v>
      </c>
      <c r="J261" s="478" t="e">
        <f t="shared" ca="1" si="50"/>
        <v>#NAME?</v>
      </c>
      <c r="K261" s="478" t="e">
        <f t="shared" ca="1" si="50"/>
        <v>#NAME?</v>
      </c>
      <c r="L261" s="478" t="e">
        <f t="shared" ca="1" si="50"/>
        <v>#NAME?</v>
      </c>
      <c r="M261" s="478" t="e">
        <f t="shared" ca="1" si="50"/>
        <v>#NAME?</v>
      </c>
      <c r="N261" s="478" t="e">
        <f t="shared" ca="1" si="50"/>
        <v>#NAME?</v>
      </c>
      <c r="O261" s="478" t="e">
        <f t="shared" ca="1" si="50"/>
        <v>#NAME?</v>
      </c>
      <c r="P261" s="478" t="e">
        <f t="shared" ca="1" si="50"/>
        <v>#NAME?</v>
      </c>
      <c r="Q261" s="478" t="e">
        <f t="shared" ca="1" si="50"/>
        <v>#NAME?</v>
      </c>
      <c r="R261" s="478" t="e">
        <f t="shared" ca="1" si="51"/>
        <v>#NAME?</v>
      </c>
      <c r="S261" s="478" t="e">
        <f t="shared" ca="1" si="51"/>
        <v>#NAME?</v>
      </c>
      <c r="T261" s="478" t="e">
        <f t="shared" ca="1" si="51"/>
        <v>#NAME?</v>
      </c>
      <c r="U261" s="478" t="e">
        <f t="shared" ca="1" si="51"/>
        <v>#NAME?</v>
      </c>
      <c r="V261" s="478" t="e">
        <f t="shared" ca="1" si="51"/>
        <v>#NAME?</v>
      </c>
      <c r="W261" s="478" t="e">
        <f t="shared" ca="1" si="51"/>
        <v>#NAME?</v>
      </c>
      <c r="X261" s="478" t="e">
        <f t="shared" ca="1" si="51"/>
        <v>#NAME?</v>
      </c>
      <c r="Y261" s="478" t="e">
        <f t="shared" ca="1" si="51"/>
        <v>#NAME?</v>
      </c>
      <c r="Z261" s="478" t="e">
        <f t="shared" ca="1" si="51"/>
        <v>#NAME?</v>
      </c>
      <c r="AA261" s="478" t="e">
        <f t="shared" ca="1" si="51"/>
        <v>#NAME?</v>
      </c>
      <c r="AB261" s="739">
        <v>858</v>
      </c>
      <c r="AC261" s="739">
        <v>30</v>
      </c>
      <c r="AD261" s="739" t="s">
        <v>1000</v>
      </c>
    </row>
    <row r="262" spans="1:30" ht="28">
      <c r="A262" s="477"/>
      <c r="B262" s="477"/>
      <c r="C262" s="477"/>
      <c r="D262" s="743" t="s">
        <v>1975</v>
      </c>
      <c r="E262" s="478">
        <f>ROW('us01'!AD859)</f>
        <v>859</v>
      </c>
      <c r="F262" s="478">
        <f>COLUMN('us01'!AD859)</f>
        <v>30</v>
      </c>
      <c r="G262" s="478" t="s">
        <v>1000</v>
      </c>
      <c r="H262" s="478" t="e">
        <f t="shared" ca="1" si="50"/>
        <v>#NAME?</v>
      </c>
      <c r="I262" s="478" t="e">
        <f t="shared" ca="1" si="50"/>
        <v>#NAME?</v>
      </c>
      <c r="J262" s="478" t="e">
        <f t="shared" ca="1" si="50"/>
        <v>#NAME?</v>
      </c>
      <c r="K262" s="478" t="e">
        <f t="shared" ca="1" si="50"/>
        <v>#NAME?</v>
      </c>
      <c r="L262" s="478" t="e">
        <f t="shared" ca="1" si="50"/>
        <v>#NAME?</v>
      </c>
      <c r="M262" s="478" t="e">
        <f t="shared" ca="1" si="50"/>
        <v>#NAME?</v>
      </c>
      <c r="N262" s="478" t="e">
        <f t="shared" ca="1" si="50"/>
        <v>#NAME?</v>
      </c>
      <c r="O262" s="478" t="e">
        <f t="shared" ca="1" si="50"/>
        <v>#NAME?</v>
      </c>
      <c r="P262" s="478" t="e">
        <f t="shared" ca="1" si="50"/>
        <v>#NAME?</v>
      </c>
      <c r="Q262" s="478" t="e">
        <f t="shared" ca="1" si="50"/>
        <v>#NAME?</v>
      </c>
      <c r="R262" s="478" t="e">
        <f t="shared" ca="1" si="51"/>
        <v>#NAME?</v>
      </c>
      <c r="S262" s="478" t="e">
        <f t="shared" ca="1" si="51"/>
        <v>#NAME?</v>
      </c>
      <c r="T262" s="478" t="e">
        <f t="shared" ca="1" si="51"/>
        <v>#NAME?</v>
      </c>
      <c r="U262" s="478" t="e">
        <f t="shared" ca="1" si="51"/>
        <v>#NAME?</v>
      </c>
      <c r="V262" s="478" t="e">
        <f t="shared" ca="1" si="51"/>
        <v>#NAME?</v>
      </c>
      <c r="W262" s="478" t="e">
        <f t="shared" ca="1" si="51"/>
        <v>#NAME?</v>
      </c>
      <c r="X262" s="478" t="e">
        <f t="shared" ca="1" si="51"/>
        <v>#NAME?</v>
      </c>
      <c r="Y262" s="478" t="e">
        <f t="shared" ca="1" si="51"/>
        <v>#NAME?</v>
      </c>
      <c r="Z262" s="478" t="e">
        <f t="shared" ca="1" si="51"/>
        <v>#NAME?</v>
      </c>
      <c r="AA262" s="478" t="e">
        <f t="shared" ca="1" si="51"/>
        <v>#NAME?</v>
      </c>
      <c r="AB262" s="739">
        <v>859</v>
      </c>
      <c r="AC262" s="739">
        <v>30</v>
      </c>
      <c r="AD262" s="739" t="s">
        <v>1000</v>
      </c>
    </row>
    <row r="263" spans="1:30" ht="14">
      <c r="A263" s="477"/>
      <c r="B263" s="477"/>
      <c r="C263" s="477" t="s">
        <v>940</v>
      </c>
      <c r="D263" s="743" t="s">
        <v>2045</v>
      </c>
      <c r="E263" s="478">
        <f>ROW('us01'!L869)</f>
        <v>869</v>
      </c>
      <c r="F263" s="478">
        <f>COLUMN('us01'!L869)</f>
        <v>12</v>
      </c>
      <c r="G263" s="478" t="s">
        <v>2263</v>
      </c>
      <c r="H263" s="478" t="e">
        <f t="shared" ca="1" si="50"/>
        <v>#NAME?</v>
      </c>
      <c r="I263" s="478" t="e">
        <f t="shared" ca="1" si="50"/>
        <v>#NAME?</v>
      </c>
      <c r="J263" s="478" t="e">
        <f t="shared" ca="1" si="50"/>
        <v>#NAME?</v>
      </c>
      <c r="K263" s="478" t="e">
        <f t="shared" ca="1" si="50"/>
        <v>#NAME?</v>
      </c>
      <c r="L263" s="478" t="e">
        <f t="shared" ca="1" si="50"/>
        <v>#NAME?</v>
      </c>
      <c r="M263" s="478" t="e">
        <f t="shared" ca="1" si="50"/>
        <v>#NAME?</v>
      </c>
      <c r="N263" s="478" t="e">
        <f t="shared" ca="1" si="50"/>
        <v>#NAME?</v>
      </c>
      <c r="O263" s="478" t="e">
        <f t="shared" ca="1" si="50"/>
        <v>#NAME?</v>
      </c>
      <c r="P263" s="478" t="e">
        <f t="shared" ca="1" si="50"/>
        <v>#NAME?</v>
      </c>
      <c r="Q263" s="478" t="e">
        <f t="shared" ca="1" si="50"/>
        <v>#NAME?</v>
      </c>
      <c r="R263" s="478" t="e">
        <f t="shared" ca="1" si="51"/>
        <v>#NAME?</v>
      </c>
      <c r="S263" s="478" t="e">
        <f t="shared" ca="1" si="51"/>
        <v>#NAME?</v>
      </c>
      <c r="T263" s="478" t="e">
        <f t="shared" ca="1" si="51"/>
        <v>#NAME?</v>
      </c>
      <c r="U263" s="478" t="e">
        <f t="shared" ca="1" si="51"/>
        <v>#NAME?</v>
      </c>
      <c r="V263" s="478" t="e">
        <f t="shared" ca="1" si="51"/>
        <v>#NAME?</v>
      </c>
      <c r="W263" s="478" t="e">
        <f t="shared" ca="1" si="51"/>
        <v>#NAME?</v>
      </c>
      <c r="X263" s="478" t="e">
        <f t="shared" ca="1" si="51"/>
        <v>#NAME?</v>
      </c>
      <c r="Y263" s="478" t="e">
        <f t="shared" ca="1" si="51"/>
        <v>#NAME?</v>
      </c>
      <c r="Z263" s="478" t="e">
        <f t="shared" ca="1" si="51"/>
        <v>#NAME?</v>
      </c>
      <c r="AA263" s="478" t="e">
        <f t="shared" ca="1" si="51"/>
        <v>#NAME?</v>
      </c>
      <c r="AB263" s="739">
        <v>869</v>
      </c>
      <c r="AC263" s="739">
        <v>12</v>
      </c>
      <c r="AD263" s="739" t="s">
        <v>2263</v>
      </c>
    </row>
    <row r="264" spans="1:30" ht="14">
      <c r="A264" s="477"/>
      <c r="B264" s="477"/>
      <c r="C264" s="477"/>
      <c r="D264" s="743" t="s">
        <v>2046</v>
      </c>
      <c r="E264" s="478">
        <f>ROW('us01'!L870)</f>
        <v>870</v>
      </c>
      <c r="F264" s="478">
        <f>COLUMN('us01'!L870)</f>
        <v>12</v>
      </c>
      <c r="G264" s="478" t="s">
        <v>2263</v>
      </c>
      <c r="H264" s="478" t="e">
        <f t="shared" ca="1" si="50"/>
        <v>#NAME?</v>
      </c>
      <c r="I264" s="478" t="e">
        <f t="shared" ca="1" si="50"/>
        <v>#NAME?</v>
      </c>
      <c r="J264" s="478" t="e">
        <f t="shared" ca="1" si="50"/>
        <v>#NAME?</v>
      </c>
      <c r="K264" s="478" t="e">
        <f t="shared" ca="1" si="50"/>
        <v>#NAME?</v>
      </c>
      <c r="L264" s="478" t="e">
        <f t="shared" ca="1" si="50"/>
        <v>#NAME?</v>
      </c>
      <c r="M264" s="478" t="e">
        <f t="shared" ca="1" si="50"/>
        <v>#NAME?</v>
      </c>
      <c r="N264" s="478" t="e">
        <f t="shared" ca="1" si="50"/>
        <v>#NAME?</v>
      </c>
      <c r="O264" s="478" t="e">
        <f t="shared" ca="1" si="50"/>
        <v>#NAME?</v>
      </c>
      <c r="P264" s="478" t="e">
        <f t="shared" ca="1" si="50"/>
        <v>#NAME?</v>
      </c>
      <c r="Q264" s="478" t="e">
        <f t="shared" ca="1" si="50"/>
        <v>#NAME?</v>
      </c>
      <c r="R264" s="478" t="e">
        <f t="shared" ca="1" si="51"/>
        <v>#NAME?</v>
      </c>
      <c r="S264" s="478" t="e">
        <f t="shared" ca="1" si="51"/>
        <v>#NAME?</v>
      </c>
      <c r="T264" s="478" t="e">
        <f t="shared" ca="1" si="51"/>
        <v>#NAME?</v>
      </c>
      <c r="U264" s="478" t="e">
        <f t="shared" ca="1" si="51"/>
        <v>#NAME?</v>
      </c>
      <c r="V264" s="478" t="e">
        <f t="shared" ca="1" si="51"/>
        <v>#NAME?</v>
      </c>
      <c r="W264" s="478" t="e">
        <f t="shared" ca="1" si="51"/>
        <v>#NAME?</v>
      </c>
      <c r="X264" s="478" t="e">
        <f t="shared" ca="1" si="51"/>
        <v>#NAME?</v>
      </c>
      <c r="Y264" s="478" t="e">
        <f t="shared" ca="1" si="51"/>
        <v>#NAME?</v>
      </c>
      <c r="Z264" s="478" t="e">
        <f t="shared" ca="1" si="51"/>
        <v>#NAME?</v>
      </c>
      <c r="AA264" s="478" t="e">
        <f t="shared" ca="1" si="51"/>
        <v>#NAME?</v>
      </c>
      <c r="AB264" s="739">
        <v>870</v>
      </c>
      <c r="AC264" s="739">
        <v>12</v>
      </c>
      <c r="AD264" s="739" t="s">
        <v>2263</v>
      </c>
    </row>
    <row r="265" spans="1:30" ht="14">
      <c r="A265" s="477"/>
      <c r="B265" s="477"/>
      <c r="C265" s="477"/>
      <c r="D265" s="743" t="s">
        <v>1447</v>
      </c>
      <c r="E265" s="478">
        <f>ROW('us01'!L871)</f>
        <v>871</v>
      </c>
      <c r="F265" s="478">
        <f>COLUMN('us01'!L871)</f>
        <v>12</v>
      </c>
      <c r="G265" s="478" t="s">
        <v>2263</v>
      </c>
      <c r="H265" s="478" t="e">
        <f t="shared" ref="H265:Q274" ca="1" si="52">copia_valore_us2($E265,$F265,H$4,$G265)</f>
        <v>#NAME?</v>
      </c>
      <c r="I265" s="478" t="e">
        <f t="shared" ca="1" si="52"/>
        <v>#NAME?</v>
      </c>
      <c r="J265" s="478" t="e">
        <f t="shared" ca="1" si="52"/>
        <v>#NAME?</v>
      </c>
      <c r="K265" s="478" t="e">
        <f t="shared" ca="1" si="52"/>
        <v>#NAME?</v>
      </c>
      <c r="L265" s="478" t="e">
        <f t="shared" ca="1" si="52"/>
        <v>#NAME?</v>
      </c>
      <c r="M265" s="478" t="e">
        <f t="shared" ca="1" si="52"/>
        <v>#NAME?</v>
      </c>
      <c r="N265" s="478" t="e">
        <f t="shared" ca="1" si="52"/>
        <v>#NAME?</v>
      </c>
      <c r="O265" s="478" t="e">
        <f t="shared" ca="1" si="52"/>
        <v>#NAME?</v>
      </c>
      <c r="P265" s="478" t="e">
        <f t="shared" ca="1" si="52"/>
        <v>#NAME?</v>
      </c>
      <c r="Q265" s="478" t="e">
        <f t="shared" ca="1" si="52"/>
        <v>#NAME?</v>
      </c>
      <c r="R265" s="478" t="e">
        <f t="shared" ref="R265:AA274" ca="1" si="53">copia_valore_us2($E265,$F265,R$4,$G265)</f>
        <v>#NAME?</v>
      </c>
      <c r="S265" s="478" t="e">
        <f t="shared" ca="1" si="53"/>
        <v>#NAME?</v>
      </c>
      <c r="T265" s="478" t="e">
        <f t="shared" ca="1" si="53"/>
        <v>#NAME?</v>
      </c>
      <c r="U265" s="478" t="e">
        <f t="shared" ca="1" si="53"/>
        <v>#NAME?</v>
      </c>
      <c r="V265" s="478" t="e">
        <f t="shared" ca="1" si="53"/>
        <v>#NAME?</v>
      </c>
      <c r="W265" s="478" t="e">
        <f t="shared" ca="1" si="53"/>
        <v>#NAME?</v>
      </c>
      <c r="X265" s="478" t="e">
        <f t="shared" ca="1" si="53"/>
        <v>#NAME?</v>
      </c>
      <c r="Y265" s="478" t="e">
        <f t="shared" ca="1" si="53"/>
        <v>#NAME?</v>
      </c>
      <c r="Z265" s="478" t="e">
        <f t="shared" ca="1" si="53"/>
        <v>#NAME?</v>
      </c>
      <c r="AA265" s="478" t="e">
        <f t="shared" ca="1" si="53"/>
        <v>#NAME?</v>
      </c>
      <c r="AB265" s="739">
        <v>871</v>
      </c>
      <c r="AC265" s="739">
        <v>12</v>
      </c>
      <c r="AD265" s="739" t="s">
        <v>2263</v>
      </c>
    </row>
    <row r="266" spans="1:30" ht="14">
      <c r="A266" s="477"/>
      <c r="B266" s="477"/>
      <c r="C266" s="477"/>
      <c r="D266" s="743" t="s">
        <v>1448</v>
      </c>
      <c r="E266" s="478">
        <f>ROW('us01'!L872)</f>
        <v>872</v>
      </c>
      <c r="F266" s="478">
        <f>COLUMN('us01'!L872)</f>
        <v>12</v>
      </c>
      <c r="G266" s="478" t="s">
        <v>2263</v>
      </c>
      <c r="H266" s="478" t="e">
        <f t="shared" ca="1" si="52"/>
        <v>#NAME?</v>
      </c>
      <c r="I266" s="478" t="e">
        <f t="shared" ca="1" si="52"/>
        <v>#NAME?</v>
      </c>
      <c r="J266" s="478" t="e">
        <f t="shared" ca="1" si="52"/>
        <v>#NAME?</v>
      </c>
      <c r="K266" s="478" t="e">
        <f t="shared" ca="1" si="52"/>
        <v>#NAME?</v>
      </c>
      <c r="L266" s="478" t="e">
        <f t="shared" ca="1" si="52"/>
        <v>#NAME?</v>
      </c>
      <c r="M266" s="478" t="e">
        <f t="shared" ca="1" si="52"/>
        <v>#NAME?</v>
      </c>
      <c r="N266" s="478" t="e">
        <f t="shared" ca="1" si="52"/>
        <v>#NAME?</v>
      </c>
      <c r="O266" s="478" t="e">
        <f t="shared" ca="1" si="52"/>
        <v>#NAME?</v>
      </c>
      <c r="P266" s="478" t="e">
        <f t="shared" ca="1" si="52"/>
        <v>#NAME?</v>
      </c>
      <c r="Q266" s="478" t="e">
        <f t="shared" ca="1" si="52"/>
        <v>#NAME?</v>
      </c>
      <c r="R266" s="478" t="e">
        <f t="shared" ca="1" si="53"/>
        <v>#NAME?</v>
      </c>
      <c r="S266" s="478" t="e">
        <f t="shared" ca="1" si="53"/>
        <v>#NAME?</v>
      </c>
      <c r="T266" s="478" t="e">
        <f t="shared" ca="1" si="53"/>
        <v>#NAME?</v>
      </c>
      <c r="U266" s="478" t="e">
        <f t="shared" ca="1" si="53"/>
        <v>#NAME?</v>
      </c>
      <c r="V266" s="478" t="e">
        <f t="shared" ca="1" si="53"/>
        <v>#NAME?</v>
      </c>
      <c r="W266" s="478" t="e">
        <f t="shared" ca="1" si="53"/>
        <v>#NAME?</v>
      </c>
      <c r="X266" s="478" t="e">
        <f t="shared" ca="1" si="53"/>
        <v>#NAME?</v>
      </c>
      <c r="Y266" s="478" t="e">
        <f t="shared" ca="1" si="53"/>
        <v>#NAME?</v>
      </c>
      <c r="Z266" s="478" t="e">
        <f t="shared" ca="1" si="53"/>
        <v>#NAME?</v>
      </c>
      <c r="AA266" s="478" t="e">
        <f t="shared" ca="1" si="53"/>
        <v>#NAME?</v>
      </c>
      <c r="AB266" s="739">
        <v>872</v>
      </c>
      <c r="AC266" s="739">
        <v>12</v>
      </c>
      <c r="AD266" s="739" t="s">
        <v>2263</v>
      </c>
    </row>
    <row r="267" spans="1:30" ht="14">
      <c r="A267" s="477"/>
      <c r="B267" s="477"/>
      <c r="C267" s="477"/>
      <c r="D267" s="743" t="s">
        <v>1449</v>
      </c>
      <c r="E267" s="478">
        <f>ROW('us01'!L873)</f>
        <v>873</v>
      </c>
      <c r="F267" s="478">
        <f>COLUMN('us01'!L873)</f>
        <v>12</v>
      </c>
      <c r="G267" s="478" t="s">
        <v>2263</v>
      </c>
      <c r="H267" s="478" t="e">
        <f t="shared" ca="1" si="52"/>
        <v>#NAME?</v>
      </c>
      <c r="I267" s="478" t="e">
        <f t="shared" ca="1" si="52"/>
        <v>#NAME?</v>
      </c>
      <c r="J267" s="478" t="e">
        <f t="shared" ca="1" si="52"/>
        <v>#NAME?</v>
      </c>
      <c r="K267" s="478" t="e">
        <f t="shared" ca="1" si="52"/>
        <v>#NAME?</v>
      </c>
      <c r="L267" s="478" t="e">
        <f t="shared" ca="1" si="52"/>
        <v>#NAME?</v>
      </c>
      <c r="M267" s="478" t="e">
        <f t="shared" ca="1" si="52"/>
        <v>#NAME?</v>
      </c>
      <c r="N267" s="478" t="e">
        <f t="shared" ca="1" si="52"/>
        <v>#NAME?</v>
      </c>
      <c r="O267" s="478" t="e">
        <f t="shared" ca="1" si="52"/>
        <v>#NAME?</v>
      </c>
      <c r="P267" s="478" t="e">
        <f t="shared" ca="1" si="52"/>
        <v>#NAME?</v>
      </c>
      <c r="Q267" s="478" t="e">
        <f t="shared" ca="1" si="52"/>
        <v>#NAME?</v>
      </c>
      <c r="R267" s="478" t="e">
        <f t="shared" ca="1" si="53"/>
        <v>#NAME?</v>
      </c>
      <c r="S267" s="478" t="e">
        <f t="shared" ca="1" si="53"/>
        <v>#NAME?</v>
      </c>
      <c r="T267" s="478" t="e">
        <f t="shared" ca="1" si="53"/>
        <v>#NAME?</v>
      </c>
      <c r="U267" s="478" t="e">
        <f t="shared" ca="1" si="53"/>
        <v>#NAME?</v>
      </c>
      <c r="V267" s="478" t="e">
        <f t="shared" ca="1" si="53"/>
        <v>#NAME?</v>
      </c>
      <c r="W267" s="478" t="e">
        <f t="shared" ca="1" si="53"/>
        <v>#NAME?</v>
      </c>
      <c r="X267" s="478" t="e">
        <f t="shared" ca="1" si="53"/>
        <v>#NAME?</v>
      </c>
      <c r="Y267" s="478" t="e">
        <f t="shared" ca="1" si="53"/>
        <v>#NAME?</v>
      </c>
      <c r="Z267" s="478" t="e">
        <f t="shared" ca="1" si="53"/>
        <v>#NAME?</v>
      </c>
      <c r="AA267" s="478" t="e">
        <f t="shared" ca="1" si="53"/>
        <v>#NAME?</v>
      </c>
      <c r="AB267" s="739">
        <v>873</v>
      </c>
      <c r="AC267" s="739">
        <v>12</v>
      </c>
      <c r="AD267" s="739" t="s">
        <v>2263</v>
      </c>
    </row>
    <row r="268" spans="1:30" ht="14">
      <c r="A268" s="477"/>
      <c r="B268" s="477"/>
      <c r="C268" s="477"/>
      <c r="D268" s="743" t="s">
        <v>1450</v>
      </c>
      <c r="E268" s="478">
        <f>ROW('us01'!L874)</f>
        <v>874</v>
      </c>
      <c r="F268" s="478">
        <f>COLUMN('us01'!L874)</f>
        <v>12</v>
      </c>
      <c r="G268" s="478" t="s">
        <v>2263</v>
      </c>
      <c r="H268" s="478" t="e">
        <f t="shared" ca="1" si="52"/>
        <v>#NAME?</v>
      </c>
      <c r="I268" s="478" t="e">
        <f t="shared" ca="1" si="52"/>
        <v>#NAME?</v>
      </c>
      <c r="J268" s="478" t="e">
        <f t="shared" ca="1" si="52"/>
        <v>#NAME?</v>
      </c>
      <c r="K268" s="478" t="e">
        <f t="shared" ca="1" si="52"/>
        <v>#NAME?</v>
      </c>
      <c r="L268" s="478" t="e">
        <f t="shared" ca="1" si="52"/>
        <v>#NAME?</v>
      </c>
      <c r="M268" s="478" t="e">
        <f t="shared" ca="1" si="52"/>
        <v>#NAME?</v>
      </c>
      <c r="N268" s="478" t="e">
        <f t="shared" ca="1" si="52"/>
        <v>#NAME?</v>
      </c>
      <c r="O268" s="478" t="e">
        <f t="shared" ca="1" si="52"/>
        <v>#NAME?</v>
      </c>
      <c r="P268" s="478" t="e">
        <f t="shared" ca="1" si="52"/>
        <v>#NAME?</v>
      </c>
      <c r="Q268" s="478" t="e">
        <f t="shared" ca="1" si="52"/>
        <v>#NAME?</v>
      </c>
      <c r="R268" s="478" t="e">
        <f t="shared" ca="1" si="53"/>
        <v>#NAME?</v>
      </c>
      <c r="S268" s="478" t="e">
        <f t="shared" ca="1" si="53"/>
        <v>#NAME?</v>
      </c>
      <c r="T268" s="478" t="e">
        <f t="shared" ca="1" si="53"/>
        <v>#NAME?</v>
      </c>
      <c r="U268" s="478" t="e">
        <f t="shared" ca="1" si="53"/>
        <v>#NAME?</v>
      </c>
      <c r="V268" s="478" t="e">
        <f t="shared" ca="1" si="53"/>
        <v>#NAME?</v>
      </c>
      <c r="W268" s="478" t="e">
        <f t="shared" ca="1" si="53"/>
        <v>#NAME?</v>
      </c>
      <c r="X268" s="478" t="e">
        <f t="shared" ca="1" si="53"/>
        <v>#NAME?</v>
      </c>
      <c r="Y268" s="478" t="e">
        <f t="shared" ca="1" si="53"/>
        <v>#NAME?</v>
      </c>
      <c r="Z268" s="478" t="e">
        <f t="shared" ca="1" si="53"/>
        <v>#NAME?</v>
      </c>
      <c r="AA268" s="478" t="e">
        <f t="shared" ca="1" si="53"/>
        <v>#NAME?</v>
      </c>
      <c r="AB268" s="739">
        <v>874</v>
      </c>
      <c r="AC268" s="739">
        <v>12</v>
      </c>
      <c r="AD268" s="739" t="s">
        <v>2263</v>
      </c>
    </row>
    <row r="269" spans="1:30" ht="14">
      <c r="A269" s="477"/>
      <c r="B269" s="477"/>
      <c r="C269" s="477"/>
      <c r="D269" s="743" t="s">
        <v>1451</v>
      </c>
      <c r="E269" s="478">
        <f>ROW('us01'!AP869)</f>
        <v>869</v>
      </c>
      <c r="F269" s="478">
        <f>COLUMN('us01'!AP869)</f>
        <v>42</v>
      </c>
      <c r="G269" s="478" t="s">
        <v>2263</v>
      </c>
      <c r="H269" s="478" t="e">
        <f t="shared" ca="1" si="52"/>
        <v>#NAME?</v>
      </c>
      <c r="I269" s="478" t="e">
        <f t="shared" ca="1" si="52"/>
        <v>#NAME?</v>
      </c>
      <c r="J269" s="478" t="e">
        <f t="shared" ca="1" si="52"/>
        <v>#NAME?</v>
      </c>
      <c r="K269" s="478" t="e">
        <f t="shared" ca="1" si="52"/>
        <v>#NAME?</v>
      </c>
      <c r="L269" s="478" t="e">
        <f t="shared" ca="1" si="52"/>
        <v>#NAME?</v>
      </c>
      <c r="M269" s="478" t="e">
        <f t="shared" ca="1" si="52"/>
        <v>#NAME?</v>
      </c>
      <c r="N269" s="478" t="e">
        <f t="shared" ca="1" si="52"/>
        <v>#NAME?</v>
      </c>
      <c r="O269" s="478" t="e">
        <f t="shared" ca="1" si="52"/>
        <v>#NAME?</v>
      </c>
      <c r="P269" s="478" t="e">
        <f t="shared" ca="1" si="52"/>
        <v>#NAME?</v>
      </c>
      <c r="Q269" s="478" t="e">
        <f t="shared" ca="1" si="52"/>
        <v>#NAME?</v>
      </c>
      <c r="R269" s="478" t="e">
        <f t="shared" ca="1" si="53"/>
        <v>#NAME?</v>
      </c>
      <c r="S269" s="478" t="e">
        <f t="shared" ca="1" si="53"/>
        <v>#NAME?</v>
      </c>
      <c r="T269" s="478" t="e">
        <f t="shared" ca="1" si="53"/>
        <v>#NAME?</v>
      </c>
      <c r="U269" s="478" t="e">
        <f t="shared" ca="1" si="53"/>
        <v>#NAME?</v>
      </c>
      <c r="V269" s="478" t="e">
        <f t="shared" ca="1" si="53"/>
        <v>#NAME?</v>
      </c>
      <c r="W269" s="478" t="e">
        <f t="shared" ca="1" si="53"/>
        <v>#NAME?</v>
      </c>
      <c r="X269" s="478" t="e">
        <f t="shared" ca="1" si="53"/>
        <v>#NAME?</v>
      </c>
      <c r="Y269" s="478" t="e">
        <f t="shared" ca="1" si="53"/>
        <v>#NAME?</v>
      </c>
      <c r="Z269" s="478" t="e">
        <f t="shared" ca="1" si="53"/>
        <v>#NAME?</v>
      </c>
      <c r="AA269" s="478" t="e">
        <f t="shared" ca="1" si="53"/>
        <v>#NAME?</v>
      </c>
      <c r="AB269" s="739">
        <v>869</v>
      </c>
      <c r="AC269" s="739">
        <v>42</v>
      </c>
      <c r="AD269" s="739" t="s">
        <v>2263</v>
      </c>
    </row>
    <row r="270" spans="1:30" ht="14">
      <c r="A270" s="477"/>
      <c r="B270" s="477"/>
      <c r="C270" s="477"/>
      <c r="D270" s="743" t="s">
        <v>1622</v>
      </c>
      <c r="E270" s="478">
        <f>ROW('us01'!AP870)</f>
        <v>870</v>
      </c>
      <c r="F270" s="478">
        <f>COLUMN('us01'!AP870)</f>
        <v>42</v>
      </c>
      <c r="G270" s="478" t="s">
        <v>2263</v>
      </c>
      <c r="H270" s="478" t="e">
        <f t="shared" ca="1" si="52"/>
        <v>#NAME?</v>
      </c>
      <c r="I270" s="478" t="e">
        <f t="shared" ca="1" si="52"/>
        <v>#NAME?</v>
      </c>
      <c r="J270" s="478" t="e">
        <f t="shared" ca="1" si="52"/>
        <v>#NAME?</v>
      </c>
      <c r="K270" s="478" t="e">
        <f t="shared" ca="1" si="52"/>
        <v>#NAME?</v>
      </c>
      <c r="L270" s="478" t="e">
        <f t="shared" ca="1" si="52"/>
        <v>#NAME?</v>
      </c>
      <c r="M270" s="478" t="e">
        <f t="shared" ca="1" si="52"/>
        <v>#NAME?</v>
      </c>
      <c r="N270" s="478" t="e">
        <f t="shared" ca="1" si="52"/>
        <v>#NAME?</v>
      </c>
      <c r="O270" s="478" t="e">
        <f t="shared" ca="1" si="52"/>
        <v>#NAME?</v>
      </c>
      <c r="P270" s="478" t="e">
        <f t="shared" ca="1" si="52"/>
        <v>#NAME?</v>
      </c>
      <c r="Q270" s="478" t="e">
        <f t="shared" ca="1" si="52"/>
        <v>#NAME?</v>
      </c>
      <c r="R270" s="478" t="e">
        <f t="shared" ca="1" si="53"/>
        <v>#NAME?</v>
      </c>
      <c r="S270" s="478" t="e">
        <f t="shared" ca="1" si="53"/>
        <v>#NAME?</v>
      </c>
      <c r="T270" s="478" t="e">
        <f t="shared" ca="1" si="53"/>
        <v>#NAME?</v>
      </c>
      <c r="U270" s="478" t="e">
        <f t="shared" ca="1" si="53"/>
        <v>#NAME?</v>
      </c>
      <c r="V270" s="478" t="e">
        <f t="shared" ca="1" si="53"/>
        <v>#NAME?</v>
      </c>
      <c r="W270" s="478" t="e">
        <f t="shared" ca="1" si="53"/>
        <v>#NAME?</v>
      </c>
      <c r="X270" s="478" t="e">
        <f t="shared" ca="1" si="53"/>
        <v>#NAME?</v>
      </c>
      <c r="Y270" s="478" t="e">
        <f t="shared" ca="1" si="53"/>
        <v>#NAME?</v>
      </c>
      <c r="Z270" s="478" t="e">
        <f t="shared" ca="1" si="53"/>
        <v>#NAME?</v>
      </c>
      <c r="AA270" s="478" t="e">
        <f t="shared" ca="1" si="53"/>
        <v>#NAME?</v>
      </c>
      <c r="AB270" s="739">
        <v>870</v>
      </c>
      <c r="AC270" s="739">
        <v>42</v>
      </c>
      <c r="AD270" s="739" t="s">
        <v>2263</v>
      </c>
    </row>
    <row r="271" spans="1:30" ht="14">
      <c r="A271" s="477"/>
      <c r="B271" s="477"/>
      <c r="C271" s="477"/>
      <c r="D271" s="743" t="s">
        <v>1623</v>
      </c>
      <c r="E271" s="478">
        <f>ROW('us01'!AP871)</f>
        <v>871</v>
      </c>
      <c r="F271" s="478">
        <f>COLUMN('us01'!AP871)</f>
        <v>42</v>
      </c>
      <c r="G271" s="478" t="s">
        <v>2263</v>
      </c>
      <c r="H271" s="478" t="e">
        <f t="shared" ca="1" si="52"/>
        <v>#NAME?</v>
      </c>
      <c r="I271" s="478" t="e">
        <f t="shared" ca="1" si="52"/>
        <v>#NAME?</v>
      </c>
      <c r="J271" s="478" t="e">
        <f t="shared" ca="1" si="52"/>
        <v>#NAME?</v>
      </c>
      <c r="K271" s="478" t="e">
        <f t="shared" ca="1" si="52"/>
        <v>#NAME?</v>
      </c>
      <c r="L271" s="478" t="e">
        <f t="shared" ca="1" si="52"/>
        <v>#NAME?</v>
      </c>
      <c r="M271" s="478" t="e">
        <f t="shared" ca="1" si="52"/>
        <v>#NAME?</v>
      </c>
      <c r="N271" s="478" t="e">
        <f t="shared" ca="1" si="52"/>
        <v>#NAME?</v>
      </c>
      <c r="O271" s="478" t="e">
        <f t="shared" ca="1" si="52"/>
        <v>#NAME?</v>
      </c>
      <c r="P271" s="478" t="e">
        <f t="shared" ca="1" si="52"/>
        <v>#NAME?</v>
      </c>
      <c r="Q271" s="478" t="e">
        <f t="shared" ca="1" si="52"/>
        <v>#NAME?</v>
      </c>
      <c r="R271" s="478" t="e">
        <f t="shared" ca="1" si="53"/>
        <v>#NAME?</v>
      </c>
      <c r="S271" s="478" t="e">
        <f t="shared" ca="1" si="53"/>
        <v>#NAME?</v>
      </c>
      <c r="T271" s="478" t="e">
        <f t="shared" ca="1" si="53"/>
        <v>#NAME?</v>
      </c>
      <c r="U271" s="478" t="e">
        <f t="shared" ca="1" si="53"/>
        <v>#NAME?</v>
      </c>
      <c r="V271" s="478" t="e">
        <f t="shared" ca="1" si="53"/>
        <v>#NAME?</v>
      </c>
      <c r="W271" s="478" t="e">
        <f t="shared" ca="1" si="53"/>
        <v>#NAME?</v>
      </c>
      <c r="X271" s="478" t="e">
        <f t="shared" ca="1" si="53"/>
        <v>#NAME?</v>
      </c>
      <c r="Y271" s="478" t="e">
        <f t="shared" ca="1" si="53"/>
        <v>#NAME?</v>
      </c>
      <c r="Z271" s="478" t="e">
        <f t="shared" ca="1" si="53"/>
        <v>#NAME?</v>
      </c>
      <c r="AA271" s="478" t="e">
        <f t="shared" ca="1" si="53"/>
        <v>#NAME?</v>
      </c>
      <c r="AB271" s="739">
        <v>871</v>
      </c>
      <c r="AC271" s="739">
        <v>42</v>
      </c>
      <c r="AD271" s="739" t="s">
        <v>2263</v>
      </c>
    </row>
    <row r="272" spans="1:30" ht="14">
      <c r="A272" s="477"/>
      <c r="B272" s="477"/>
      <c r="C272" s="477"/>
      <c r="D272" s="743" t="s">
        <v>1624</v>
      </c>
      <c r="E272" s="478">
        <f>ROW('us01'!AP872)</f>
        <v>872</v>
      </c>
      <c r="F272" s="478">
        <f>COLUMN('us01'!AP872)</f>
        <v>42</v>
      </c>
      <c r="G272" s="478" t="s">
        <v>2263</v>
      </c>
      <c r="H272" s="478" t="e">
        <f t="shared" ca="1" si="52"/>
        <v>#NAME?</v>
      </c>
      <c r="I272" s="478" t="e">
        <f t="shared" ca="1" si="52"/>
        <v>#NAME?</v>
      </c>
      <c r="J272" s="478" t="e">
        <f t="shared" ca="1" si="52"/>
        <v>#NAME?</v>
      </c>
      <c r="K272" s="478" t="e">
        <f t="shared" ca="1" si="52"/>
        <v>#NAME?</v>
      </c>
      <c r="L272" s="478" t="e">
        <f t="shared" ca="1" si="52"/>
        <v>#NAME?</v>
      </c>
      <c r="M272" s="478" t="e">
        <f t="shared" ca="1" si="52"/>
        <v>#NAME?</v>
      </c>
      <c r="N272" s="478" t="e">
        <f t="shared" ca="1" si="52"/>
        <v>#NAME?</v>
      </c>
      <c r="O272" s="478" t="e">
        <f t="shared" ca="1" si="52"/>
        <v>#NAME?</v>
      </c>
      <c r="P272" s="478" t="e">
        <f t="shared" ca="1" si="52"/>
        <v>#NAME?</v>
      </c>
      <c r="Q272" s="478" t="e">
        <f t="shared" ca="1" si="52"/>
        <v>#NAME?</v>
      </c>
      <c r="R272" s="478" t="e">
        <f t="shared" ca="1" si="53"/>
        <v>#NAME?</v>
      </c>
      <c r="S272" s="478" t="e">
        <f t="shared" ca="1" si="53"/>
        <v>#NAME?</v>
      </c>
      <c r="T272" s="478" t="e">
        <f t="shared" ca="1" si="53"/>
        <v>#NAME?</v>
      </c>
      <c r="U272" s="478" t="e">
        <f t="shared" ca="1" si="53"/>
        <v>#NAME?</v>
      </c>
      <c r="V272" s="478" t="e">
        <f t="shared" ca="1" si="53"/>
        <v>#NAME?</v>
      </c>
      <c r="W272" s="478" t="e">
        <f t="shared" ca="1" si="53"/>
        <v>#NAME?</v>
      </c>
      <c r="X272" s="478" t="e">
        <f t="shared" ca="1" si="53"/>
        <v>#NAME?</v>
      </c>
      <c r="Y272" s="478" t="e">
        <f t="shared" ca="1" si="53"/>
        <v>#NAME?</v>
      </c>
      <c r="Z272" s="478" t="e">
        <f t="shared" ca="1" si="53"/>
        <v>#NAME?</v>
      </c>
      <c r="AA272" s="478" t="e">
        <f t="shared" ca="1" si="53"/>
        <v>#NAME?</v>
      </c>
      <c r="AB272" s="739">
        <v>872</v>
      </c>
      <c r="AC272" s="739">
        <v>42</v>
      </c>
      <c r="AD272" s="739" t="s">
        <v>2263</v>
      </c>
    </row>
    <row r="273" spans="1:30" ht="14">
      <c r="A273" s="477"/>
      <c r="B273" s="477"/>
      <c r="C273" s="477"/>
      <c r="D273" s="743" t="s">
        <v>1625</v>
      </c>
      <c r="E273" s="478">
        <f>ROW('us01'!AP873)</f>
        <v>873</v>
      </c>
      <c r="F273" s="478">
        <f>COLUMN('us01'!AP873)</f>
        <v>42</v>
      </c>
      <c r="G273" s="478" t="s">
        <v>2263</v>
      </c>
      <c r="H273" s="478" t="e">
        <f t="shared" ca="1" si="52"/>
        <v>#NAME?</v>
      </c>
      <c r="I273" s="478" t="e">
        <f t="shared" ca="1" si="52"/>
        <v>#NAME?</v>
      </c>
      <c r="J273" s="478" t="e">
        <f t="shared" ca="1" si="52"/>
        <v>#NAME?</v>
      </c>
      <c r="K273" s="478" t="e">
        <f t="shared" ca="1" si="52"/>
        <v>#NAME?</v>
      </c>
      <c r="L273" s="478" t="e">
        <f t="shared" ca="1" si="52"/>
        <v>#NAME?</v>
      </c>
      <c r="M273" s="478" t="e">
        <f t="shared" ca="1" si="52"/>
        <v>#NAME?</v>
      </c>
      <c r="N273" s="478" t="e">
        <f t="shared" ca="1" si="52"/>
        <v>#NAME?</v>
      </c>
      <c r="O273" s="478" t="e">
        <f t="shared" ca="1" si="52"/>
        <v>#NAME?</v>
      </c>
      <c r="P273" s="478" t="e">
        <f t="shared" ca="1" si="52"/>
        <v>#NAME?</v>
      </c>
      <c r="Q273" s="478" t="e">
        <f t="shared" ca="1" si="52"/>
        <v>#NAME?</v>
      </c>
      <c r="R273" s="478" t="e">
        <f t="shared" ca="1" si="53"/>
        <v>#NAME?</v>
      </c>
      <c r="S273" s="478" t="e">
        <f t="shared" ca="1" si="53"/>
        <v>#NAME?</v>
      </c>
      <c r="T273" s="478" t="e">
        <f t="shared" ca="1" si="53"/>
        <v>#NAME?</v>
      </c>
      <c r="U273" s="478" t="e">
        <f t="shared" ca="1" si="53"/>
        <v>#NAME?</v>
      </c>
      <c r="V273" s="478" t="e">
        <f t="shared" ca="1" si="53"/>
        <v>#NAME?</v>
      </c>
      <c r="W273" s="478" t="e">
        <f t="shared" ca="1" si="53"/>
        <v>#NAME?</v>
      </c>
      <c r="X273" s="478" t="e">
        <f t="shared" ca="1" si="53"/>
        <v>#NAME?</v>
      </c>
      <c r="Y273" s="478" t="e">
        <f t="shared" ca="1" si="53"/>
        <v>#NAME?</v>
      </c>
      <c r="Z273" s="478" t="e">
        <f t="shared" ca="1" si="53"/>
        <v>#NAME?</v>
      </c>
      <c r="AA273" s="478" t="e">
        <f t="shared" ca="1" si="53"/>
        <v>#NAME?</v>
      </c>
      <c r="AB273" s="739">
        <v>873</v>
      </c>
      <c r="AC273" s="739">
        <v>42</v>
      </c>
      <c r="AD273" s="739" t="s">
        <v>2263</v>
      </c>
    </row>
    <row r="274" spans="1:30" ht="14">
      <c r="A274" s="477"/>
      <c r="B274" s="477"/>
      <c r="C274" s="477"/>
      <c r="D274" s="743" t="s">
        <v>1626</v>
      </c>
      <c r="E274" s="478">
        <f>ROW('us01'!AP874)</f>
        <v>874</v>
      </c>
      <c r="F274" s="478">
        <f>COLUMN('us01'!AP874)</f>
        <v>42</v>
      </c>
      <c r="G274" s="478" t="s">
        <v>2263</v>
      </c>
      <c r="H274" s="478" t="e">
        <f t="shared" ca="1" si="52"/>
        <v>#NAME?</v>
      </c>
      <c r="I274" s="478" t="e">
        <f t="shared" ca="1" si="52"/>
        <v>#NAME?</v>
      </c>
      <c r="J274" s="478" t="e">
        <f t="shared" ca="1" si="52"/>
        <v>#NAME?</v>
      </c>
      <c r="K274" s="478" t="e">
        <f t="shared" ca="1" si="52"/>
        <v>#NAME?</v>
      </c>
      <c r="L274" s="478" t="e">
        <f t="shared" ca="1" si="52"/>
        <v>#NAME?</v>
      </c>
      <c r="M274" s="478" t="e">
        <f t="shared" ca="1" si="52"/>
        <v>#NAME?</v>
      </c>
      <c r="N274" s="478" t="e">
        <f t="shared" ca="1" si="52"/>
        <v>#NAME?</v>
      </c>
      <c r="O274" s="478" t="e">
        <f t="shared" ca="1" si="52"/>
        <v>#NAME?</v>
      </c>
      <c r="P274" s="478" t="e">
        <f t="shared" ca="1" si="52"/>
        <v>#NAME?</v>
      </c>
      <c r="Q274" s="478" t="e">
        <f t="shared" ca="1" si="52"/>
        <v>#NAME?</v>
      </c>
      <c r="R274" s="478" t="e">
        <f t="shared" ca="1" si="53"/>
        <v>#NAME?</v>
      </c>
      <c r="S274" s="478" t="e">
        <f t="shared" ca="1" si="53"/>
        <v>#NAME?</v>
      </c>
      <c r="T274" s="478" t="e">
        <f t="shared" ca="1" si="53"/>
        <v>#NAME?</v>
      </c>
      <c r="U274" s="478" t="e">
        <f t="shared" ca="1" si="53"/>
        <v>#NAME?</v>
      </c>
      <c r="V274" s="478" t="e">
        <f t="shared" ca="1" si="53"/>
        <v>#NAME?</v>
      </c>
      <c r="W274" s="478" t="e">
        <f t="shared" ca="1" si="53"/>
        <v>#NAME?</v>
      </c>
      <c r="X274" s="478" t="e">
        <f t="shared" ca="1" si="53"/>
        <v>#NAME?</v>
      </c>
      <c r="Y274" s="478" t="e">
        <f t="shared" ca="1" si="53"/>
        <v>#NAME?</v>
      </c>
      <c r="Z274" s="478" t="e">
        <f t="shared" ca="1" si="53"/>
        <v>#NAME?</v>
      </c>
      <c r="AA274" s="478" t="e">
        <f t="shared" ca="1" si="53"/>
        <v>#NAME?</v>
      </c>
      <c r="AB274" s="739">
        <v>874</v>
      </c>
      <c r="AC274" s="739">
        <v>42</v>
      </c>
      <c r="AD274" s="739" t="s">
        <v>2263</v>
      </c>
    </row>
    <row r="275" spans="1:30" ht="14">
      <c r="A275" s="477"/>
      <c r="B275" s="477"/>
      <c r="C275" s="477"/>
      <c r="D275" s="743" t="s">
        <v>2045</v>
      </c>
      <c r="E275" s="478">
        <f>ROW('us01'!R869)</f>
        <v>869</v>
      </c>
      <c r="F275" s="478">
        <f>COLUMN('us01'!R869)</f>
        <v>18</v>
      </c>
      <c r="G275" s="478" t="s">
        <v>2264</v>
      </c>
      <c r="H275" s="478" t="e">
        <f t="shared" ref="H275:Q284" ca="1" si="54">copia_valore_us2($E275,$F275,H$4,$G275)</f>
        <v>#NAME?</v>
      </c>
      <c r="I275" s="478" t="e">
        <f t="shared" ca="1" si="54"/>
        <v>#NAME?</v>
      </c>
      <c r="J275" s="478" t="e">
        <f t="shared" ca="1" si="54"/>
        <v>#NAME?</v>
      </c>
      <c r="K275" s="478" t="e">
        <f t="shared" ca="1" si="54"/>
        <v>#NAME?</v>
      </c>
      <c r="L275" s="478" t="e">
        <f t="shared" ca="1" si="54"/>
        <v>#NAME?</v>
      </c>
      <c r="M275" s="478" t="e">
        <f t="shared" ca="1" si="54"/>
        <v>#NAME?</v>
      </c>
      <c r="N275" s="478" t="e">
        <f t="shared" ca="1" si="54"/>
        <v>#NAME?</v>
      </c>
      <c r="O275" s="478" t="e">
        <f t="shared" ca="1" si="54"/>
        <v>#NAME?</v>
      </c>
      <c r="P275" s="478" t="e">
        <f t="shared" ca="1" si="54"/>
        <v>#NAME?</v>
      </c>
      <c r="Q275" s="478" t="e">
        <f t="shared" ca="1" si="54"/>
        <v>#NAME?</v>
      </c>
      <c r="R275" s="478" t="e">
        <f t="shared" ref="R275:AA284" ca="1" si="55">copia_valore_us2($E275,$F275,R$4,$G275)</f>
        <v>#NAME?</v>
      </c>
      <c r="S275" s="478" t="e">
        <f t="shared" ca="1" si="55"/>
        <v>#NAME?</v>
      </c>
      <c r="T275" s="478" t="e">
        <f t="shared" ca="1" si="55"/>
        <v>#NAME?</v>
      </c>
      <c r="U275" s="478" t="e">
        <f t="shared" ca="1" si="55"/>
        <v>#NAME?</v>
      </c>
      <c r="V275" s="478" t="e">
        <f t="shared" ca="1" si="55"/>
        <v>#NAME?</v>
      </c>
      <c r="W275" s="478" t="e">
        <f t="shared" ca="1" si="55"/>
        <v>#NAME?</v>
      </c>
      <c r="X275" s="478" t="e">
        <f t="shared" ca="1" si="55"/>
        <v>#NAME?</v>
      </c>
      <c r="Y275" s="478" t="e">
        <f t="shared" ca="1" si="55"/>
        <v>#NAME?</v>
      </c>
      <c r="Z275" s="478" t="e">
        <f t="shared" ca="1" si="55"/>
        <v>#NAME?</v>
      </c>
      <c r="AA275" s="478" t="e">
        <f t="shared" ca="1" si="55"/>
        <v>#NAME?</v>
      </c>
      <c r="AB275" s="739">
        <v>869</v>
      </c>
      <c r="AC275" s="739">
        <v>18</v>
      </c>
      <c r="AD275" s="739" t="s">
        <v>2264</v>
      </c>
    </row>
    <row r="276" spans="1:30" ht="14">
      <c r="A276" s="477"/>
      <c r="B276" s="477"/>
      <c r="C276" s="477"/>
      <c r="D276" s="743" t="s">
        <v>2046</v>
      </c>
      <c r="E276" s="478">
        <f>ROW('us01'!R870)</f>
        <v>870</v>
      </c>
      <c r="F276" s="478">
        <f>COLUMN('us01'!R870)</f>
        <v>18</v>
      </c>
      <c r="G276" s="478" t="s">
        <v>2264</v>
      </c>
      <c r="H276" s="478" t="e">
        <f t="shared" ca="1" si="54"/>
        <v>#NAME?</v>
      </c>
      <c r="I276" s="478" t="e">
        <f t="shared" ca="1" si="54"/>
        <v>#NAME?</v>
      </c>
      <c r="J276" s="478" t="e">
        <f t="shared" ca="1" si="54"/>
        <v>#NAME?</v>
      </c>
      <c r="K276" s="478" t="e">
        <f t="shared" ca="1" si="54"/>
        <v>#NAME?</v>
      </c>
      <c r="L276" s="478" t="e">
        <f t="shared" ca="1" si="54"/>
        <v>#NAME?</v>
      </c>
      <c r="M276" s="478" t="e">
        <f t="shared" ca="1" si="54"/>
        <v>#NAME?</v>
      </c>
      <c r="N276" s="478" t="e">
        <f t="shared" ca="1" si="54"/>
        <v>#NAME?</v>
      </c>
      <c r="O276" s="478" t="e">
        <f t="shared" ca="1" si="54"/>
        <v>#NAME?</v>
      </c>
      <c r="P276" s="478" t="e">
        <f t="shared" ca="1" si="54"/>
        <v>#NAME?</v>
      </c>
      <c r="Q276" s="478" t="e">
        <f t="shared" ca="1" si="54"/>
        <v>#NAME?</v>
      </c>
      <c r="R276" s="478" t="e">
        <f t="shared" ca="1" si="55"/>
        <v>#NAME?</v>
      </c>
      <c r="S276" s="478" t="e">
        <f t="shared" ca="1" si="55"/>
        <v>#NAME?</v>
      </c>
      <c r="T276" s="478" t="e">
        <f t="shared" ca="1" si="55"/>
        <v>#NAME?</v>
      </c>
      <c r="U276" s="478" t="e">
        <f t="shared" ca="1" si="55"/>
        <v>#NAME?</v>
      </c>
      <c r="V276" s="478" t="e">
        <f t="shared" ca="1" si="55"/>
        <v>#NAME?</v>
      </c>
      <c r="W276" s="478" t="e">
        <f t="shared" ca="1" si="55"/>
        <v>#NAME?</v>
      </c>
      <c r="X276" s="478" t="e">
        <f t="shared" ca="1" si="55"/>
        <v>#NAME?</v>
      </c>
      <c r="Y276" s="478" t="e">
        <f t="shared" ca="1" si="55"/>
        <v>#NAME?</v>
      </c>
      <c r="Z276" s="478" t="e">
        <f t="shared" ca="1" si="55"/>
        <v>#NAME?</v>
      </c>
      <c r="AA276" s="478" t="e">
        <f t="shared" ca="1" si="55"/>
        <v>#NAME?</v>
      </c>
      <c r="AB276" s="739">
        <v>870</v>
      </c>
      <c r="AC276" s="739">
        <v>18</v>
      </c>
      <c r="AD276" s="739" t="s">
        <v>2264</v>
      </c>
    </row>
    <row r="277" spans="1:30" ht="14">
      <c r="A277" s="477"/>
      <c r="B277" s="477"/>
      <c r="C277" s="477"/>
      <c r="D277" s="743" t="s">
        <v>1447</v>
      </c>
      <c r="E277" s="478">
        <f>ROW('us01'!R871)</f>
        <v>871</v>
      </c>
      <c r="F277" s="478">
        <f>COLUMN('us01'!R871)</f>
        <v>18</v>
      </c>
      <c r="G277" s="478" t="s">
        <v>2264</v>
      </c>
      <c r="H277" s="478" t="e">
        <f t="shared" ca="1" si="54"/>
        <v>#NAME?</v>
      </c>
      <c r="I277" s="478" t="e">
        <f t="shared" ca="1" si="54"/>
        <v>#NAME?</v>
      </c>
      <c r="J277" s="478" t="e">
        <f t="shared" ca="1" si="54"/>
        <v>#NAME?</v>
      </c>
      <c r="K277" s="478" t="e">
        <f t="shared" ca="1" si="54"/>
        <v>#NAME?</v>
      </c>
      <c r="L277" s="478" t="e">
        <f t="shared" ca="1" si="54"/>
        <v>#NAME?</v>
      </c>
      <c r="M277" s="478" t="e">
        <f t="shared" ca="1" si="54"/>
        <v>#NAME?</v>
      </c>
      <c r="N277" s="478" t="e">
        <f t="shared" ca="1" si="54"/>
        <v>#NAME?</v>
      </c>
      <c r="O277" s="478" t="e">
        <f t="shared" ca="1" si="54"/>
        <v>#NAME?</v>
      </c>
      <c r="P277" s="478" t="e">
        <f t="shared" ca="1" si="54"/>
        <v>#NAME?</v>
      </c>
      <c r="Q277" s="478" t="e">
        <f t="shared" ca="1" si="54"/>
        <v>#NAME?</v>
      </c>
      <c r="R277" s="478" t="e">
        <f t="shared" ca="1" si="55"/>
        <v>#NAME?</v>
      </c>
      <c r="S277" s="478" t="e">
        <f t="shared" ca="1" si="55"/>
        <v>#NAME?</v>
      </c>
      <c r="T277" s="478" t="e">
        <f t="shared" ca="1" si="55"/>
        <v>#NAME?</v>
      </c>
      <c r="U277" s="478" t="e">
        <f t="shared" ca="1" si="55"/>
        <v>#NAME?</v>
      </c>
      <c r="V277" s="478" t="e">
        <f t="shared" ca="1" si="55"/>
        <v>#NAME?</v>
      </c>
      <c r="W277" s="478" t="e">
        <f t="shared" ca="1" si="55"/>
        <v>#NAME?</v>
      </c>
      <c r="X277" s="478" t="e">
        <f t="shared" ca="1" si="55"/>
        <v>#NAME?</v>
      </c>
      <c r="Y277" s="478" t="e">
        <f t="shared" ca="1" si="55"/>
        <v>#NAME?</v>
      </c>
      <c r="Z277" s="478" t="e">
        <f t="shared" ca="1" si="55"/>
        <v>#NAME?</v>
      </c>
      <c r="AA277" s="478" t="e">
        <f t="shared" ca="1" si="55"/>
        <v>#NAME?</v>
      </c>
      <c r="AB277" s="739">
        <v>871</v>
      </c>
      <c r="AC277" s="739">
        <v>18</v>
      </c>
      <c r="AD277" s="739" t="s">
        <v>2264</v>
      </c>
    </row>
    <row r="278" spans="1:30" ht="14">
      <c r="A278" s="477"/>
      <c r="B278" s="477"/>
      <c r="C278" s="477"/>
      <c r="D278" s="743" t="s">
        <v>1448</v>
      </c>
      <c r="E278" s="478">
        <f>ROW('us01'!R872)</f>
        <v>872</v>
      </c>
      <c r="F278" s="478">
        <f>COLUMN('us01'!R872)</f>
        <v>18</v>
      </c>
      <c r="G278" s="478" t="s">
        <v>2264</v>
      </c>
      <c r="H278" s="478" t="e">
        <f t="shared" ca="1" si="54"/>
        <v>#NAME?</v>
      </c>
      <c r="I278" s="478" t="e">
        <f t="shared" ca="1" si="54"/>
        <v>#NAME?</v>
      </c>
      <c r="J278" s="478" t="e">
        <f t="shared" ca="1" si="54"/>
        <v>#NAME?</v>
      </c>
      <c r="K278" s="478" t="e">
        <f t="shared" ca="1" si="54"/>
        <v>#NAME?</v>
      </c>
      <c r="L278" s="478" t="e">
        <f t="shared" ca="1" si="54"/>
        <v>#NAME?</v>
      </c>
      <c r="M278" s="478" t="e">
        <f t="shared" ca="1" si="54"/>
        <v>#NAME?</v>
      </c>
      <c r="N278" s="478" t="e">
        <f t="shared" ca="1" si="54"/>
        <v>#NAME?</v>
      </c>
      <c r="O278" s="478" t="e">
        <f t="shared" ca="1" si="54"/>
        <v>#NAME?</v>
      </c>
      <c r="P278" s="478" t="e">
        <f t="shared" ca="1" si="54"/>
        <v>#NAME?</v>
      </c>
      <c r="Q278" s="478" t="e">
        <f t="shared" ca="1" si="54"/>
        <v>#NAME?</v>
      </c>
      <c r="R278" s="478" t="e">
        <f t="shared" ca="1" si="55"/>
        <v>#NAME?</v>
      </c>
      <c r="S278" s="478" t="e">
        <f t="shared" ca="1" si="55"/>
        <v>#NAME?</v>
      </c>
      <c r="T278" s="478" t="e">
        <f t="shared" ca="1" si="55"/>
        <v>#NAME?</v>
      </c>
      <c r="U278" s="478" t="e">
        <f t="shared" ca="1" si="55"/>
        <v>#NAME?</v>
      </c>
      <c r="V278" s="478" t="e">
        <f t="shared" ca="1" si="55"/>
        <v>#NAME?</v>
      </c>
      <c r="W278" s="478" t="e">
        <f t="shared" ca="1" si="55"/>
        <v>#NAME?</v>
      </c>
      <c r="X278" s="478" t="e">
        <f t="shared" ca="1" si="55"/>
        <v>#NAME?</v>
      </c>
      <c r="Y278" s="478" t="e">
        <f t="shared" ca="1" si="55"/>
        <v>#NAME?</v>
      </c>
      <c r="Z278" s="478" t="e">
        <f t="shared" ca="1" si="55"/>
        <v>#NAME?</v>
      </c>
      <c r="AA278" s="478" t="e">
        <f t="shared" ca="1" si="55"/>
        <v>#NAME?</v>
      </c>
      <c r="AB278" s="739">
        <v>872</v>
      </c>
      <c r="AC278" s="739">
        <v>18</v>
      </c>
      <c r="AD278" s="739" t="s">
        <v>2264</v>
      </c>
    </row>
    <row r="279" spans="1:30" ht="14">
      <c r="A279" s="477"/>
      <c r="B279" s="477"/>
      <c r="C279" s="477"/>
      <c r="D279" s="743" t="s">
        <v>1449</v>
      </c>
      <c r="E279" s="478">
        <f>ROW('us01'!R873)</f>
        <v>873</v>
      </c>
      <c r="F279" s="478">
        <f>COLUMN('us01'!R873)</f>
        <v>18</v>
      </c>
      <c r="G279" s="478" t="s">
        <v>2264</v>
      </c>
      <c r="H279" s="478" t="e">
        <f t="shared" ca="1" si="54"/>
        <v>#NAME?</v>
      </c>
      <c r="I279" s="478" t="e">
        <f t="shared" ca="1" si="54"/>
        <v>#NAME?</v>
      </c>
      <c r="J279" s="478" t="e">
        <f t="shared" ca="1" si="54"/>
        <v>#NAME?</v>
      </c>
      <c r="K279" s="478" t="e">
        <f t="shared" ca="1" si="54"/>
        <v>#NAME?</v>
      </c>
      <c r="L279" s="478" t="e">
        <f t="shared" ca="1" si="54"/>
        <v>#NAME?</v>
      </c>
      <c r="M279" s="478" t="e">
        <f t="shared" ca="1" si="54"/>
        <v>#NAME?</v>
      </c>
      <c r="N279" s="478" t="e">
        <f t="shared" ca="1" si="54"/>
        <v>#NAME?</v>
      </c>
      <c r="O279" s="478" t="e">
        <f t="shared" ca="1" si="54"/>
        <v>#NAME?</v>
      </c>
      <c r="P279" s="478" t="e">
        <f t="shared" ca="1" si="54"/>
        <v>#NAME?</v>
      </c>
      <c r="Q279" s="478" t="e">
        <f t="shared" ca="1" si="54"/>
        <v>#NAME?</v>
      </c>
      <c r="R279" s="478" t="e">
        <f t="shared" ca="1" si="55"/>
        <v>#NAME?</v>
      </c>
      <c r="S279" s="478" t="e">
        <f t="shared" ca="1" si="55"/>
        <v>#NAME?</v>
      </c>
      <c r="T279" s="478" t="e">
        <f t="shared" ca="1" si="55"/>
        <v>#NAME?</v>
      </c>
      <c r="U279" s="478" t="e">
        <f t="shared" ca="1" si="55"/>
        <v>#NAME?</v>
      </c>
      <c r="V279" s="478" t="e">
        <f t="shared" ca="1" si="55"/>
        <v>#NAME?</v>
      </c>
      <c r="W279" s="478" t="e">
        <f t="shared" ca="1" si="55"/>
        <v>#NAME?</v>
      </c>
      <c r="X279" s="478" t="e">
        <f t="shared" ca="1" si="55"/>
        <v>#NAME?</v>
      </c>
      <c r="Y279" s="478" t="e">
        <f t="shared" ca="1" si="55"/>
        <v>#NAME?</v>
      </c>
      <c r="Z279" s="478" t="e">
        <f t="shared" ca="1" si="55"/>
        <v>#NAME?</v>
      </c>
      <c r="AA279" s="478" t="e">
        <f t="shared" ca="1" si="55"/>
        <v>#NAME?</v>
      </c>
      <c r="AB279" s="739">
        <v>873</v>
      </c>
      <c r="AC279" s="739">
        <v>18</v>
      </c>
      <c r="AD279" s="739" t="s">
        <v>2264</v>
      </c>
    </row>
    <row r="280" spans="1:30" ht="14">
      <c r="A280" s="477"/>
      <c r="B280" s="477"/>
      <c r="C280" s="477"/>
      <c r="D280" s="743" t="s">
        <v>1450</v>
      </c>
      <c r="E280" s="478">
        <f>ROW('us01'!R874)</f>
        <v>874</v>
      </c>
      <c r="F280" s="478">
        <f>COLUMN('us01'!R874)</f>
        <v>18</v>
      </c>
      <c r="G280" s="478" t="s">
        <v>2264</v>
      </c>
      <c r="H280" s="478" t="e">
        <f t="shared" ca="1" si="54"/>
        <v>#NAME?</v>
      </c>
      <c r="I280" s="478" t="e">
        <f t="shared" ca="1" si="54"/>
        <v>#NAME?</v>
      </c>
      <c r="J280" s="478" t="e">
        <f t="shared" ca="1" si="54"/>
        <v>#NAME?</v>
      </c>
      <c r="K280" s="478" t="e">
        <f t="shared" ca="1" si="54"/>
        <v>#NAME?</v>
      </c>
      <c r="L280" s="478" t="e">
        <f t="shared" ca="1" si="54"/>
        <v>#NAME?</v>
      </c>
      <c r="M280" s="478" t="e">
        <f t="shared" ca="1" si="54"/>
        <v>#NAME?</v>
      </c>
      <c r="N280" s="478" t="e">
        <f t="shared" ca="1" si="54"/>
        <v>#NAME?</v>
      </c>
      <c r="O280" s="478" t="e">
        <f t="shared" ca="1" si="54"/>
        <v>#NAME?</v>
      </c>
      <c r="P280" s="478" t="e">
        <f t="shared" ca="1" si="54"/>
        <v>#NAME?</v>
      </c>
      <c r="Q280" s="478" t="e">
        <f t="shared" ca="1" si="54"/>
        <v>#NAME?</v>
      </c>
      <c r="R280" s="478" t="e">
        <f t="shared" ca="1" si="55"/>
        <v>#NAME?</v>
      </c>
      <c r="S280" s="478" t="e">
        <f t="shared" ca="1" si="55"/>
        <v>#NAME?</v>
      </c>
      <c r="T280" s="478" t="e">
        <f t="shared" ca="1" si="55"/>
        <v>#NAME?</v>
      </c>
      <c r="U280" s="478" t="e">
        <f t="shared" ca="1" si="55"/>
        <v>#NAME?</v>
      </c>
      <c r="V280" s="478" t="e">
        <f t="shared" ca="1" si="55"/>
        <v>#NAME?</v>
      </c>
      <c r="W280" s="478" t="e">
        <f t="shared" ca="1" si="55"/>
        <v>#NAME?</v>
      </c>
      <c r="X280" s="478" t="e">
        <f t="shared" ca="1" si="55"/>
        <v>#NAME?</v>
      </c>
      <c r="Y280" s="478" t="e">
        <f t="shared" ca="1" si="55"/>
        <v>#NAME?</v>
      </c>
      <c r="Z280" s="478" t="e">
        <f t="shared" ca="1" si="55"/>
        <v>#NAME?</v>
      </c>
      <c r="AA280" s="478" t="e">
        <f t="shared" ca="1" si="55"/>
        <v>#NAME?</v>
      </c>
      <c r="AB280" s="739">
        <v>874</v>
      </c>
      <c r="AC280" s="739">
        <v>18</v>
      </c>
      <c r="AD280" s="739" t="s">
        <v>2264</v>
      </c>
    </row>
    <row r="281" spans="1:30" ht="14">
      <c r="A281" s="477"/>
      <c r="B281" s="477"/>
      <c r="C281" s="477"/>
      <c r="D281" s="743" t="s">
        <v>1451</v>
      </c>
      <c r="E281" s="478">
        <f>ROW('us01'!AV869)</f>
        <v>869</v>
      </c>
      <c r="F281" s="478">
        <f>COLUMN('us01'!AV869)</f>
        <v>48</v>
      </c>
      <c r="G281" s="478" t="s">
        <v>2264</v>
      </c>
      <c r="H281" s="478" t="e">
        <f t="shared" ca="1" si="54"/>
        <v>#NAME?</v>
      </c>
      <c r="I281" s="478" t="e">
        <f t="shared" ca="1" si="54"/>
        <v>#NAME?</v>
      </c>
      <c r="J281" s="478" t="e">
        <f t="shared" ca="1" si="54"/>
        <v>#NAME?</v>
      </c>
      <c r="K281" s="478" t="e">
        <f t="shared" ca="1" si="54"/>
        <v>#NAME?</v>
      </c>
      <c r="L281" s="478" t="e">
        <f t="shared" ca="1" si="54"/>
        <v>#NAME?</v>
      </c>
      <c r="M281" s="478" t="e">
        <f t="shared" ca="1" si="54"/>
        <v>#NAME?</v>
      </c>
      <c r="N281" s="478" t="e">
        <f t="shared" ca="1" si="54"/>
        <v>#NAME?</v>
      </c>
      <c r="O281" s="478" t="e">
        <f t="shared" ca="1" si="54"/>
        <v>#NAME?</v>
      </c>
      <c r="P281" s="478" t="e">
        <f t="shared" ca="1" si="54"/>
        <v>#NAME?</v>
      </c>
      <c r="Q281" s="478" t="e">
        <f t="shared" ca="1" si="54"/>
        <v>#NAME?</v>
      </c>
      <c r="R281" s="478" t="e">
        <f t="shared" ca="1" si="55"/>
        <v>#NAME?</v>
      </c>
      <c r="S281" s="478" t="e">
        <f t="shared" ca="1" si="55"/>
        <v>#NAME?</v>
      </c>
      <c r="T281" s="478" t="e">
        <f t="shared" ca="1" si="55"/>
        <v>#NAME?</v>
      </c>
      <c r="U281" s="478" t="e">
        <f t="shared" ca="1" si="55"/>
        <v>#NAME?</v>
      </c>
      <c r="V281" s="478" t="e">
        <f t="shared" ca="1" si="55"/>
        <v>#NAME?</v>
      </c>
      <c r="W281" s="478" t="e">
        <f t="shared" ca="1" si="55"/>
        <v>#NAME?</v>
      </c>
      <c r="X281" s="478" t="e">
        <f t="shared" ca="1" si="55"/>
        <v>#NAME?</v>
      </c>
      <c r="Y281" s="478" t="e">
        <f t="shared" ca="1" si="55"/>
        <v>#NAME?</v>
      </c>
      <c r="Z281" s="478" t="e">
        <f t="shared" ca="1" si="55"/>
        <v>#NAME?</v>
      </c>
      <c r="AA281" s="478" t="e">
        <f t="shared" ca="1" si="55"/>
        <v>#NAME?</v>
      </c>
      <c r="AB281" s="739">
        <v>869</v>
      </c>
      <c r="AC281" s="739">
        <v>48</v>
      </c>
      <c r="AD281" s="739" t="s">
        <v>2264</v>
      </c>
    </row>
    <row r="282" spans="1:30" ht="14">
      <c r="A282" s="477"/>
      <c r="B282" s="477"/>
      <c r="C282" s="477"/>
      <c r="D282" s="743" t="s">
        <v>1622</v>
      </c>
      <c r="E282" s="478">
        <f>ROW('us01'!AV870)</f>
        <v>870</v>
      </c>
      <c r="F282" s="478">
        <f>COLUMN('us01'!AV870)</f>
        <v>48</v>
      </c>
      <c r="G282" s="478" t="s">
        <v>2264</v>
      </c>
      <c r="H282" s="478" t="e">
        <f t="shared" ca="1" si="54"/>
        <v>#NAME?</v>
      </c>
      <c r="I282" s="478" t="e">
        <f t="shared" ca="1" si="54"/>
        <v>#NAME?</v>
      </c>
      <c r="J282" s="478" t="e">
        <f t="shared" ca="1" si="54"/>
        <v>#NAME?</v>
      </c>
      <c r="K282" s="478" t="e">
        <f t="shared" ca="1" si="54"/>
        <v>#NAME?</v>
      </c>
      <c r="L282" s="478" t="e">
        <f t="shared" ca="1" si="54"/>
        <v>#NAME?</v>
      </c>
      <c r="M282" s="478" t="e">
        <f t="shared" ca="1" si="54"/>
        <v>#NAME?</v>
      </c>
      <c r="N282" s="478" t="e">
        <f t="shared" ca="1" si="54"/>
        <v>#NAME?</v>
      </c>
      <c r="O282" s="478" t="e">
        <f t="shared" ca="1" si="54"/>
        <v>#NAME?</v>
      </c>
      <c r="P282" s="478" t="e">
        <f t="shared" ca="1" si="54"/>
        <v>#NAME?</v>
      </c>
      <c r="Q282" s="478" t="e">
        <f t="shared" ca="1" si="54"/>
        <v>#NAME?</v>
      </c>
      <c r="R282" s="478" t="e">
        <f t="shared" ca="1" si="55"/>
        <v>#NAME?</v>
      </c>
      <c r="S282" s="478" t="e">
        <f t="shared" ca="1" si="55"/>
        <v>#NAME?</v>
      </c>
      <c r="T282" s="478" t="e">
        <f t="shared" ca="1" si="55"/>
        <v>#NAME?</v>
      </c>
      <c r="U282" s="478" t="e">
        <f t="shared" ca="1" si="55"/>
        <v>#NAME?</v>
      </c>
      <c r="V282" s="478" t="e">
        <f t="shared" ca="1" si="55"/>
        <v>#NAME?</v>
      </c>
      <c r="W282" s="478" t="e">
        <f t="shared" ca="1" si="55"/>
        <v>#NAME?</v>
      </c>
      <c r="X282" s="478" t="e">
        <f t="shared" ca="1" si="55"/>
        <v>#NAME?</v>
      </c>
      <c r="Y282" s="478" t="e">
        <f t="shared" ca="1" si="55"/>
        <v>#NAME?</v>
      </c>
      <c r="Z282" s="478" t="e">
        <f t="shared" ca="1" si="55"/>
        <v>#NAME?</v>
      </c>
      <c r="AA282" s="478" t="e">
        <f t="shared" ca="1" si="55"/>
        <v>#NAME?</v>
      </c>
      <c r="AB282" s="739">
        <v>870</v>
      </c>
      <c r="AC282" s="739">
        <v>48</v>
      </c>
      <c r="AD282" s="739" t="s">
        <v>2264</v>
      </c>
    </row>
    <row r="283" spans="1:30" ht="14">
      <c r="A283" s="477"/>
      <c r="B283" s="477"/>
      <c r="C283" s="477"/>
      <c r="D283" s="743" t="s">
        <v>1623</v>
      </c>
      <c r="E283" s="478">
        <f>ROW('us01'!AV871)</f>
        <v>871</v>
      </c>
      <c r="F283" s="478">
        <f>COLUMN('us01'!AV871)</f>
        <v>48</v>
      </c>
      <c r="G283" s="478" t="s">
        <v>2264</v>
      </c>
      <c r="H283" s="478" t="e">
        <f t="shared" ca="1" si="54"/>
        <v>#NAME?</v>
      </c>
      <c r="I283" s="478" t="e">
        <f t="shared" ca="1" si="54"/>
        <v>#NAME?</v>
      </c>
      <c r="J283" s="478" t="e">
        <f t="shared" ca="1" si="54"/>
        <v>#NAME?</v>
      </c>
      <c r="K283" s="478" t="e">
        <f t="shared" ca="1" si="54"/>
        <v>#NAME?</v>
      </c>
      <c r="L283" s="478" t="e">
        <f t="shared" ca="1" si="54"/>
        <v>#NAME?</v>
      </c>
      <c r="M283" s="478" t="e">
        <f t="shared" ca="1" si="54"/>
        <v>#NAME?</v>
      </c>
      <c r="N283" s="478" t="e">
        <f t="shared" ca="1" si="54"/>
        <v>#NAME?</v>
      </c>
      <c r="O283" s="478" t="e">
        <f t="shared" ca="1" si="54"/>
        <v>#NAME?</v>
      </c>
      <c r="P283" s="478" t="e">
        <f t="shared" ca="1" si="54"/>
        <v>#NAME?</v>
      </c>
      <c r="Q283" s="478" t="e">
        <f t="shared" ca="1" si="54"/>
        <v>#NAME?</v>
      </c>
      <c r="R283" s="478" t="e">
        <f t="shared" ca="1" si="55"/>
        <v>#NAME?</v>
      </c>
      <c r="S283" s="478" t="e">
        <f t="shared" ca="1" si="55"/>
        <v>#NAME?</v>
      </c>
      <c r="T283" s="478" t="e">
        <f t="shared" ca="1" si="55"/>
        <v>#NAME?</v>
      </c>
      <c r="U283" s="478" t="e">
        <f t="shared" ca="1" si="55"/>
        <v>#NAME?</v>
      </c>
      <c r="V283" s="478" t="e">
        <f t="shared" ca="1" si="55"/>
        <v>#NAME?</v>
      </c>
      <c r="W283" s="478" t="e">
        <f t="shared" ca="1" si="55"/>
        <v>#NAME?</v>
      </c>
      <c r="X283" s="478" t="e">
        <f t="shared" ca="1" si="55"/>
        <v>#NAME?</v>
      </c>
      <c r="Y283" s="478" t="e">
        <f t="shared" ca="1" si="55"/>
        <v>#NAME?</v>
      </c>
      <c r="Z283" s="478" t="e">
        <f t="shared" ca="1" si="55"/>
        <v>#NAME?</v>
      </c>
      <c r="AA283" s="478" t="e">
        <f t="shared" ca="1" si="55"/>
        <v>#NAME?</v>
      </c>
      <c r="AB283" s="739">
        <v>871</v>
      </c>
      <c r="AC283" s="739">
        <v>48</v>
      </c>
      <c r="AD283" s="739" t="s">
        <v>2264</v>
      </c>
    </row>
    <row r="284" spans="1:30" ht="14">
      <c r="A284" s="477"/>
      <c r="B284" s="477"/>
      <c r="C284" s="477"/>
      <c r="D284" s="743" t="s">
        <v>1624</v>
      </c>
      <c r="E284" s="478">
        <f>ROW('us01'!AV872)</f>
        <v>872</v>
      </c>
      <c r="F284" s="478">
        <f>COLUMN('us01'!AV872)</f>
        <v>48</v>
      </c>
      <c r="G284" s="478" t="s">
        <v>2264</v>
      </c>
      <c r="H284" s="478" t="e">
        <f t="shared" ca="1" si="54"/>
        <v>#NAME?</v>
      </c>
      <c r="I284" s="478" t="e">
        <f t="shared" ca="1" si="54"/>
        <v>#NAME?</v>
      </c>
      <c r="J284" s="478" t="e">
        <f t="shared" ca="1" si="54"/>
        <v>#NAME?</v>
      </c>
      <c r="K284" s="478" t="e">
        <f t="shared" ca="1" si="54"/>
        <v>#NAME?</v>
      </c>
      <c r="L284" s="478" t="e">
        <f t="shared" ca="1" si="54"/>
        <v>#NAME?</v>
      </c>
      <c r="M284" s="478" t="e">
        <f t="shared" ca="1" si="54"/>
        <v>#NAME?</v>
      </c>
      <c r="N284" s="478" t="e">
        <f t="shared" ca="1" si="54"/>
        <v>#NAME?</v>
      </c>
      <c r="O284" s="478" t="e">
        <f t="shared" ca="1" si="54"/>
        <v>#NAME?</v>
      </c>
      <c r="P284" s="478" t="e">
        <f t="shared" ca="1" si="54"/>
        <v>#NAME?</v>
      </c>
      <c r="Q284" s="478" t="e">
        <f t="shared" ca="1" si="54"/>
        <v>#NAME?</v>
      </c>
      <c r="R284" s="478" t="e">
        <f t="shared" ca="1" si="55"/>
        <v>#NAME?</v>
      </c>
      <c r="S284" s="478" t="e">
        <f t="shared" ca="1" si="55"/>
        <v>#NAME?</v>
      </c>
      <c r="T284" s="478" t="e">
        <f t="shared" ca="1" si="55"/>
        <v>#NAME?</v>
      </c>
      <c r="U284" s="478" t="e">
        <f t="shared" ca="1" si="55"/>
        <v>#NAME?</v>
      </c>
      <c r="V284" s="478" t="e">
        <f t="shared" ca="1" si="55"/>
        <v>#NAME?</v>
      </c>
      <c r="W284" s="478" t="e">
        <f t="shared" ca="1" si="55"/>
        <v>#NAME?</v>
      </c>
      <c r="X284" s="478" t="e">
        <f t="shared" ca="1" si="55"/>
        <v>#NAME?</v>
      </c>
      <c r="Y284" s="478" t="e">
        <f t="shared" ca="1" si="55"/>
        <v>#NAME?</v>
      </c>
      <c r="Z284" s="478" t="e">
        <f t="shared" ca="1" si="55"/>
        <v>#NAME?</v>
      </c>
      <c r="AA284" s="478" t="e">
        <f t="shared" ca="1" si="55"/>
        <v>#NAME?</v>
      </c>
      <c r="AB284" s="739">
        <v>872</v>
      </c>
      <c r="AC284" s="739">
        <v>48</v>
      </c>
      <c r="AD284" s="739" t="s">
        <v>2264</v>
      </c>
    </row>
    <row r="285" spans="1:30" ht="14">
      <c r="A285" s="477"/>
      <c r="B285" s="477"/>
      <c r="C285" s="477"/>
      <c r="D285" s="743" t="s">
        <v>1625</v>
      </c>
      <c r="E285" s="478">
        <f>ROW('us01'!AV873)</f>
        <v>873</v>
      </c>
      <c r="F285" s="478">
        <f>COLUMN('us01'!AV873)</f>
        <v>48</v>
      </c>
      <c r="G285" s="478" t="s">
        <v>2264</v>
      </c>
      <c r="H285" s="478" t="e">
        <f t="shared" ref="H285:Q294" ca="1" si="56">copia_valore_us2($E285,$F285,H$4,$G285)</f>
        <v>#NAME?</v>
      </c>
      <c r="I285" s="478" t="e">
        <f t="shared" ca="1" si="56"/>
        <v>#NAME?</v>
      </c>
      <c r="J285" s="478" t="e">
        <f t="shared" ca="1" si="56"/>
        <v>#NAME?</v>
      </c>
      <c r="K285" s="478" t="e">
        <f t="shared" ca="1" si="56"/>
        <v>#NAME?</v>
      </c>
      <c r="L285" s="478" t="e">
        <f t="shared" ca="1" si="56"/>
        <v>#NAME?</v>
      </c>
      <c r="M285" s="478" t="e">
        <f t="shared" ca="1" si="56"/>
        <v>#NAME?</v>
      </c>
      <c r="N285" s="478" t="e">
        <f t="shared" ca="1" si="56"/>
        <v>#NAME?</v>
      </c>
      <c r="O285" s="478" t="e">
        <f t="shared" ca="1" si="56"/>
        <v>#NAME?</v>
      </c>
      <c r="P285" s="478" t="e">
        <f t="shared" ca="1" si="56"/>
        <v>#NAME?</v>
      </c>
      <c r="Q285" s="478" t="e">
        <f t="shared" ca="1" si="56"/>
        <v>#NAME?</v>
      </c>
      <c r="R285" s="478" t="e">
        <f t="shared" ref="R285:AA294" ca="1" si="57">copia_valore_us2($E285,$F285,R$4,$G285)</f>
        <v>#NAME?</v>
      </c>
      <c r="S285" s="478" t="e">
        <f t="shared" ca="1" si="57"/>
        <v>#NAME?</v>
      </c>
      <c r="T285" s="478" t="e">
        <f t="shared" ca="1" si="57"/>
        <v>#NAME?</v>
      </c>
      <c r="U285" s="478" t="e">
        <f t="shared" ca="1" si="57"/>
        <v>#NAME?</v>
      </c>
      <c r="V285" s="478" t="e">
        <f t="shared" ca="1" si="57"/>
        <v>#NAME?</v>
      </c>
      <c r="W285" s="478" t="e">
        <f t="shared" ca="1" si="57"/>
        <v>#NAME?</v>
      </c>
      <c r="X285" s="478" t="e">
        <f t="shared" ca="1" si="57"/>
        <v>#NAME?</v>
      </c>
      <c r="Y285" s="478" t="e">
        <f t="shared" ca="1" si="57"/>
        <v>#NAME?</v>
      </c>
      <c r="Z285" s="478" t="e">
        <f t="shared" ca="1" si="57"/>
        <v>#NAME?</v>
      </c>
      <c r="AA285" s="478" t="e">
        <f t="shared" ca="1" si="57"/>
        <v>#NAME?</v>
      </c>
      <c r="AB285" s="739">
        <v>873</v>
      </c>
      <c r="AC285" s="739">
        <v>48</v>
      </c>
      <c r="AD285" s="739" t="s">
        <v>2264</v>
      </c>
    </row>
    <row r="286" spans="1:30" ht="14">
      <c r="A286" s="477"/>
      <c r="B286" s="477"/>
      <c r="C286" s="477"/>
      <c r="D286" s="743" t="s">
        <v>1626</v>
      </c>
      <c r="E286" s="478">
        <f>ROW('us01'!AV874)</f>
        <v>874</v>
      </c>
      <c r="F286" s="478">
        <f>COLUMN('us01'!AV874)</f>
        <v>48</v>
      </c>
      <c r="G286" s="478" t="s">
        <v>2264</v>
      </c>
      <c r="H286" s="478" t="e">
        <f t="shared" ca="1" si="56"/>
        <v>#NAME?</v>
      </c>
      <c r="I286" s="478" t="e">
        <f t="shared" ca="1" si="56"/>
        <v>#NAME?</v>
      </c>
      <c r="J286" s="478" t="e">
        <f t="shared" ca="1" si="56"/>
        <v>#NAME?</v>
      </c>
      <c r="K286" s="478" t="e">
        <f t="shared" ca="1" si="56"/>
        <v>#NAME?</v>
      </c>
      <c r="L286" s="478" t="e">
        <f t="shared" ca="1" si="56"/>
        <v>#NAME?</v>
      </c>
      <c r="M286" s="478" t="e">
        <f t="shared" ca="1" si="56"/>
        <v>#NAME?</v>
      </c>
      <c r="N286" s="478" t="e">
        <f t="shared" ca="1" si="56"/>
        <v>#NAME?</v>
      </c>
      <c r="O286" s="478" t="e">
        <f t="shared" ca="1" si="56"/>
        <v>#NAME?</v>
      </c>
      <c r="P286" s="478" t="e">
        <f t="shared" ca="1" si="56"/>
        <v>#NAME?</v>
      </c>
      <c r="Q286" s="478" t="e">
        <f t="shared" ca="1" si="56"/>
        <v>#NAME?</v>
      </c>
      <c r="R286" s="478" t="e">
        <f t="shared" ca="1" si="57"/>
        <v>#NAME?</v>
      </c>
      <c r="S286" s="478" t="e">
        <f t="shared" ca="1" si="57"/>
        <v>#NAME?</v>
      </c>
      <c r="T286" s="478" t="e">
        <f t="shared" ca="1" si="57"/>
        <v>#NAME?</v>
      </c>
      <c r="U286" s="478" t="e">
        <f t="shared" ca="1" si="57"/>
        <v>#NAME?</v>
      </c>
      <c r="V286" s="478" t="e">
        <f t="shared" ca="1" si="57"/>
        <v>#NAME?</v>
      </c>
      <c r="W286" s="478" t="e">
        <f t="shared" ca="1" si="57"/>
        <v>#NAME?</v>
      </c>
      <c r="X286" s="478" t="e">
        <f t="shared" ca="1" si="57"/>
        <v>#NAME?</v>
      </c>
      <c r="Y286" s="478" t="e">
        <f t="shared" ca="1" si="57"/>
        <v>#NAME?</v>
      </c>
      <c r="Z286" s="478" t="e">
        <f t="shared" ca="1" si="57"/>
        <v>#NAME?</v>
      </c>
      <c r="AA286" s="478" t="e">
        <f t="shared" ca="1" si="57"/>
        <v>#NAME?</v>
      </c>
      <c r="AB286" s="739">
        <v>874</v>
      </c>
      <c r="AC286" s="739">
        <v>48</v>
      </c>
      <c r="AD286" s="739" t="s">
        <v>2264</v>
      </c>
    </row>
    <row r="287" spans="1:30" ht="14">
      <c r="A287" s="477"/>
      <c r="B287" s="477"/>
      <c r="C287" s="477" t="s">
        <v>1347</v>
      </c>
      <c r="D287" s="743" t="s">
        <v>428</v>
      </c>
      <c r="E287" s="478">
        <f>ROW('us01'!AG881)</f>
        <v>881</v>
      </c>
      <c r="F287" s="478">
        <f>COLUMN('us01'!AG881)</f>
        <v>33</v>
      </c>
      <c r="G287" s="478" t="s">
        <v>1000</v>
      </c>
      <c r="H287" s="478" t="e">
        <f t="shared" ca="1" si="56"/>
        <v>#NAME?</v>
      </c>
      <c r="I287" s="478" t="e">
        <f t="shared" ca="1" si="56"/>
        <v>#NAME?</v>
      </c>
      <c r="J287" s="478" t="e">
        <f t="shared" ca="1" si="56"/>
        <v>#NAME?</v>
      </c>
      <c r="K287" s="478" t="e">
        <f t="shared" ca="1" si="56"/>
        <v>#NAME?</v>
      </c>
      <c r="L287" s="478" t="e">
        <f t="shared" ca="1" si="56"/>
        <v>#NAME?</v>
      </c>
      <c r="M287" s="478" t="e">
        <f t="shared" ca="1" si="56"/>
        <v>#NAME?</v>
      </c>
      <c r="N287" s="478" t="e">
        <f t="shared" ca="1" si="56"/>
        <v>#NAME?</v>
      </c>
      <c r="O287" s="478" t="e">
        <f t="shared" ca="1" si="56"/>
        <v>#NAME?</v>
      </c>
      <c r="P287" s="478" t="e">
        <f t="shared" ca="1" si="56"/>
        <v>#NAME?</v>
      </c>
      <c r="Q287" s="478" t="e">
        <f t="shared" ca="1" si="56"/>
        <v>#NAME?</v>
      </c>
      <c r="R287" s="478" t="e">
        <f t="shared" ca="1" si="57"/>
        <v>#NAME?</v>
      </c>
      <c r="S287" s="478" t="e">
        <f t="shared" ca="1" si="57"/>
        <v>#NAME?</v>
      </c>
      <c r="T287" s="478" t="e">
        <f t="shared" ca="1" si="57"/>
        <v>#NAME?</v>
      </c>
      <c r="U287" s="478" t="e">
        <f t="shared" ca="1" si="57"/>
        <v>#NAME?</v>
      </c>
      <c r="V287" s="478" t="e">
        <f t="shared" ca="1" si="57"/>
        <v>#NAME?</v>
      </c>
      <c r="W287" s="478" t="e">
        <f t="shared" ca="1" si="57"/>
        <v>#NAME?</v>
      </c>
      <c r="X287" s="478" t="e">
        <f t="shared" ca="1" si="57"/>
        <v>#NAME?</v>
      </c>
      <c r="Y287" s="478" t="e">
        <f t="shared" ca="1" si="57"/>
        <v>#NAME?</v>
      </c>
      <c r="Z287" s="478" t="e">
        <f t="shared" ca="1" si="57"/>
        <v>#NAME?</v>
      </c>
      <c r="AA287" s="478" t="e">
        <f t="shared" ca="1" si="57"/>
        <v>#NAME?</v>
      </c>
      <c r="AB287" s="739">
        <v>881</v>
      </c>
      <c r="AC287" s="739">
        <v>33</v>
      </c>
      <c r="AD287" s="739" t="s">
        <v>1000</v>
      </c>
    </row>
    <row r="288" spans="1:30" ht="14">
      <c r="A288" s="477"/>
      <c r="B288" s="477"/>
      <c r="C288" s="477"/>
      <c r="D288" s="743" t="s">
        <v>1348</v>
      </c>
      <c r="E288" s="478">
        <f>ROW('us01'!AK890)</f>
        <v>890</v>
      </c>
      <c r="F288" s="478">
        <f>COLUMN('us01'!AK890)</f>
        <v>37</v>
      </c>
      <c r="G288" s="478" t="s">
        <v>2264</v>
      </c>
      <c r="H288" s="478" t="e">
        <f t="shared" ca="1" si="56"/>
        <v>#NAME?</v>
      </c>
      <c r="I288" s="478" t="e">
        <f t="shared" ca="1" si="56"/>
        <v>#NAME?</v>
      </c>
      <c r="J288" s="478" t="e">
        <f t="shared" ca="1" si="56"/>
        <v>#NAME?</v>
      </c>
      <c r="K288" s="478" t="e">
        <f t="shared" ca="1" si="56"/>
        <v>#NAME?</v>
      </c>
      <c r="L288" s="478" t="e">
        <f t="shared" ca="1" si="56"/>
        <v>#NAME?</v>
      </c>
      <c r="M288" s="478" t="e">
        <f t="shared" ca="1" si="56"/>
        <v>#NAME?</v>
      </c>
      <c r="N288" s="478" t="e">
        <f t="shared" ca="1" si="56"/>
        <v>#NAME?</v>
      </c>
      <c r="O288" s="478" t="e">
        <f t="shared" ca="1" si="56"/>
        <v>#NAME?</v>
      </c>
      <c r="P288" s="478" t="e">
        <f t="shared" ca="1" si="56"/>
        <v>#NAME?</v>
      </c>
      <c r="Q288" s="478" t="e">
        <f t="shared" ca="1" si="56"/>
        <v>#NAME?</v>
      </c>
      <c r="R288" s="478" t="e">
        <f t="shared" ca="1" si="57"/>
        <v>#NAME?</v>
      </c>
      <c r="S288" s="478" t="e">
        <f t="shared" ca="1" si="57"/>
        <v>#NAME?</v>
      </c>
      <c r="T288" s="478" t="e">
        <f t="shared" ca="1" si="57"/>
        <v>#NAME?</v>
      </c>
      <c r="U288" s="478" t="e">
        <f t="shared" ca="1" si="57"/>
        <v>#NAME?</v>
      </c>
      <c r="V288" s="478" t="e">
        <f t="shared" ca="1" si="57"/>
        <v>#NAME?</v>
      </c>
      <c r="W288" s="478" t="e">
        <f t="shared" ca="1" si="57"/>
        <v>#NAME?</v>
      </c>
      <c r="X288" s="478" t="e">
        <f t="shared" ca="1" si="57"/>
        <v>#NAME?</v>
      </c>
      <c r="Y288" s="478" t="e">
        <f t="shared" ca="1" si="57"/>
        <v>#NAME?</v>
      </c>
      <c r="Z288" s="478" t="e">
        <f t="shared" ca="1" si="57"/>
        <v>#NAME?</v>
      </c>
      <c r="AA288" s="478" t="e">
        <f t="shared" ca="1" si="57"/>
        <v>#NAME?</v>
      </c>
      <c r="AB288" s="739">
        <v>890</v>
      </c>
      <c r="AC288" s="739">
        <v>37</v>
      </c>
      <c r="AD288" s="739" t="s">
        <v>2264</v>
      </c>
    </row>
    <row r="289" spans="1:30" ht="14">
      <c r="A289" s="477"/>
      <c r="B289" s="477"/>
      <c r="C289" s="477"/>
      <c r="D289" s="743" t="s">
        <v>1349</v>
      </c>
      <c r="E289" s="478">
        <f>ROW('us01'!AK896)</f>
        <v>896</v>
      </c>
      <c r="F289" s="478">
        <f>COLUMN('us01'!AK896)</f>
        <v>37</v>
      </c>
      <c r="G289" s="478" t="s">
        <v>2264</v>
      </c>
      <c r="H289" s="478" t="e">
        <f t="shared" ca="1" si="56"/>
        <v>#NAME?</v>
      </c>
      <c r="I289" s="478" t="e">
        <f t="shared" ca="1" si="56"/>
        <v>#NAME?</v>
      </c>
      <c r="J289" s="478" t="e">
        <f t="shared" ca="1" si="56"/>
        <v>#NAME?</v>
      </c>
      <c r="K289" s="478" t="e">
        <f t="shared" ca="1" si="56"/>
        <v>#NAME?</v>
      </c>
      <c r="L289" s="478" t="e">
        <f t="shared" ca="1" si="56"/>
        <v>#NAME?</v>
      </c>
      <c r="M289" s="478" t="e">
        <f t="shared" ca="1" si="56"/>
        <v>#NAME?</v>
      </c>
      <c r="N289" s="478" t="e">
        <f t="shared" ca="1" si="56"/>
        <v>#NAME?</v>
      </c>
      <c r="O289" s="478" t="e">
        <f t="shared" ca="1" si="56"/>
        <v>#NAME?</v>
      </c>
      <c r="P289" s="478" t="e">
        <f t="shared" ca="1" si="56"/>
        <v>#NAME?</v>
      </c>
      <c r="Q289" s="478" t="e">
        <f t="shared" ca="1" si="56"/>
        <v>#NAME?</v>
      </c>
      <c r="R289" s="478" t="e">
        <f t="shared" ca="1" si="57"/>
        <v>#NAME?</v>
      </c>
      <c r="S289" s="478" t="e">
        <f t="shared" ca="1" si="57"/>
        <v>#NAME?</v>
      </c>
      <c r="T289" s="478" t="e">
        <f t="shared" ca="1" si="57"/>
        <v>#NAME?</v>
      </c>
      <c r="U289" s="478" t="e">
        <f t="shared" ca="1" si="57"/>
        <v>#NAME?</v>
      </c>
      <c r="V289" s="478" t="e">
        <f t="shared" ca="1" si="57"/>
        <v>#NAME?</v>
      </c>
      <c r="W289" s="478" t="e">
        <f t="shared" ca="1" si="57"/>
        <v>#NAME?</v>
      </c>
      <c r="X289" s="478" t="e">
        <f t="shared" ca="1" si="57"/>
        <v>#NAME?</v>
      </c>
      <c r="Y289" s="478" t="e">
        <f t="shared" ca="1" si="57"/>
        <v>#NAME?</v>
      </c>
      <c r="Z289" s="478" t="e">
        <f t="shared" ca="1" si="57"/>
        <v>#NAME?</v>
      </c>
      <c r="AA289" s="478" t="e">
        <f t="shared" ca="1" si="57"/>
        <v>#NAME?</v>
      </c>
      <c r="AB289" s="739">
        <v>896</v>
      </c>
      <c r="AC289" s="739">
        <v>37</v>
      </c>
      <c r="AD289" s="739" t="s">
        <v>2264</v>
      </c>
    </row>
    <row r="290" spans="1:30" ht="14">
      <c r="A290" s="477"/>
      <c r="B290" s="477"/>
      <c r="C290" s="477"/>
      <c r="D290" s="743" t="s">
        <v>1350</v>
      </c>
      <c r="E290" s="478">
        <f>ROW('us01'!AK899)</f>
        <v>899</v>
      </c>
      <c r="F290" s="478">
        <f>COLUMN('us01'!AK899)</f>
        <v>37</v>
      </c>
      <c r="G290" s="478" t="s">
        <v>2264</v>
      </c>
      <c r="H290" s="478" t="e">
        <f t="shared" ca="1" si="56"/>
        <v>#NAME?</v>
      </c>
      <c r="I290" s="478" t="e">
        <f t="shared" ca="1" si="56"/>
        <v>#NAME?</v>
      </c>
      <c r="J290" s="478" t="e">
        <f t="shared" ca="1" si="56"/>
        <v>#NAME?</v>
      </c>
      <c r="K290" s="478" t="e">
        <f t="shared" ca="1" si="56"/>
        <v>#NAME?</v>
      </c>
      <c r="L290" s="478" t="e">
        <f t="shared" ca="1" si="56"/>
        <v>#NAME?</v>
      </c>
      <c r="M290" s="478" t="e">
        <f t="shared" ca="1" si="56"/>
        <v>#NAME?</v>
      </c>
      <c r="N290" s="478" t="e">
        <f t="shared" ca="1" si="56"/>
        <v>#NAME?</v>
      </c>
      <c r="O290" s="478" t="e">
        <f t="shared" ca="1" si="56"/>
        <v>#NAME?</v>
      </c>
      <c r="P290" s="478" t="e">
        <f t="shared" ca="1" si="56"/>
        <v>#NAME?</v>
      </c>
      <c r="Q290" s="478" t="e">
        <f t="shared" ca="1" si="56"/>
        <v>#NAME?</v>
      </c>
      <c r="R290" s="478" t="e">
        <f t="shared" ca="1" si="57"/>
        <v>#NAME?</v>
      </c>
      <c r="S290" s="478" t="e">
        <f t="shared" ca="1" si="57"/>
        <v>#NAME?</v>
      </c>
      <c r="T290" s="478" t="e">
        <f t="shared" ca="1" si="57"/>
        <v>#NAME?</v>
      </c>
      <c r="U290" s="478" t="e">
        <f t="shared" ca="1" si="57"/>
        <v>#NAME?</v>
      </c>
      <c r="V290" s="478" t="e">
        <f t="shared" ca="1" si="57"/>
        <v>#NAME?</v>
      </c>
      <c r="W290" s="478" t="e">
        <f t="shared" ca="1" si="57"/>
        <v>#NAME?</v>
      </c>
      <c r="X290" s="478" t="e">
        <f t="shared" ca="1" si="57"/>
        <v>#NAME?</v>
      </c>
      <c r="Y290" s="478" t="e">
        <f t="shared" ca="1" si="57"/>
        <v>#NAME?</v>
      </c>
      <c r="Z290" s="478" t="e">
        <f t="shared" ca="1" si="57"/>
        <v>#NAME?</v>
      </c>
      <c r="AA290" s="478" t="e">
        <f t="shared" ca="1" si="57"/>
        <v>#NAME?</v>
      </c>
      <c r="AB290" s="739">
        <v>899</v>
      </c>
      <c r="AC290" s="739">
        <v>37</v>
      </c>
      <c r="AD290" s="739" t="s">
        <v>2264</v>
      </c>
    </row>
    <row r="291" spans="1:30" ht="14">
      <c r="A291" s="477"/>
      <c r="B291" s="477"/>
      <c r="C291" s="477"/>
      <c r="D291" s="743" t="s">
        <v>1351</v>
      </c>
      <c r="E291" s="478">
        <f>ROW('us01'!AS905)</f>
        <v>905</v>
      </c>
      <c r="F291" s="478">
        <f>COLUMN('us01'!AS905)</f>
        <v>45</v>
      </c>
      <c r="G291" s="478" t="s">
        <v>2264</v>
      </c>
      <c r="H291" s="478" t="e">
        <f t="shared" ca="1" si="56"/>
        <v>#NAME?</v>
      </c>
      <c r="I291" s="478" t="e">
        <f t="shared" ca="1" si="56"/>
        <v>#NAME?</v>
      </c>
      <c r="J291" s="478" t="e">
        <f t="shared" ca="1" si="56"/>
        <v>#NAME?</v>
      </c>
      <c r="K291" s="478" t="e">
        <f t="shared" ca="1" si="56"/>
        <v>#NAME?</v>
      </c>
      <c r="L291" s="478" t="e">
        <f t="shared" ca="1" si="56"/>
        <v>#NAME?</v>
      </c>
      <c r="M291" s="478" t="e">
        <f t="shared" ca="1" si="56"/>
        <v>#NAME?</v>
      </c>
      <c r="N291" s="478" t="e">
        <f t="shared" ca="1" si="56"/>
        <v>#NAME?</v>
      </c>
      <c r="O291" s="478" t="e">
        <f t="shared" ca="1" si="56"/>
        <v>#NAME?</v>
      </c>
      <c r="P291" s="478" t="e">
        <f t="shared" ca="1" si="56"/>
        <v>#NAME?</v>
      </c>
      <c r="Q291" s="478" t="e">
        <f t="shared" ca="1" si="56"/>
        <v>#NAME?</v>
      </c>
      <c r="R291" s="478" t="e">
        <f t="shared" ca="1" si="57"/>
        <v>#NAME?</v>
      </c>
      <c r="S291" s="478" t="e">
        <f t="shared" ca="1" si="57"/>
        <v>#NAME?</v>
      </c>
      <c r="T291" s="478" t="e">
        <f t="shared" ca="1" si="57"/>
        <v>#NAME?</v>
      </c>
      <c r="U291" s="478" t="e">
        <f t="shared" ca="1" si="57"/>
        <v>#NAME?</v>
      </c>
      <c r="V291" s="478" t="e">
        <f t="shared" ca="1" si="57"/>
        <v>#NAME?</v>
      </c>
      <c r="W291" s="478" t="e">
        <f t="shared" ca="1" si="57"/>
        <v>#NAME?</v>
      </c>
      <c r="X291" s="478" t="e">
        <f t="shared" ca="1" si="57"/>
        <v>#NAME?</v>
      </c>
      <c r="Y291" s="478" t="e">
        <f t="shared" ca="1" si="57"/>
        <v>#NAME?</v>
      </c>
      <c r="Z291" s="478" t="e">
        <f t="shared" ca="1" si="57"/>
        <v>#NAME?</v>
      </c>
      <c r="AA291" s="478" t="e">
        <f t="shared" ca="1" si="57"/>
        <v>#NAME?</v>
      </c>
      <c r="AB291" s="739">
        <v>905</v>
      </c>
      <c r="AC291" s="739">
        <v>45</v>
      </c>
      <c r="AD291" s="739" t="s">
        <v>2264</v>
      </c>
    </row>
    <row r="292" spans="1:30" ht="14">
      <c r="A292" s="477"/>
      <c r="B292" s="477"/>
      <c r="C292" s="477"/>
      <c r="D292" s="743" t="s">
        <v>1352</v>
      </c>
      <c r="E292" s="478">
        <f>ROW('us01'!AS908)</f>
        <v>908</v>
      </c>
      <c r="F292" s="478">
        <f>COLUMN('us01'!AS908)</f>
        <v>45</v>
      </c>
      <c r="G292" s="478" t="s">
        <v>2264</v>
      </c>
      <c r="H292" s="478" t="e">
        <f t="shared" ca="1" si="56"/>
        <v>#NAME?</v>
      </c>
      <c r="I292" s="478" t="e">
        <f t="shared" ca="1" si="56"/>
        <v>#NAME?</v>
      </c>
      <c r="J292" s="478" t="e">
        <f t="shared" ca="1" si="56"/>
        <v>#NAME?</v>
      </c>
      <c r="K292" s="478" t="e">
        <f t="shared" ca="1" si="56"/>
        <v>#NAME?</v>
      </c>
      <c r="L292" s="478" t="e">
        <f t="shared" ca="1" si="56"/>
        <v>#NAME?</v>
      </c>
      <c r="M292" s="478" t="e">
        <f t="shared" ca="1" si="56"/>
        <v>#NAME?</v>
      </c>
      <c r="N292" s="478" t="e">
        <f t="shared" ca="1" si="56"/>
        <v>#NAME?</v>
      </c>
      <c r="O292" s="478" t="e">
        <f t="shared" ca="1" si="56"/>
        <v>#NAME?</v>
      </c>
      <c r="P292" s="478" t="e">
        <f t="shared" ca="1" si="56"/>
        <v>#NAME?</v>
      </c>
      <c r="Q292" s="478" t="e">
        <f t="shared" ca="1" si="56"/>
        <v>#NAME?</v>
      </c>
      <c r="R292" s="478" t="e">
        <f t="shared" ca="1" si="57"/>
        <v>#NAME?</v>
      </c>
      <c r="S292" s="478" t="e">
        <f t="shared" ca="1" si="57"/>
        <v>#NAME?</v>
      </c>
      <c r="T292" s="478" t="e">
        <f t="shared" ca="1" si="57"/>
        <v>#NAME?</v>
      </c>
      <c r="U292" s="478" t="e">
        <f t="shared" ca="1" si="57"/>
        <v>#NAME?</v>
      </c>
      <c r="V292" s="478" t="e">
        <f t="shared" ca="1" si="57"/>
        <v>#NAME?</v>
      </c>
      <c r="W292" s="478" t="e">
        <f t="shared" ca="1" si="57"/>
        <v>#NAME?</v>
      </c>
      <c r="X292" s="478" t="e">
        <f t="shared" ca="1" si="57"/>
        <v>#NAME?</v>
      </c>
      <c r="Y292" s="478" t="e">
        <f t="shared" ca="1" si="57"/>
        <v>#NAME?</v>
      </c>
      <c r="Z292" s="478" t="e">
        <f t="shared" ca="1" si="57"/>
        <v>#NAME?</v>
      </c>
      <c r="AA292" s="478" t="e">
        <f t="shared" ca="1" si="57"/>
        <v>#NAME?</v>
      </c>
      <c r="AB292" s="739">
        <v>908</v>
      </c>
      <c r="AC292" s="739">
        <v>45</v>
      </c>
      <c r="AD292" s="739" t="s">
        <v>2264</v>
      </c>
    </row>
    <row r="293" spans="1:30" ht="14">
      <c r="A293" s="477"/>
      <c r="B293" s="477"/>
      <c r="C293" s="477"/>
      <c r="D293" s="743" t="s">
        <v>1353</v>
      </c>
      <c r="E293" s="478">
        <f>ROW('us01'!AS911)</f>
        <v>911</v>
      </c>
      <c r="F293" s="478">
        <f>COLUMN('us01'!AS911)</f>
        <v>45</v>
      </c>
      <c r="G293" s="478" t="s">
        <v>2264</v>
      </c>
      <c r="H293" s="478" t="e">
        <f t="shared" ca="1" si="56"/>
        <v>#NAME?</v>
      </c>
      <c r="I293" s="478" t="e">
        <f t="shared" ca="1" si="56"/>
        <v>#NAME?</v>
      </c>
      <c r="J293" s="478" t="e">
        <f t="shared" ca="1" si="56"/>
        <v>#NAME?</v>
      </c>
      <c r="K293" s="478" t="e">
        <f t="shared" ca="1" si="56"/>
        <v>#NAME?</v>
      </c>
      <c r="L293" s="478" t="e">
        <f t="shared" ca="1" si="56"/>
        <v>#NAME?</v>
      </c>
      <c r="M293" s="478" t="e">
        <f t="shared" ca="1" si="56"/>
        <v>#NAME?</v>
      </c>
      <c r="N293" s="478" t="e">
        <f t="shared" ca="1" si="56"/>
        <v>#NAME?</v>
      </c>
      <c r="O293" s="478" t="e">
        <f t="shared" ca="1" si="56"/>
        <v>#NAME?</v>
      </c>
      <c r="P293" s="478" t="e">
        <f t="shared" ca="1" si="56"/>
        <v>#NAME?</v>
      </c>
      <c r="Q293" s="478" t="e">
        <f t="shared" ca="1" si="56"/>
        <v>#NAME?</v>
      </c>
      <c r="R293" s="478" t="e">
        <f t="shared" ca="1" si="57"/>
        <v>#NAME?</v>
      </c>
      <c r="S293" s="478" t="e">
        <f t="shared" ca="1" si="57"/>
        <v>#NAME?</v>
      </c>
      <c r="T293" s="478" t="e">
        <f t="shared" ca="1" si="57"/>
        <v>#NAME?</v>
      </c>
      <c r="U293" s="478" t="e">
        <f t="shared" ca="1" si="57"/>
        <v>#NAME?</v>
      </c>
      <c r="V293" s="478" t="e">
        <f t="shared" ca="1" si="57"/>
        <v>#NAME?</v>
      </c>
      <c r="W293" s="478" t="e">
        <f t="shared" ca="1" si="57"/>
        <v>#NAME?</v>
      </c>
      <c r="X293" s="478" t="e">
        <f t="shared" ca="1" si="57"/>
        <v>#NAME?</v>
      </c>
      <c r="Y293" s="478" t="e">
        <f t="shared" ca="1" si="57"/>
        <v>#NAME?</v>
      </c>
      <c r="Z293" s="478" t="e">
        <f t="shared" ca="1" si="57"/>
        <v>#NAME?</v>
      </c>
      <c r="AA293" s="478" t="e">
        <f t="shared" ca="1" si="57"/>
        <v>#NAME?</v>
      </c>
      <c r="AB293" s="739">
        <v>911</v>
      </c>
      <c r="AC293" s="739">
        <v>45</v>
      </c>
      <c r="AD293" s="739" t="s">
        <v>2264</v>
      </c>
    </row>
    <row r="294" spans="1:30" ht="14">
      <c r="A294" s="477"/>
      <c r="B294" s="477"/>
      <c r="C294" s="477"/>
      <c r="D294" s="743" t="s">
        <v>1354</v>
      </c>
      <c r="E294" s="478">
        <f>ROW('us01'!AS914)</f>
        <v>914</v>
      </c>
      <c r="F294" s="478">
        <f>COLUMN('us01'!AS914)</f>
        <v>45</v>
      </c>
      <c r="G294" s="478" t="s">
        <v>2264</v>
      </c>
      <c r="H294" s="478" t="e">
        <f t="shared" ca="1" si="56"/>
        <v>#NAME?</v>
      </c>
      <c r="I294" s="478" t="e">
        <f t="shared" ca="1" si="56"/>
        <v>#NAME?</v>
      </c>
      <c r="J294" s="478" t="e">
        <f t="shared" ca="1" si="56"/>
        <v>#NAME?</v>
      </c>
      <c r="K294" s="478" t="e">
        <f t="shared" ca="1" si="56"/>
        <v>#NAME?</v>
      </c>
      <c r="L294" s="478" t="e">
        <f t="shared" ca="1" si="56"/>
        <v>#NAME?</v>
      </c>
      <c r="M294" s="478" t="e">
        <f t="shared" ca="1" si="56"/>
        <v>#NAME?</v>
      </c>
      <c r="N294" s="478" t="e">
        <f t="shared" ca="1" si="56"/>
        <v>#NAME?</v>
      </c>
      <c r="O294" s="478" t="e">
        <f t="shared" ca="1" si="56"/>
        <v>#NAME?</v>
      </c>
      <c r="P294" s="478" t="e">
        <f t="shared" ca="1" si="56"/>
        <v>#NAME?</v>
      </c>
      <c r="Q294" s="478" t="e">
        <f t="shared" ca="1" si="56"/>
        <v>#NAME?</v>
      </c>
      <c r="R294" s="478" t="e">
        <f t="shared" ca="1" si="57"/>
        <v>#NAME?</v>
      </c>
      <c r="S294" s="478" t="e">
        <f t="shared" ca="1" si="57"/>
        <v>#NAME?</v>
      </c>
      <c r="T294" s="478" t="e">
        <f t="shared" ca="1" si="57"/>
        <v>#NAME?</v>
      </c>
      <c r="U294" s="478" t="e">
        <f t="shared" ca="1" si="57"/>
        <v>#NAME?</v>
      </c>
      <c r="V294" s="478" t="e">
        <f t="shared" ca="1" si="57"/>
        <v>#NAME?</v>
      </c>
      <c r="W294" s="478" t="e">
        <f t="shared" ca="1" si="57"/>
        <v>#NAME?</v>
      </c>
      <c r="X294" s="478" t="e">
        <f t="shared" ca="1" si="57"/>
        <v>#NAME?</v>
      </c>
      <c r="Y294" s="478" t="e">
        <f t="shared" ca="1" si="57"/>
        <v>#NAME?</v>
      </c>
      <c r="Z294" s="478" t="e">
        <f t="shared" ca="1" si="57"/>
        <v>#NAME?</v>
      </c>
      <c r="AA294" s="478" t="e">
        <f t="shared" ca="1" si="57"/>
        <v>#NAME?</v>
      </c>
      <c r="AB294" s="739">
        <v>914</v>
      </c>
      <c r="AC294" s="739">
        <v>45</v>
      </c>
      <c r="AD294" s="739" t="s">
        <v>2264</v>
      </c>
    </row>
    <row r="295" spans="1:30" ht="14">
      <c r="A295" s="477"/>
      <c r="B295" s="477"/>
      <c r="C295" s="477"/>
      <c r="D295" s="743" t="s">
        <v>1355</v>
      </c>
      <c r="E295" s="478">
        <f>ROW('us01'!AK920)</f>
        <v>920</v>
      </c>
      <c r="F295" s="478">
        <f>COLUMN('us01'!AK920)</f>
        <v>37</v>
      </c>
      <c r="G295" s="478" t="s">
        <v>2264</v>
      </c>
      <c r="H295" s="478" t="e">
        <f t="shared" ref="H295:Q304" ca="1" si="58">copia_valore_us2($E295,$F295,H$4,$G295)</f>
        <v>#NAME?</v>
      </c>
      <c r="I295" s="478" t="e">
        <f t="shared" ca="1" si="58"/>
        <v>#NAME?</v>
      </c>
      <c r="J295" s="478" t="e">
        <f t="shared" ca="1" si="58"/>
        <v>#NAME?</v>
      </c>
      <c r="K295" s="478" t="e">
        <f t="shared" ca="1" si="58"/>
        <v>#NAME?</v>
      </c>
      <c r="L295" s="478" t="e">
        <f t="shared" ca="1" si="58"/>
        <v>#NAME?</v>
      </c>
      <c r="M295" s="478" t="e">
        <f t="shared" ca="1" si="58"/>
        <v>#NAME?</v>
      </c>
      <c r="N295" s="478" t="e">
        <f t="shared" ca="1" si="58"/>
        <v>#NAME?</v>
      </c>
      <c r="O295" s="478" t="e">
        <f t="shared" ca="1" si="58"/>
        <v>#NAME?</v>
      </c>
      <c r="P295" s="478" t="e">
        <f t="shared" ca="1" si="58"/>
        <v>#NAME?</v>
      </c>
      <c r="Q295" s="478" t="e">
        <f t="shared" ca="1" si="58"/>
        <v>#NAME?</v>
      </c>
      <c r="R295" s="478" t="e">
        <f t="shared" ref="R295:AA304" ca="1" si="59">copia_valore_us2($E295,$F295,R$4,$G295)</f>
        <v>#NAME?</v>
      </c>
      <c r="S295" s="478" t="e">
        <f t="shared" ca="1" si="59"/>
        <v>#NAME?</v>
      </c>
      <c r="T295" s="478" t="e">
        <f t="shared" ca="1" si="59"/>
        <v>#NAME?</v>
      </c>
      <c r="U295" s="478" t="e">
        <f t="shared" ca="1" si="59"/>
        <v>#NAME?</v>
      </c>
      <c r="V295" s="478" t="e">
        <f t="shared" ca="1" si="59"/>
        <v>#NAME?</v>
      </c>
      <c r="W295" s="478" t="e">
        <f t="shared" ca="1" si="59"/>
        <v>#NAME?</v>
      </c>
      <c r="X295" s="478" t="e">
        <f t="shared" ca="1" si="59"/>
        <v>#NAME?</v>
      </c>
      <c r="Y295" s="478" t="e">
        <f t="shared" ca="1" si="59"/>
        <v>#NAME?</v>
      </c>
      <c r="Z295" s="478" t="e">
        <f t="shared" ca="1" si="59"/>
        <v>#NAME?</v>
      </c>
      <c r="AA295" s="478" t="e">
        <f t="shared" ca="1" si="59"/>
        <v>#NAME?</v>
      </c>
      <c r="AB295" s="739">
        <v>920</v>
      </c>
      <c r="AC295" s="739">
        <v>37</v>
      </c>
      <c r="AD295" s="739" t="s">
        <v>2264</v>
      </c>
    </row>
    <row r="296" spans="1:30" ht="14">
      <c r="A296" s="477"/>
      <c r="B296" s="477"/>
      <c r="C296" s="477"/>
      <c r="D296" s="743" t="s">
        <v>1356</v>
      </c>
      <c r="E296" s="478">
        <f>ROW('us01'!AK923)</f>
        <v>923</v>
      </c>
      <c r="F296" s="478">
        <f>COLUMN('us01'!AK923)</f>
        <v>37</v>
      </c>
      <c r="G296" s="478" t="s">
        <v>2264</v>
      </c>
      <c r="H296" s="478" t="e">
        <f t="shared" ca="1" si="58"/>
        <v>#NAME?</v>
      </c>
      <c r="I296" s="478" t="e">
        <f t="shared" ca="1" si="58"/>
        <v>#NAME?</v>
      </c>
      <c r="J296" s="478" t="e">
        <f t="shared" ca="1" si="58"/>
        <v>#NAME?</v>
      </c>
      <c r="K296" s="478" t="e">
        <f t="shared" ca="1" si="58"/>
        <v>#NAME?</v>
      </c>
      <c r="L296" s="478" t="e">
        <f t="shared" ca="1" si="58"/>
        <v>#NAME?</v>
      </c>
      <c r="M296" s="478" t="e">
        <f t="shared" ca="1" si="58"/>
        <v>#NAME?</v>
      </c>
      <c r="N296" s="478" t="e">
        <f t="shared" ca="1" si="58"/>
        <v>#NAME?</v>
      </c>
      <c r="O296" s="478" t="e">
        <f t="shared" ca="1" si="58"/>
        <v>#NAME?</v>
      </c>
      <c r="P296" s="478" t="e">
        <f t="shared" ca="1" si="58"/>
        <v>#NAME?</v>
      </c>
      <c r="Q296" s="478" t="e">
        <f t="shared" ca="1" si="58"/>
        <v>#NAME?</v>
      </c>
      <c r="R296" s="478" t="e">
        <f t="shared" ca="1" si="59"/>
        <v>#NAME?</v>
      </c>
      <c r="S296" s="478" t="e">
        <f t="shared" ca="1" si="59"/>
        <v>#NAME?</v>
      </c>
      <c r="T296" s="478" t="e">
        <f t="shared" ca="1" si="59"/>
        <v>#NAME?</v>
      </c>
      <c r="U296" s="478" t="e">
        <f t="shared" ca="1" si="59"/>
        <v>#NAME?</v>
      </c>
      <c r="V296" s="478" t="e">
        <f t="shared" ca="1" si="59"/>
        <v>#NAME?</v>
      </c>
      <c r="W296" s="478" t="e">
        <f t="shared" ca="1" si="59"/>
        <v>#NAME?</v>
      </c>
      <c r="X296" s="478" t="e">
        <f t="shared" ca="1" si="59"/>
        <v>#NAME?</v>
      </c>
      <c r="Y296" s="478" t="e">
        <f t="shared" ca="1" si="59"/>
        <v>#NAME?</v>
      </c>
      <c r="Z296" s="478" t="e">
        <f t="shared" ca="1" si="59"/>
        <v>#NAME?</v>
      </c>
      <c r="AA296" s="478" t="e">
        <f t="shared" ca="1" si="59"/>
        <v>#NAME?</v>
      </c>
      <c r="AB296" s="739">
        <v>923</v>
      </c>
      <c r="AC296" s="739">
        <v>37</v>
      </c>
      <c r="AD296" s="739" t="s">
        <v>2264</v>
      </c>
    </row>
    <row r="297" spans="1:30" ht="14">
      <c r="A297" s="477"/>
      <c r="B297" s="477"/>
      <c r="C297" s="477"/>
      <c r="D297" s="743" t="s">
        <v>1357</v>
      </c>
      <c r="E297" s="478">
        <f>ROW('us01'!AK926)</f>
        <v>926</v>
      </c>
      <c r="F297" s="478">
        <f>COLUMN('us01'!AK926)</f>
        <v>37</v>
      </c>
      <c r="G297" s="478" t="s">
        <v>2264</v>
      </c>
      <c r="H297" s="478" t="e">
        <f t="shared" ca="1" si="58"/>
        <v>#NAME?</v>
      </c>
      <c r="I297" s="478" t="e">
        <f t="shared" ca="1" si="58"/>
        <v>#NAME?</v>
      </c>
      <c r="J297" s="478" t="e">
        <f t="shared" ca="1" si="58"/>
        <v>#NAME?</v>
      </c>
      <c r="K297" s="478" t="e">
        <f t="shared" ca="1" si="58"/>
        <v>#NAME?</v>
      </c>
      <c r="L297" s="478" t="e">
        <f t="shared" ca="1" si="58"/>
        <v>#NAME?</v>
      </c>
      <c r="M297" s="478" t="e">
        <f t="shared" ca="1" si="58"/>
        <v>#NAME?</v>
      </c>
      <c r="N297" s="478" t="e">
        <f t="shared" ca="1" si="58"/>
        <v>#NAME?</v>
      </c>
      <c r="O297" s="478" t="e">
        <f t="shared" ca="1" si="58"/>
        <v>#NAME?</v>
      </c>
      <c r="P297" s="478" t="e">
        <f t="shared" ca="1" si="58"/>
        <v>#NAME?</v>
      </c>
      <c r="Q297" s="478" t="e">
        <f t="shared" ca="1" si="58"/>
        <v>#NAME?</v>
      </c>
      <c r="R297" s="478" t="e">
        <f t="shared" ca="1" si="59"/>
        <v>#NAME?</v>
      </c>
      <c r="S297" s="478" t="e">
        <f t="shared" ca="1" si="59"/>
        <v>#NAME?</v>
      </c>
      <c r="T297" s="478" t="e">
        <f t="shared" ca="1" si="59"/>
        <v>#NAME?</v>
      </c>
      <c r="U297" s="478" t="e">
        <f t="shared" ca="1" si="59"/>
        <v>#NAME?</v>
      </c>
      <c r="V297" s="478" t="e">
        <f t="shared" ca="1" si="59"/>
        <v>#NAME?</v>
      </c>
      <c r="W297" s="478" t="e">
        <f t="shared" ca="1" si="59"/>
        <v>#NAME?</v>
      </c>
      <c r="X297" s="478" t="e">
        <f t="shared" ca="1" si="59"/>
        <v>#NAME?</v>
      </c>
      <c r="Y297" s="478" t="e">
        <f t="shared" ca="1" si="59"/>
        <v>#NAME?</v>
      </c>
      <c r="Z297" s="478" t="e">
        <f t="shared" ca="1" si="59"/>
        <v>#NAME?</v>
      </c>
      <c r="AA297" s="478" t="e">
        <f t="shared" ca="1" si="59"/>
        <v>#NAME?</v>
      </c>
      <c r="AB297" s="739">
        <v>926</v>
      </c>
      <c r="AC297" s="739">
        <v>37</v>
      </c>
      <c r="AD297" s="739" t="s">
        <v>2264</v>
      </c>
    </row>
    <row r="298" spans="1:30" ht="14">
      <c r="A298" s="477"/>
      <c r="B298" s="477"/>
      <c r="C298" s="477"/>
      <c r="D298" s="743" t="s">
        <v>1358</v>
      </c>
      <c r="E298" s="478">
        <f>ROW('us01'!AK929)</f>
        <v>929</v>
      </c>
      <c r="F298" s="478">
        <f>COLUMN('us01'!AK929)</f>
        <v>37</v>
      </c>
      <c r="G298" s="478" t="s">
        <v>2264</v>
      </c>
      <c r="H298" s="478" t="e">
        <f t="shared" ca="1" si="58"/>
        <v>#NAME?</v>
      </c>
      <c r="I298" s="478" t="e">
        <f t="shared" ca="1" si="58"/>
        <v>#NAME?</v>
      </c>
      <c r="J298" s="478" t="e">
        <f t="shared" ca="1" si="58"/>
        <v>#NAME?</v>
      </c>
      <c r="K298" s="478" t="e">
        <f t="shared" ca="1" si="58"/>
        <v>#NAME?</v>
      </c>
      <c r="L298" s="478" t="e">
        <f t="shared" ca="1" si="58"/>
        <v>#NAME?</v>
      </c>
      <c r="M298" s="478" t="e">
        <f t="shared" ca="1" si="58"/>
        <v>#NAME?</v>
      </c>
      <c r="N298" s="478" t="e">
        <f t="shared" ca="1" si="58"/>
        <v>#NAME?</v>
      </c>
      <c r="O298" s="478" t="e">
        <f t="shared" ca="1" si="58"/>
        <v>#NAME?</v>
      </c>
      <c r="P298" s="478" t="e">
        <f t="shared" ca="1" si="58"/>
        <v>#NAME?</v>
      </c>
      <c r="Q298" s="478" t="e">
        <f t="shared" ca="1" si="58"/>
        <v>#NAME?</v>
      </c>
      <c r="R298" s="478" t="e">
        <f t="shared" ca="1" si="59"/>
        <v>#NAME?</v>
      </c>
      <c r="S298" s="478" t="e">
        <f t="shared" ca="1" si="59"/>
        <v>#NAME?</v>
      </c>
      <c r="T298" s="478" t="e">
        <f t="shared" ca="1" si="59"/>
        <v>#NAME?</v>
      </c>
      <c r="U298" s="478" t="e">
        <f t="shared" ca="1" si="59"/>
        <v>#NAME?</v>
      </c>
      <c r="V298" s="478" t="e">
        <f t="shared" ca="1" si="59"/>
        <v>#NAME?</v>
      </c>
      <c r="W298" s="478" t="e">
        <f t="shared" ca="1" si="59"/>
        <v>#NAME?</v>
      </c>
      <c r="X298" s="478" t="e">
        <f t="shared" ca="1" si="59"/>
        <v>#NAME?</v>
      </c>
      <c r="Y298" s="478" t="e">
        <f t="shared" ca="1" si="59"/>
        <v>#NAME?</v>
      </c>
      <c r="Z298" s="478" t="e">
        <f t="shared" ca="1" si="59"/>
        <v>#NAME?</v>
      </c>
      <c r="AA298" s="478" t="e">
        <f t="shared" ca="1" si="59"/>
        <v>#NAME?</v>
      </c>
      <c r="AB298" s="739">
        <v>929</v>
      </c>
      <c r="AC298" s="739">
        <v>37</v>
      </c>
      <c r="AD298" s="739" t="s">
        <v>2264</v>
      </c>
    </row>
    <row r="299" spans="1:30" ht="14">
      <c r="A299" s="477"/>
      <c r="B299" s="477"/>
      <c r="C299" s="477"/>
      <c r="D299" s="743" t="s">
        <v>1359</v>
      </c>
      <c r="E299" s="478">
        <f>ROW('us01'!AK932)</f>
        <v>932</v>
      </c>
      <c r="F299" s="478">
        <f>COLUMN('us01'!AK932)</f>
        <v>37</v>
      </c>
      <c r="G299" s="478" t="s">
        <v>2264</v>
      </c>
      <c r="H299" s="478" t="e">
        <f t="shared" ca="1" si="58"/>
        <v>#NAME?</v>
      </c>
      <c r="I299" s="478" t="e">
        <f t="shared" ca="1" si="58"/>
        <v>#NAME?</v>
      </c>
      <c r="J299" s="478" t="e">
        <f t="shared" ca="1" si="58"/>
        <v>#NAME?</v>
      </c>
      <c r="K299" s="478" t="e">
        <f t="shared" ca="1" si="58"/>
        <v>#NAME?</v>
      </c>
      <c r="L299" s="478" t="e">
        <f t="shared" ca="1" si="58"/>
        <v>#NAME?</v>
      </c>
      <c r="M299" s="478" t="e">
        <f t="shared" ca="1" si="58"/>
        <v>#NAME?</v>
      </c>
      <c r="N299" s="478" t="e">
        <f t="shared" ca="1" si="58"/>
        <v>#NAME?</v>
      </c>
      <c r="O299" s="478" t="e">
        <f t="shared" ca="1" si="58"/>
        <v>#NAME?</v>
      </c>
      <c r="P299" s="478" t="e">
        <f t="shared" ca="1" si="58"/>
        <v>#NAME?</v>
      </c>
      <c r="Q299" s="478" t="e">
        <f t="shared" ca="1" si="58"/>
        <v>#NAME?</v>
      </c>
      <c r="R299" s="478" t="e">
        <f t="shared" ca="1" si="59"/>
        <v>#NAME?</v>
      </c>
      <c r="S299" s="478" t="e">
        <f t="shared" ca="1" si="59"/>
        <v>#NAME?</v>
      </c>
      <c r="T299" s="478" t="e">
        <f t="shared" ca="1" si="59"/>
        <v>#NAME?</v>
      </c>
      <c r="U299" s="478" t="e">
        <f t="shared" ca="1" si="59"/>
        <v>#NAME?</v>
      </c>
      <c r="V299" s="478" t="e">
        <f t="shared" ca="1" si="59"/>
        <v>#NAME?</v>
      </c>
      <c r="W299" s="478" t="e">
        <f t="shared" ca="1" si="59"/>
        <v>#NAME?</v>
      </c>
      <c r="X299" s="478" t="e">
        <f t="shared" ca="1" si="59"/>
        <v>#NAME?</v>
      </c>
      <c r="Y299" s="478" t="e">
        <f t="shared" ca="1" si="59"/>
        <v>#NAME?</v>
      </c>
      <c r="Z299" s="478" t="e">
        <f t="shared" ca="1" si="59"/>
        <v>#NAME?</v>
      </c>
      <c r="AA299" s="478" t="e">
        <f t="shared" ca="1" si="59"/>
        <v>#NAME?</v>
      </c>
      <c r="AB299" s="739">
        <v>932</v>
      </c>
      <c r="AC299" s="739">
        <v>37</v>
      </c>
      <c r="AD299" s="739" t="s">
        <v>2264</v>
      </c>
    </row>
    <row r="300" spans="1:30" ht="14">
      <c r="A300" s="477"/>
      <c r="B300" s="477"/>
      <c r="C300" s="477"/>
      <c r="D300" s="743" t="s">
        <v>1360</v>
      </c>
      <c r="E300" s="478">
        <f>ROW('us01'!AS941)</f>
        <v>941</v>
      </c>
      <c r="F300" s="478">
        <f>COLUMN('us01'!AS941)</f>
        <v>45</v>
      </c>
      <c r="G300" s="478" t="s">
        <v>2264</v>
      </c>
      <c r="H300" s="478" t="e">
        <f t="shared" ca="1" si="58"/>
        <v>#NAME?</v>
      </c>
      <c r="I300" s="478" t="e">
        <f t="shared" ca="1" si="58"/>
        <v>#NAME?</v>
      </c>
      <c r="J300" s="478" t="e">
        <f t="shared" ca="1" si="58"/>
        <v>#NAME?</v>
      </c>
      <c r="K300" s="478" t="e">
        <f t="shared" ca="1" si="58"/>
        <v>#NAME?</v>
      </c>
      <c r="L300" s="478" t="e">
        <f t="shared" ca="1" si="58"/>
        <v>#NAME?</v>
      </c>
      <c r="M300" s="478" t="e">
        <f t="shared" ca="1" si="58"/>
        <v>#NAME?</v>
      </c>
      <c r="N300" s="478" t="e">
        <f t="shared" ca="1" si="58"/>
        <v>#NAME?</v>
      </c>
      <c r="O300" s="478" t="e">
        <f t="shared" ca="1" si="58"/>
        <v>#NAME?</v>
      </c>
      <c r="P300" s="478" t="e">
        <f t="shared" ca="1" si="58"/>
        <v>#NAME?</v>
      </c>
      <c r="Q300" s="478" t="e">
        <f t="shared" ca="1" si="58"/>
        <v>#NAME?</v>
      </c>
      <c r="R300" s="478" t="e">
        <f t="shared" ca="1" si="59"/>
        <v>#NAME?</v>
      </c>
      <c r="S300" s="478" t="e">
        <f t="shared" ca="1" si="59"/>
        <v>#NAME?</v>
      </c>
      <c r="T300" s="478" t="e">
        <f t="shared" ca="1" si="59"/>
        <v>#NAME?</v>
      </c>
      <c r="U300" s="478" t="e">
        <f t="shared" ca="1" si="59"/>
        <v>#NAME?</v>
      </c>
      <c r="V300" s="478" t="e">
        <f t="shared" ca="1" si="59"/>
        <v>#NAME?</v>
      </c>
      <c r="W300" s="478" t="e">
        <f t="shared" ca="1" si="59"/>
        <v>#NAME?</v>
      </c>
      <c r="X300" s="478" t="e">
        <f t="shared" ca="1" si="59"/>
        <v>#NAME?</v>
      </c>
      <c r="Y300" s="478" t="e">
        <f t="shared" ca="1" si="59"/>
        <v>#NAME?</v>
      </c>
      <c r="Z300" s="478" t="e">
        <f t="shared" ca="1" si="59"/>
        <v>#NAME?</v>
      </c>
      <c r="AA300" s="478" t="e">
        <f t="shared" ca="1" si="59"/>
        <v>#NAME?</v>
      </c>
      <c r="AB300" s="739">
        <v>941</v>
      </c>
      <c r="AC300" s="739">
        <v>45</v>
      </c>
      <c r="AD300" s="739" t="s">
        <v>2264</v>
      </c>
    </row>
    <row r="301" spans="1:30" ht="14">
      <c r="A301" s="477"/>
      <c r="B301" s="477"/>
      <c r="C301" s="477"/>
      <c r="D301" s="743" t="s">
        <v>1361</v>
      </c>
      <c r="E301" s="478">
        <f>ROW('us01'!AS947)</f>
        <v>947</v>
      </c>
      <c r="F301" s="478">
        <f>COLUMN('us01'!AS947)</f>
        <v>45</v>
      </c>
      <c r="G301" s="478" t="s">
        <v>2264</v>
      </c>
      <c r="H301" s="478" t="e">
        <f t="shared" ca="1" si="58"/>
        <v>#NAME?</v>
      </c>
      <c r="I301" s="478" t="e">
        <f t="shared" ca="1" si="58"/>
        <v>#NAME?</v>
      </c>
      <c r="J301" s="478" t="e">
        <f t="shared" ca="1" si="58"/>
        <v>#NAME?</v>
      </c>
      <c r="K301" s="478" t="e">
        <f t="shared" ca="1" si="58"/>
        <v>#NAME?</v>
      </c>
      <c r="L301" s="478" t="e">
        <f t="shared" ca="1" si="58"/>
        <v>#NAME?</v>
      </c>
      <c r="M301" s="478" t="e">
        <f t="shared" ca="1" si="58"/>
        <v>#NAME?</v>
      </c>
      <c r="N301" s="478" t="e">
        <f t="shared" ca="1" si="58"/>
        <v>#NAME?</v>
      </c>
      <c r="O301" s="478" t="e">
        <f t="shared" ca="1" si="58"/>
        <v>#NAME?</v>
      </c>
      <c r="P301" s="478" t="e">
        <f t="shared" ca="1" si="58"/>
        <v>#NAME?</v>
      </c>
      <c r="Q301" s="478" t="e">
        <f t="shared" ca="1" si="58"/>
        <v>#NAME?</v>
      </c>
      <c r="R301" s="478" t="e">
        <f t="shared" ca="1" si="59"/>
        <v>#NAME?</v>
      </c>
      <c r="S301" s="478" t="e">
        <f t="shared" ca="1" si="59"/>
        <v>#NAME?</v>
      </c>
      <c r="T301" s="478" t="e">
        <f t="shared" ca="1" si="59"/>
        <v>#NAME?</v>
      </c>
      <c r="U301" s="478" t="e">
        <f t="shared" ca="1" si="59"/>
        <v>#NAME?</v>
      </c>
      <c r="V301" s="478" t="e">
        <f t="shared" ca="1" si="59"/>
        <v>#NAME?</v>
      </c>
      <c r="W301" s="478" t="e">
        <f t="shared" ca="1" si="59"/>
        <v>#NAME?</v>
      </c>
      <c r="X301" s="478" t="e">
        <f t="shared" ca="1" si="59"/>
        <v>#NAME?</v>
      </c>
      <c r="Y301" s="478" t="e">
        <f t="shared" ca="1" si="59"/>
        <v>#NAME?</v>
      </c>
      <c r="Z301" s="478" t="e">
        <f t="shared" ca="1" si="59"/>
        <v>#NAME?</v>
      </c>
      <c r="AA301" s="478" t="e">
        <f t="shared" ca="1" si="59"/>
        <v>#NAME?</v>
      </c>
      <c r="AB301" s="739">
        <v>947</v>
      </c>
      <c r="AC301" s="739">
        <v>45</v>
      </c>
      <c r="AD301" s="739" t="s">
        <v>2264</v>
      </c>
    </row>
    <row r="302" spans="1:30" ht="14">
      <c r="A302" s="477"/>
      <c r="B302" s="477"/>
      <c r="C302" s="477"/>
      <c r="D302" s="743" t="s">
        <v>1362</v>
      </c>
      <c r="E302" s="478">
        <f>ROW('us01'!AS950)</f>
        <v>950</v>
      </c>
      <c r="F302" s="478">
        <f>COLUMN('us01'!AS950)</f>
        <v>45</v>
      </c>
      <c r="G302" s="478" t="s">
        <v>2264</v>
      </c>
      <c r="H302" s="478" t="e">
        <f t="shared" ca="1" si="58"/>
        <v>#NAME?</v>
      </c>
      <c r="I302" s="478" t="e">
        <f t="shared" ca="1" si="58"/>
        <v>#NAME?</v>
      </c>
      <c r="J302" s="478" t="e">
        <f t="shared" ca="1" si="58"/>
        <v>#NAME?</v>
      </c>
      <c r="K302" s="478" t="e">
        <f t="shared" ca="1" si="58"/>
        <v>#NAME?</v>
      </c>
      <c r="L302" s="478" t="e">
        <f t="shared" ca="1" si="58"/>
        <v>#NAME?</v>
      </c>
      <c r="M302" s="478" t="e">
        <f t="shared" ca="1" si="58"/>
        <v>#NAME?</v>
      </c>
      <c r="N302" s="478" t="e">
        <f t="shared" ca="1" si="58"/>
        <v>#NAME?</v>
      </c>
      <c r="O302" s="478" t="e">
        <f t="shared" ca="1" si="58"/>
        <v>#NAME?</v>
      </c>
      <c r="P302" s="478" t="e">
        <f t="shared" ca="1" si="58"/>
        <v>#NAME?</v>
      </c>
      <c r="Q302" s="478" t="e">
        <f t="shared" ca="1" si="58"/>
        <v>#NAME?</v>
      </c>
      <c r="R302" s="478" t="e">
        <f t="shared" ca="1" si="59"/>
        <v>#NAME?</v>
      </c>
      <c r="S302" s="478" t="e">
        <f t="shared" ca="1" si="59"/>
        <v>#NAME?</v>
      </c>
      <c r="T302" s="478" t="e">
        <f t="shared" ca="1" si="59"/>
        <v>#NAME?</v>
      </c>
      <c r="U302" s="478" t="e">
        <f t="shared" ca="1" si="59"/>
        <v>#NAME?</v>
      </c>
      <c r="V302" s="478" t="e">
        <f t="shared" ca="1" si="59"/>
        <v>#NAME?</v>
      </c>
      <c r="W302" s="478" t="e">
        <f t="shared" ca="1" si="59"/>
        <v>#NAME?</v>
      </c>
      <c r="X302" s="478" t="e">
        <f t="shared" ca="1" si="59"/>
        <v>#NAME?</v>
      </c>
      <c r="Y302" s="478" t="e">
        <f t="shared" ca="1" si="59"/>
        <v>#NAME?</v>
      </c>
      <c r="Z302" s="478" t="e">
        <f t="shared" ca="1" si="59"/>
        <v>#NAME?</v>
      </c>
      <c r="AA302" s="478" t="e">
        <f t="shared" ca="1" si="59"/>
        <v>#NAME?</v>
      </c>
      <c r="AB302" s="739">
        <v>950</v>
      </c>
      <c r="AC302" s="739">
        <v>45</v>
      </c>
      <c r="AD302" s="739" t="s">
        <v>2264</v>
      </c>
    </row>
    <row r="303" spans="1:30" ht="14">
      <c r="A303" s="477"/>
      <c r="B303" s="477"/>
      <c r="C303" s="477"/>
      <c r="D303" s="743" t="s">
        <v>1363</v>
      </c>
      <c r="E303" s="478">
        <f>ROW('us01'!AK953)</f>
        <v>953</v>
      </c>
      <c r="F303" s="478">
        <f>COLUMN('us01'!AK953)</f>
        <v>37</v>
      </c>
      <c r="G303" s="478" t="s">
        <v>2264</v>
      </c>
      <c r="H303" s="478" t="e">
        <f t="shared" ca="1" si="58"/>
        <v>#NAME?</v>
      </c>
      <c r="I303" s="478" t="e">
        <f t="shared" ca="1" si="58"/>
        <v>#NAME?</v>
      </c>
      <c r="J303" s="478" t="e">
        <f t="shared" ca="1" si="58"/>
        <v>#NAME?</v>
      </c>
      <c r="K303" s="478" t="e">
        <f t="shared" ca="1" si="58"/>
        <v>#NAME?</v>
      </c>
      <c r="L303" s="478" t="e">
        <f t="shared" ca="1" si="58"/>
        <v>#NAME?</v>
      </c>
      <c r="M303" s="478" t="e">
        <f t="shared" ca="1" si="58"/>
        <v>#NAME?</v>
      </c>
      <c r="N303" s="478" t="e">
        <f t="shared" ca="1" si="58"/>
        <v>#NAME?</v>
      </c>
      <c r="O303" s="478" t="e">
        <f t="shared" ca="1" si="58"/>
        <v>#NAME?</v>
      </c>
      <c r="P303" s="478" t="e">
        <f t="shared" ca="1" si="58"/>
        <v>#NAME?</v>
      </c>
      <c r="Q303" s="478" t="e">
        <f t="shared" ca="1" si="58"/>
        <v>#NAME?</v>
      </c>
      <c r="R303" s="478" t="e">
        <f t="shared" ca="1" si="59"/>
        <v>#NAME?</v>
      </c>
      <c r="S303" s="478" t="e">
        <f t="shared" ca="1" si="59"/>
        <v>#NAME?</v>
      </c>
      <c r="T303" s="478" t="e">
        <f t="shared" ca="1" si="59"/>
        <v>#NAME?</v>
      </c>
      <c r="U303" s="478" t="e">
        <f t="shared" ca="1" si="59"/>
        <v>#NAME?</v>
      </c>
      <c r="V303" s="478" t="e">
        <f t="shared" ca="1" si="59"/>
        <v>#NAME?</v>
      </c>
      <c r="W303" s="478" t="e">
        <f t="shared" ca="1" si="59"/>
        <v>#NAME?</v>
      </c>
      <c r="X303" s="478" t="e">
        <f t="shared" ca="1" si="59"/>
        <v>#NAME?</v>
      </c>
      <c r="Y303" s="478" t="e">
        <f t="shared" ca="1" si="59"/>
        <v>#NAME?</v>
      </c>
      <c r="Z303" s="478" t="e">
        <f t="shared" ca="1" si="59"/>
        <v>#NAME?</v>
      </c>
      <c r="AA303" s="478" t="e">
        <f t="shared" ca="1" si="59"/>
        <v>#NAME?</v>
      </c>
      <c r="AB303" s="739">
        <v>953</v>
      </c>
      <c r="AC303" s="739">
        <v>37</v>
      </c>
      <c r="AD303" s="739" t="s">
        <v>2264</v>
      </c>
    </row>
    <row r="304" spans="1:30" ht="14">
      <c r="A304" s="477"/>
      <c r="B304" s="477"/>
      <c r="C304" s="477"/>
      <c r="D304" s="743" t="s">
        <v>1364</v>
      </c>
      <c r="E304" s="478">
        <f>ROW('us01'!AK956)</f>
        <v>956</v>
      </c>
      <c r="F304" s="478">
        <f>COLUMN('us01'!AK956)</f>
        <v>37</v>
      </c>
      <c r="G304" s="478" t="s">
        <v>2264</v>
      </c>
      <c r="H304" s="478" t="e">
        <f t="shared" ca="1" si="58"/>
        <v>#NAME?</v>
      </c>
      <c r="I304" s="478" t="e">
        <f t="shared" ca="1" si="58"/>
        <v>#NAME?</v>
      </c>
      <c r="J304" s="478" t="e">
        <f t="shared" ca="1" si="58"/>
        <v>#NAME?</v>
      </c>
      <c r="K304" s="478" t="e">
        <f t="shared" ca="1" si="58"/>
        <v>#NAME?</v>
      </c>
      <c r="L304" s="478" t="e">
        <f t="shared" ca="1" si="58"/>
        <v>#NAME?</v>
      </c>
      <c r="M304" s="478" t="e">
        <f t="shared" ca="1" si="58"/>
        <v>#NAME?</v>
      </c>
      <c r="N304" s="478" t="e">
        <f t="shared" ca="1" si="58"/>
        <v>#NAME?</v>
      </c>
      <c r="O304" s="478" t="e">
        <f t="shared" ca="1" si="58"/>
        <v>#NAME?</v>
      </c>
      <c r="P304" s="478" t="e">
        <f t="shared" ca="1" si="58"/>
        <v>#NAME?</v>
      </c>
      <c r="Q304" s="478" t="e">
        <f t="shared" ca="1" si="58"/>
        <v>#NAME?</v>
      </c>
      <c r="R304" s="478" t="e">
        <f t="shared" ca="1" si="59"/>
        <v>#NAME?</v>
      </c>
      <c r="S304" s="478" t="e">
        <f t="shared" ca="1" si="59"/>
        <v>#NAME?</v>
      </c>
      <c r="T304" s="478" t="e">
        <f t="shared" ca="1" si="59"/>
        <v>#NAME?</v>
      </c>
      <c r="U304" s="478" t="e">
        <f t="shared" ca="1" si="59"/>
        <v>#NAME?</v>
      </c>
      <c r="V304" s="478" t="e">
        <f t="shared" ca="1" si="59"/>
        <v>#NAME?</v>
      </c>
      <c r="W304" s="478" t="e">
        <f t="shared" ca="1" si="59"/>
        <v>#NAME?</v>
      </c>
      <c r="X304" s="478" t="e">
        <f t="shared" ca="1" si="59"/>
        <v>#NAME?</v>
      </c>
      <c r="Y304" s="478" t="e">
        <f t="shared" ca="1" si="59"/>
        <v>#NAME?</v>
      </c>
      <c r="Z304" s="478" t="e">
        <f t="shared" ca="1" si="59"/>
        <v>#NAME?</v>
      </c>
      <c r="AA304" s="478" t="e">
        <f t="shared" ca="1" si="59"/>
        <v>#NAME?</v>
      </c>
      <c r="AB304" s="739">
        <v>956</v>
      </c>
      <c r="AC304" s="739">
        <v>37</v>
      </c>
      <c r="AD304" s="739" t="s">
        <v>2264</v>
      </c>
    </row>
    <row r="305" spans="1:30" ht="14">
      <c r="A305" s="477"/>
      <c r="B305" s="477"/>
      <c r="D305" s="743" t="s">
        <v>439</v>
      </c>
      <c r="E305" s="478">
        <f>ROW('us01'!AX890)</f>
        <v>890</v>
      </c>
      <c r="F305" s="478">
        <f>COLUMN('us01'!AX890)</f>
        <v>50</v>
      </c>
      <c r="G305" s="478" t="s">
        <v>2264</v>
      </c>
      <c r="H305" s="478" t="e">
        <f t="shared" ref="H305:Q314" ca="1" si="60">copia_valore_us2($E305,$F305,H$4,$G305)</f>
        <v>#NAME?</v>
      </c>
      <c r="I305" s="478" t="e">
        <f t="shared" ca="1" si="60"/>
        <v>#NAME?</v>
      </c>
      <c r="J305" s="478" t="e">
        <f t="shared" ca="1" si="60"/>
        <v>#NAME?</v>
      </c>
      <c r="K305" s="478" t="e">
        <f t="shared" ca="1" si="60"/>
        <v>#NAME?</v>
      </c>
      <c r="L305" s="478" t="e">
        <f t="shared" ca="1" si="60"/>
        <v>#NAME?</v>
      </c>
      <c r="M305" s="478" t="e">
        <f t="shared" ca="1" si="60"/>
        <v>#NAME?</v>
      </c>
      <c r="N305" s="478" t="e">
        <f t="shared" ca="1" si="60"/>
        <v>#NAME?</v>
      </c>
      <c r="O305" s="478" t="e">
        <f t="shared" ca="1" si="60"/>
        <v>#NAME?</v>
      </c>
      <c r="P305" s="478" t="e">
        <f t="shared" ca="1" si="60"/>
        <v>#NAME?</v>
      </c>
      <c r="Q305" s="478" t="e">
        <f t="shared" ca="1" si="60"/>
        <v>#NAME?</v>
      </c>
      <c r="R305" s="478" t="e">
        <f t="shared" ref="R305:AA314" ca="1" si="61">copia_valore_us2($E305,$F305,R$4,$G305)</f>
        <v>#NAME?</v>
      </c>
      <c r="S305" s="478" t="e">
        <f t="shared" ca="1" si="61"/>
        <v>#NAME?</v>
      </c>
      <c r="T305" s="478" t="e">
        <f t="shared" ca="1" si="61"/>
        <v>#NAME?</v>
      </c>
      <c r="U305" s="478" t="e">
        <f t="shared" ca="1" si="61"/>
        <v>#NAME?</v>
      </c>
      <c r="V305" s="478" t="e">
        <f t="shared" ca="1" si="61"/>
        <v>#NAME?</v>
      </c>
      <c r="W305" s="478" t="e">
        <f t="shared" ca="1" si="61"/>
        <v>#NAME?</v>
      </c>
      <c r="X305" s="478" t="e">
        <f t="shared" ca="1" si="61"/>
        <v>#NAME?</v>
      </c>
      <c r="Y305" s="478" t="e">
        <f t="shared" ca="1" si="61"/>
        <v>#NAME?</v>
      </c>
      <c r="Z305" s="478" t="e">
        <f t="shared" ca="1" si="61"/>
        <v>#NAME?</v>
      </c>
      <c r="AA305" s="478" t="e">
        <f t="shared" ca="1" si="61"/>
        <v>#NAME?</v>
      </c>
      <c r="AB305" s="739">
        <v>890</v>
      </c>
      <c r="AC305" s="739">
        <v>50</v>
      </c>
      <c r="AD305" s="739" t="s">
        <v>2264</v>
      </c>
    </row>
    <row r="306" spans="1:30" ht="14">
      <c r="A306" s="477"/>
      <c r="B306" s="477"/>
      <c r="C306" s="477"/>
      <c r="D306" s="743" t="s">
        <v>440</v>
      </c>
      <c r="E306" s="478">
        <f>ROW('us01'!AX896)</f>
        <v>896</v>
      </c>
      <c r="F306" s="478">
        <f>COLUMN('us01'!AX896)</f>
        <v>50</v>
      </c>
      <c r="G306" s="478" t="s">
        <v>2264</v>
      </c>
      <c r="H306" s="478" t="e">
        <f t="shared" ca="1" si="60"/>
        <v>#NAME?</v>
      </c>
      <c r="I306" s="478" t="e">
        <f t="shared" ca="1" si="60"/>
        <v>#NAME?</v>
      </c>
      <c r="J306" s="478" t="e">
        <f t="shared" ca="1" si="60"/>
        <v>#NAME?</v>
      </c>
      <c r="K306" s="478" t="e">
        <f t="shared" ca="1" si="60"/>
        <v>#NAME?</v>
      </c>
      <c r="L306" s="478" t="e">
        <f t="shared" ca="1" si="60"/>
        <v>#NAME?</v>
      </c>
      <c r="M306" s="478" t="e">
        <f t="shared" ca="1" si="60"/>
        <v>#NAME?</v>
      </c>
      <c r="N306" s="478" t="e">
        <f t="shared" ca="1" si="60"/>
        <v>#NAME?</v>
      </c>
      <c r="O306" s="478" t="e">
        <f t="shared" ca="1" si="60"/>
        <v>#NAME?</v>
      </c>
      <c r="P306" s="478" t="e">
        <f t="shared" ca="1" si="60"/>
        <v>#NAME?</v>
      </c>
      <c r="Q306" s="478" t="e">
        <f t="shared" ca="1" si="60"/>
        <v>#NAME?</v>
      </c>
      <c r="R306" s="478" t="e">
        <f t="shared" ca="1" si="61"/>
        <v>#NAME?</v>
      </c>
      <c r="S306" s="478" t="e">
        <f t="shared" ca="1" si="61"/>
        <v>#NAME?</v>
      </c>
      <c r="T306" s="478" t="e">
        <f t="shared" ca="1" si="61"/>
        <v>#NAME?</v>
      </c>
      <c r="U306" s="478" t="e">
        <f t="shared" ca="1" si="61"/>
        <v>#NAME?</v>
      </c>
      <c r="V306" s="478" t="e">
        <f t="shared" ca="1" si="61"/>
        <v>#NAME?</v>
      </c>
      <c r="W306" s="478" t="e">
        <f t="shared" ca="1" si="61"/>
        <v>#NAME?</v>
      </c>
      <c r="X306" s="478" t="e">
        <f t="shared" ca="1" si="61"/>
        <v>#NAME?</v>
      </c>
      <c r="Y306" s="478" t="e">
        <f t="shared" ca="1" si="61"/>
        <v>#NAME?</v>
      </c>
      <c r="Z306" s="478" t="e">
        <f t="shared" ca="1" si="61"/>
        <v>#NAME?</v>
      </c>
      <c r="AA306" s="478" t="e">
        <f t="shared" ca="1" si="61"/>
        <v>#NAME?</v>
      </c>
      <c r="AB306" s="739">
        <v>896</v>
      </c>
      <c r="AC306" s="739">
        <v>50</v>
      </c>
      <c r="AD306" s="739" t="s">
        <v>2264</v>
      </c>
    </row>
    <row r="307" spans="1:30" ht="14">
      <c r="A307" s="477"/>
      <c r="B307" s="477"/>
      <c r="C307" s="477"/>
      <c r="D307" s="743" t="s">
        <v>441</v>
      </c>
      <c r="E307" s="478">
        <f>ROW('us01'!AX899)</f>
        <v>899</v>
      </c>
      <c r="F307" s="478">
        <f>COLUMN('us01'!AX899)</f>
        <v>50</v>
      </c>
      <c r="G307" s="478" t="s">
        <v>2264</v>
      </c>
      <c r="H307" s="478" t="e">
        <f t="shared" ca="1" si="60"/>
        <v>#NAME?</v>
      </c>
      <c r="I307" s="478" t="e">
        <f t="shared" ca="1" si="60"/>
        <v>#NAME?</v>
      </c>
      <c r="J307" s="478" t="e">
        <f t="shared" ca="1" si="60"/>
        <v>#NAME?</v>
      </c>
      <c r="K307" s="478" t="e">
        <f t="shared" ca="1" si="60"/>
        <v>#NAME?</v>
      </c>
      <c r="L307" s="478" t="e">
        <f t="shared" ca="1" si="60"/>
        <v>#NAME?</v>
      </c>
      <c r="M307" s="478" t="e">
        <f t="shared" ca="1" si="60"/>
        <v>#NAME?</v>
      </c>
      <c r="N307" s="478" t="e">
        <f t="shared" ca="1" si="60"/>
        <v>#NAME?</v>
      </c>
      <c r="O307" s="478" t="e">
        <f t="shared" ca="1" si="60"/>
        <v>#NAME?</v>
      </c>
      <c r="P307" s="478" t="e">
        <f t="shared" ca="1" si="60"/>
        <v>#NAME?</v>
      </c>
      <c r="Q307" s="478" t="e">
        <f t="shared" ca="1" si="60"/>
        <v>#NAME?</v>
      </c>
      <c r="R307" s="478" t="e">
        <f t="shared" ca="1" si="61"/>
        <v>#NAME?</v>
      </c>
      <c r="S307" s="478" t="e">
        <f t="shared" ca="1" si="61"/>
        <v>#NAME?</v>
      </c>
      <c r="T307" s="478" t="e">
        <f t="shared" ca="1" si="61"/>
        <v>#NAME?</v>
      </c>
      <c r="U307" s="478" t="e">
        <f t="shared" ca="1" si="61"/>
        <v>#NAME?</v>
      </c>
      <c r="V307" s="478" t="e">
        <f t="shared" ca="1" si="61"/>
        <v>#NAME?</v>
      </c>
      <c r="W307" s="478" t="e">
        <f t="shared" ca="1" si="61"/>
        <v>#NAME?</v>
      </c>
      <c r="X307" s="478" t="e">
        <f t="shared" ca="1" si="61"/>
        <v>#NAME?</v>
      </c>
      <c r="Y307" s="478" t="e">
        <f t="shared" ca="1" si="61"/>
        <v>#NAME?</v>
      </c>
      <c r="Z307" s="478" t="e">
        <f t="shared" ca="1" si="61"/>
        <v>#NAME?</v>
      </c>
      <c r="AA307" s="478" t="e">
        <f t="shared" ca="1" si="61"/>
        <v>#NAME?</v>
      </c>
      <c r="AB307" s="739">
        <v>899</v>
      </c>
      <c r="AC307" s="739">
        <v>50</v>
      </c>
      <c r="AD307" s="739" t="s">
        <v>2264</v>
      </c>
    </row>
    <row r="308" spans="1:30" ht="14">
      <c r="A308" s="477"/>
      <c r="B308" s="477"/>
      <c r="C308" s="477"/>
      <c r="D308" s="743" t="s">
        <v>442</v>
      </c>
      <c r="E308" s="478">
        <f>ROW('us01'!AX905)</f>
        <v>905</v>
      </c>
      <c r="F308" s="478">
        <f>COLUMN('us01'!AX905)</f>
        <v>50</v>
      </c>
      <c r="G308" s="478" t="s">
        <v>2264</v>
      </c>
      <c r="H308" s="478" t="e">
        <f t="shared" ca="1" si="60"/>
        <v>#NAME?</v>
      </c>
      <c r="I308" s="478" t="e">
        <f t="shared" ca="1" si="60"/>
        <v>#NAME?</v>
      </c>
      <c r="J308" s="478" t="e">
        <f t="shared" ca="1" si="60"/>
        <v>#NAME?</v>
      </c>
      <c r="K308" s="478" t="e">
        <f t="shared" ca="1" si="60"/>
        <v>#NAME?</v>
      </c>
      <c r="L308" s="478" t="e">
        <f t="shared" ca="1" si="60"/>
        <v>#NAME?</v>
      </c>
      <c r="M308" s="478" t="e">
        <f t="shared" ca="1" si="60"/>
        <v>#NAME?</v>
      </c>
      <c r="N308" s="478" t="e">
        <f t="shared" ca="1" si="60"/>
        <v>#NAME?</v>
      </c>
      <c r="O308" s="478" t="e">
        <f t="shared" ca="1" si="60"/>
        <v>#NAME?</v>
      </c>
      <c r="P308" s="478" t="e">
        <f t="shared" ca="1" si="60"/>
        <v>#NAME?</v>
      </c>
      <c r="Q308" s="478" t="e">
        <f t="shared" ca="1" si="60"/>
        <v>#NAME?</v>
      </c>
      <c r="R308" s="478" t="e">
        <f t="shared" ca="1" si="61"/>
        <v>#NAME?</v>
      </c>
      <c r="S308" s="478" t="e">
        <f t="shared" ca="1" si="61"/>
        <v>#NAME?</v>
      </c>
      <c r="T308" s="478" t="e">
        <f t="shared" ca="1" si="61"/>
        <v>#NAME?</v>
      </c>
      <c r="U308" s="478" t="e">
        <f t="shared" ca="1" si="61"/>
        <v>#NAME?</v>
      </c>
      <c r="V308" s="478" t="e">
        <f t="shared" ca="1" si="61"/>
        <v>#NAME?</v>
      </c>
      <c r="W308" s="478" t="e">
        <f t="shared" ca="1" si="61"/>
        <v>#NAME?</v>
      </c>
      <c r="X308" s="478" t="e">
        <f t="shared" ca="1" si="61"/>
        <v>#NAME?</v>
      </c>
      <c r="Y308" s="478" t="e">
        <f t="shared" ca="1" si="61"/>
        <v>#NAME?</v>
      </c>
      <c r="Z308" s="478" t="e">
        <f t="shared" ca="1" si="61"/>
        <v>#NAME?</v>
      </c>
      <c r="AA308" s="478" t="e">
        <f t="shared" ca="1" si="61"/>
        <v>#NAME?</v>
      </c>
      <c r="AB308" s="739">
        <v>905</v>
      </c>
      <c r="AC308" s="739">
        <v>50</v>
      </c>
      <c r="AD308" s="739" t="s">
        <v>2264</v>
      </c>
    </row>
    <row r="309" spans="1:30" ht="14">
      <c r="A309" s="477"/>
      <c r="B309" s="477"/>
      <c r="C309" s="477"/>
      <c r="D309" s="743" t="s">
        <v>443</v>
      </c>
      <c r="E309" s="478">
        <f>ROW('us01'!AX908)</f>
        <v>908</v>
      </c>
      <c r="F309" s="478">
        <f>COLUMN('us01'!AX908)</f>
        <v>50</v>
      </c>
      <c r="G309" s="478" t="s">
        <v>2264</v>
      </c>
      <c r="H309" s="478" t="e">
        <f t="shared" ca="1" si="60"/>
        <v>#NAME?</v>
      </c>
      <c r="I309" s="478" t="e">
        <f t="shared" ca="1" si="60"/>
        <v>#NAME?</v>
      </c>
      <c r="J309" s="478" t="e">
        <f t="shared" ca="1" si="60"/>
        <v>#NAME?</v>
      </c>
      <c r="K309" s="478" t="e">
        <f t="shared" ca="1" si="60"/>
        <v>#NAME?</v>
      </c>
      <c r="L309" s="478" t="e">
        <f t="shared" ca="1" si="60"/>
        <v>#NAME?</v>
      </c>
      <c r="M309" s="478" t="e">
        <f t="shared" ca="1" si="60"/>
        <v>#NAME?</v>
      </c>
      <c r="N309" s="478" t="e">
        <f t="shared" ca="1" si="60"/>
        <v>#NAME?</v>
      </c>
      <c r="O309" s="478" t="e">
        <f t="shared" ca="1" si="60"/>
        <v>#NAME?</v>
      </c>
      <c r="P309" s="478" t="e">
        <f t="shared" ca="1" si="60"/>
        <v>#NAME?</v>
      </c>
      <c r="Q309" s="478" t="e">
        <f t="shared" ca="1" si="60"/>
        <v>#NAME?</v>
      </c>
      <c r="R309" s="478" t="e">
        <f t="shared" ca="1" si="61"/>
        <v>#NAME?</v>
      </c>
      <c r="S309" s="478" t="e">
        <f t="shared" ca="1" si="61"/>
        <v>#NAME?</v>
      </c>
      <c r="T309" s="478" t="e">
        <f t="shared" ca="1" si="61"/>
        <v>#NAME?</v>
      </c>
      <c r="U309" s="478" t="e">
        <f t="shared" ca="1" si="61"/>
        <v>#NAME?</v>
      </c>
      <c r="V309" s="478" t="e">
        <f t="shared" ca="1" si="61"/>
        <v>#NAME?</v>
      </c>
      <c r="W309" s="478" t="e">
        <f t="shared" ca="1" si="61"/>
        <v>#NAME?</v>
      </c>
      <c r="X309" s="478" t="e">
        <f t="shared" ca="1" si="61"/>
        <v>#NAME?</v>
      </c>
      <c r="Y309" s="478" t="e">
        <f t="shared" ca="1" si="61"/>
        <v>#NAME?</v>
      </c>
      <c r="Z309" s="478" t="e">
        <f t="shared" ca="1" si="61"/>
        <v>#NAME?</v>
      </c>
      <c r="AA309" s="478" t="e">
        <f t="shared" ca="1" si="61"/>
        <v>#NAME?</v>
      </c>
      <c r="AB309" s="739">
        <v>908</v>
      </c>
      <c r="AC309" s="739">
        <v>50</v>
      </c>
      <c r="AD309" s="739" t="s">
        <v>2264</v>
      </c>
    </row>
    <row r="310" spans="1:30" ht="14">
      <c r="A310" s="477"/>
      <c r="B310" s="477"/>
      <c r="C310" s="477"/>
      <c r="D310" s="743" t="s">
        <v>444</v>
      </c>
      <c r="E310" s="478">
        <f>ROW('us01'!AX911)</f>
        <v>911</v>
      </c>
      <c r="F310" s="478">
        <f>COLUMN('us01'!AX911)</f>
        <v>50</v>
      </c>
      <c r="G310" s="478" t="s">
        <v>2264</v>
      </c>
      <c r="H310" s="478" t="e">
        <f t="shared" ca="1" si="60"/>
        <v>#NAME?</v>
      </c>
      <c r="I310" s="478" t="e">
        <f t="shared" ca="1" si="60"/>
        <v>#NAME?</v>
      </c>
      <c r="J310" s="478" t="e">
        <f t="shared" ca="1" si="60"/>
        <v>#NAME?</v>
      </c>
      <c r="K310" s="478" t="e">
        <f t="shared" ca="1" si="60"/>
        <v>#NAME?</v>
      </c>
      <c r="L310" s="478" t="e">
        <f t="shared" ca="1" si="60"/>
        <v>#NAME?</v>
      </c>
      <c r="M310" s="478" t="e">
        <f t="shared" ca="1" si="60"/>
        <v>#NAME?</v>
      </c>
      <c r="N310" s="478" t="e">
        <f t="shared" ca="1" si="60"/>
        <v>#NAME?</v>
      </c>
      <c r="O310" s="478" t="e">
        <f t="shared" ca="1" si="60"/>
        <v>#NAME?</v>
      </c>
      <c r="P310" s="478" t="e">
        <f t="shared" ca="1" si="60"/>
        <v>#NAME?</v>
      </c>
      <c r="Q310" s="478" t="e">
        <f t="shared" ca="1" si="60"/>
        <v>#NAME?</v>
      </c>
      <c r="R310" s="478" t="e">
        <f t="shared" ca="1" si="61"/>
        <v>#NAME?</v>
      </c>
      <c r="S310" s="478" t="e">
        <f t="shared" ca="1" si="61"/>
        <v>#NAME?</v>
      </c>
      <c r="T310" s="478" t="e">
        <f t="shared" ca="1" si="61"/>
        <v>#NAME?</v>
      </c>
      <c r="U310" s="478" t="e">
        <f t="shared" ca="1" si="61"/>
        <v>#NAME?</v>
      </c>
      <c r="V310" s="478" t="e">
        <f t="shared" ca="1" si="61"/>
        <v>#NAME?</v>
      </c>
      <c r="W310" s="478" t="e">
        <f t="shared" ca="1" si="61"/>
        <v>#NAME?</v>
      </c>
      <c r="X310" s="478" t="e">
        <f t="shared" ca="1" si="61"/>
        <v>#NAME?</v>
      </c>
      <c r="Y310" s="478" t="e">
        <f t="shared" ca="1" si="61"/>
        <v>#NAME?</v>
      </c>
      <c r="Z310" s="478" t="e">
        <f t="shared" ca="1" si="61"/>
        <v>#NAME?</v>
      </c>
      <c r="AA310" s="478" t="e">
        <f t="shared" ca="1" si="61"/>
        <v>#NAME?</v>
      </c>
      <c r="AB310" s="739">
        <v>911</v>
      </c>
      <c r="AC310" s="739">
        <v>50</v>
      </c>
      <c r="AD310" s="739" t="s">
        <v>2264</v>
      </c>
    </row>
    <row r="311" spans="1:30" ht="14">
      <c r="A311" s="477"/>
      <c r="B311" s="477"/>
      <c r="C311" s="477"/>
      <c r="D311" s="743" t="s">
        <v>445</v>
      </c>
      <c r="E311" s="478">
        <f>ROW('us01'!AX914)</f>
        <v>914</v>
      </c>
      <c r="F311" s="478">
        <f>COLUMN('us01'!AX914)</f>
        <v>50</v>
      </c>
      <c r="G311" s="478" t="s">
        <v>2264</v>
      </c>
      <c r="H311" s="478" t="e">
        <f t="shared" ca="1" si="60"/>
        <v>#NAME?</v>
      </c>
      <c r="I311" s="478" t="e">
        <f t="shared" ca="1" si="60"/>
        <v>#NAME?</v>
      </c>
      <c r="J311" s="478" t="e">
        <f t="shared" ca="1" si="60"/>
        <v>#NAME?</v>
      </c>
      <c r="K311" s="478" t="e">
        <f t="shared" ca="1" si="60"/>
        <v>#NAME?</v>
      </c>
      <c r="L311" s="478" t="e">
        <f t="shared" ca="1" si="60"/>
        <v>#NAME?</v>
      </c>
      <c r="M311" s="478" t="e">
        <f t="shared" ca="1" si="60"/>
        <v>#NAME?</v>
      </c>
      <c r="N311" s="478" t="e">
        <f t="shared" ca="1" si="60"/>
        <v>#NAME?</v>
      </c>
      <c r="O311" s="478" t="e">
        <f t="shared" ca="1" si="60"/>
        <v>#NAME?</v>
      </c>
      <c r="P311" s="478" t="e">
        <f t="shared" ca="1" si="60"/>
        <v>#NAME?</v>
      </c>
      <c r="Q311" s="478" t="e">
        <f t="shared" ca="1" si="60"/>
        <v>#NAME?</v>
      </c>
      <c r="R311" s="478" t="e">
        <f t="shared" ca="1" si="61"/>
        <v>#NAME?</v>
      </c>
      <c r="S311" s="478" t="e">
        <f t="shared" ca="1" si="61"/>
        <v>#NAME?</v>
      </c>
      <c r="T311" s="478" t="e">
        <f t="shared" ca="1" si="61"/>
        <v>#NAME?</v>
      </c>
      <c r="U311" s="478" t="e">
        <f t="shared" ca="1" si="61"/>
        <v>#NAME?</v>
      </c>
      <c r="V311" s="478" t="e">
        <f t="shared" ca="1" si="61"/>
        <v>#NAME?</v>
      </c>
      <c r="W311" s="478" t="e">
        <f t="shared" ca="1" si="61"/>
        <v>#NAME?</v>
      </c>
      <c r="X311" s="478" t="e">
        <f t="shared" ca="1" si="61"/>
        <v>#NAME?</v>
      </c>
      <c r="Y311" s="478" t="e">
        <f t="shared" ca="1" si="61"/>
        <v>#NAME?</v>
      </c>
      <c r="Z311" s="478" t="e">
        <f t="shared" ca="1" si="61"/>
        <v>#NAME?</v>
      </c>
      <c r="AA311" s="478" t="e">
        <f t="shared" ca="1" si="61"/>
        <v>#NAME?</v>
      </c>
      <c r="AB311" s="739">
        <v>914</v>
      </c>
      <c r="AC311" s="739">
        <v>50</v>
      </c>
      <c r="AD311" s="739" t="s">
        <v>2264</v>
      </c>
    </row>
    <row r="312" spans="1:30" ht="14">
      <c r="A312" s="477"/>
      <c r="B312" s="477"/>
      <c r="C312" s="477"/>
      <c r="D312" s="743" t="s">
        <v>446</v>
      </c>
      <c r="E312" s="478">
        <f>ROW('us01'!AX920)</f>
        <v>920</v>
      </c>
      <c r="F312" s="478">
        <f>COLUMN('us01'!AX920)</f>
        <v>50</v>
      </c>
      <c r="G312" s="478" t="s">
        <v>2264</v>
      </c>
      <c r="H312" s="478" t="e">
        <f t="shared" ca="1" si="60"/>
        <v>#NAME?</v>
      </c>
      <c r="I312" s="478" t="e">
        <f t="shared" ca="1" si="60"/>
        <v>#NAME?</v>
      </c>
      <c r="J312" s="478" t="e">
        <f t="shared" ca="1" si="60"/>
        <v>#NAME?</v>
      </c>
      <c r="K312" s="478" t="e">
        <f t="shared" ca="1" si="60"/>
        <v>#NAME?</v>
      </c>
      <c r="L312" s="478" t="e">
        <f t="shared" ca="1" si="60"/>
        <v>#NAME?</v>
      </c>
      <c r="M312" s="478" t="e">
        <f t="shared" ca="1" si="60"/>
        <v>#NAME?</v>
      </c>
      <c r="N312" s="478" t="e">
        <f t="shared" ca="1" si="60"/>
        <v>#NAME?</v>
      </c>
      <c r="O312" s="478" t="e">
        <f t="shared" ca="1" si="60"/>
        <v>#NAME?</v>
      </c>
      <c r="P312" s="478" t="e">
        <f t="shared" ca="1" si="60"/>
        <v>#NAME?</v>
      </c>
      <c r="Q312" s="478" t="e">
        <f t="shared" ca="1" si="60"/>
        <v>#NAME?</v>
      </c>
      <c r="R312" s="478" t="e">
        <f t="shared" ca="1" si="61"/>
        <v>#NAME?</v>
      </c>
      <c r="S312" s="478" t="e">
        <f t="shared" ca="1" si="61"/>
        <v>#NAME?</v>
      </c>
      <c r="T312" s="478" t="e">
        <f t="shared" ca="1" si="61"/>
        <v>#NAME?</v>
      </c>
      <c r="U312" s="478" t="e">
        <f t="shared" ca="1" si="61"/>
        <v>#NAME?</v>
      </c>
      <c r="V312" s="478" t="e">
        <f t="shared" ca="1" si="61"/>
        <v>#NAME?</v>
      </c>
      <c r="W312" s="478" t="e">
        <f t="shared" ca="1" si="61"/>
        <v>#NAME?</v>
      </c>
      <c r="X312" s="478" t="e">
        <f t="shared" ca="1" si="61"/>
        <v>#NAME?</v>
      </c>
      <c r="Y312" s="478" t="e">
        <f t="shared" ca="1" si="61"/>
        <v>#NAME?</v>
      </c>
      <c r="Z312" s="478" t="e">
        <f t="shared" ca="1" si="61"/>
        <v>#NAME?</v>
      </c>
      <c r="AA312" s="478" t="e">
        <f t="shared" ca="1" si="61"/>
        <v>#NAME?</v>
      </c>
      <c r="AB312" s="739">
        <v>920</v>
      </c>
      <c r="AC312" s="739">
        <v>50</v>
      </c>
      <c r="AD312" s="739" t="s">
        <v>2264</v>
      </c>
    </row>
    <row r="313" spans="1:30" ht="14">
      <c r="A313" s="477"/>
      <c r="B313" s="477"/>
      <c r="C313" s="477"/>
      <c r="D313" s="743" t="s">
        <v>447</v>
      </c>
      <c r="E313" s="478">
        <f>ROW('us01'!AX923)</f>
        <v>923</v>
      </c>
      <c r="F313" s="478">
        <f>COLUMN('us01'!AX923)</f>
        <v>50</v>
      </c>
      <c r="G313" s="478" t="s">
        <v>2264</v>
      </c>
      <c r="H313" s="478" t="e">
        <f t="shared" ca="1" si="60"/>
        <v>#NAME?</v>
      </c>
      <c r="I313" s="478" t="e">
        <f t="shared" ca="1" si="60"/>
        <v>#NAME?</v>
      </c>
      <c r="J313" s="478" t="e">
        <f t="shared" ca="1" si="60"/>
        <v>#NAME?</v>
      </c>
      <c r="K313" s="478" t="e">
        <f t="shared" ca="1" si="60"/>
        <v>#NAME?</v>
      </c>
      <c r="L313" s="478" t="e">
        <f t="shared" ca="1" si="60"/>
        <v>#NAME?</v>
      </c>
      <c r="M313" s="478" t="e">
        <f t="shared" ca="1" si="60"/>
        <v>#NAME?</v>
      </c>
      <c r="N313" s="478" t="e">
        <f t="shared" ca="1" si="60"/>
        <v>#NAME?</v>
      </c>
      <c r="O313" s="478" t="e">
        <f t="shared" ca="1" si="60"/>
        <v>#NAME?</v>
      </c>
      <c r="P313" s="478" t="e">
        <f t="shared" ca="1" si="60"/>
        <v>#NAME?</v>
      </c>
      <c r="Q313" s="478" t="e">
        <f t="shared" ca="1" si="60"/>
        <v>#NAME?</v>
      </c>
      <c r="R313" s="478" t="e">
        <f t="shared" ca="1" si="61"/>
        <v>#NAME?</v>
      </c>
      <c r="S313" s="478" t="e">
        <f t="shared" ca="1" si="61"/>
        <v>#NAME?</v>
      </c>
      <c r="T313" s="478" t="e">
        <f t="shared" ca="1" si="61"/>
        <v>#NAME?</v>
      </c>
      <c r="U313" s="478" t="e">
        <f t="shared" ca="1" si="61"/>
        <v>#NAME?</v>
      </c>
      <c r="V313" s="478" t="e">
        <f t="shared" ca="1" si="61"/>
        <v>#NAME?</v>
      </c>
      <c r="W313" s="478" t="e">
        <f t="shared" ca="1" si="61"/>
        <v>#NAME?</v>
      </c>
      <c r="X313" s="478" t="e">
        <f t="shared" ca="1" si="61"/>
        <v>#NAME?</v>
      </c>
      <c r="Y313" s="478" t="e">
        <f t="shared" ca="1" si="61"/>
        <v>#NAME?</v>
      </c>
      <c r="Z313" s="478" t="e">
        <f t="shared" ca="1" si="61"/>
        <v>#NAME?</v>
      </c>
      <c r="AA313" s="478" t="e">
        <f t="shared" ca="1" si="61"/>
        <v>#NAME?</v>
      </c>
      <c r="AB313" s="739">
        <v>923</v>
      </c>
      <c r="AC313" s="739">
        <v>50</v>
      </c>
      <c r="AD313" s="739" t="s">
        <v>2264</v>
      </c>
    </row>
    <row r="314" spans="1:30" ht="14">
      <c r="A314" s="477"/>
      <c r="B314" s="477"/>
      <c r="C314" s="477"/>
      <c r="D314" s="743" t="s">
        <v>448</v>
      </c>
      <c r="E314" s="478">
        <f>ROW('us01'!AX926)</f>
        <v>926</v>
      </c>
      <c r="F314" s="478">
        <f>COLUMN('us01'!AX926)</f>
        <v>50</v>
      </c>
      <c r="G314" s="478" t="s">
        <v>2264</v>
      </c>
      <c r="H314" s="478" t="e">
        <f t="shared" ca="1" si="60"/>
        <v>#NAME?</v>
      </c>
      <c r="I314" s="478" t="e">
        <f t="shared" ca="1" si="60"/>
        <v>#NAME?</v>
      </c>
      <c r="J314" s="478" t="e">
        <f t="shared" ca="1" si="60"/>
        <v>#NAME?</v>
      </c>
      <c r="K314" s="478" t="e">
        <f t="shared" ca="1" si="60"/>
        <v>#NAME?</v>
      </c>
      <c r="L314" s="478" t="e">
        <f t="shared" ca="1" si="60"/>
        <v>#NAME?</v>
      </c>
      <c r="M314" s="478" t="e">
        <f t="shared" ca="1" si="60"/>
        <v>#NAME?</v>
      </c>
      <c r="N314" s="478" t="e">
        <f t="shared" ca="1" si="60"/>
        <v>#NAME?</v>
      </c>
      <c r="O314" s="478" t="e">
        <f t="shared" ca="1" si="60"/>
        <v>#NAME?</v>
      </c>
      <c r="P314" s="478" t="e">
        <f t="shared" ca="1" si="60"/>
        <v>#NAME?</v>
      </c>
      <c r="Q314" s="478" t="e">
        <f t="shared" ca="1" si="60"/>
        <v>#NAME?</v>
      </c>
      <c r="R314" s="478" t="e">
        <f t="shared" ca="1" si="61"/>
        <v>#NAME?</v>
      </c>
      <c r="S314" s="478" t="e">
        <f t="shared" ca="1" si="61"/>
        <v>#NAME?</v>
      </c>
      <c r="T314" s="478" t="e">
        <f t="shared" ca="1" si="61"/>
        <v>#NAME?</v>
      </c>
      <c r="U314" s="478" t="e">
        <f t="shared" ca="1" si="61"/>
        <v>#NAME?</v>
      </c>
      <c r="V314" s="478" t="e">
        <f t="shared" ca="1" si="61"/>
        <v>#NAME?</v>
      </c>
      <c r="W314" s="478" t="e">
        <f t="shared" ca="1" si="61"/>
        <v>#NAME?</v>
      </c>
      <c r="X314" s="478" t="e">
        <f t="shared" ca="1" si="61"/>
        <v>#NAME?</v>
      </c>
      <c r="Y314" s="478" t="e">
        <f t="shared" ca="1" si="61"/>
        <v>#NAME?</v>
      </c>
      <c r="Z314" s="478" t="e">
        <f t="shared" ca="1" si="61"/>
        <v>#NAME?</v>
      </c>
      <c r="AA314" s="478" t="e">
        <f t="shared" ca="1" si="61"/>
        <v>#NAME?</v>
      </c>
      <c r="AB314" s="739">
        <v>926</v>
      </c>
      <c r="AC314" s="739">
        <v>50</v>
      </c>
      <c r="AD314" s="739" t="s">
        <v>2264</v>
      </c>
    </row>
    <row r="315" spans="1:30" ht="14">
      <c r="A315" s="477"/>
      <c r="B315" s="477"/>
      <c r="C315" s="477"/>
      <c r="D315" s="743" t="s">
        <v>449</v>
      </c>
      <c r="E315" s="478">
        <f>ROW('us01'!AX929)</f>
        <v>929</v>
      </c>
      <c r="F315" s="478">
        <f>COLUMN('us01'!AX929)</f>
        <v>50</v>
      </c>
      <c r="G315" s="478" t="s">
        <v>2264</v>
      </c>
      <c r="H315" s="478" t="e">
        <f t="shared" ref="H315:Q324" ca="1" si="62">copia_valore_us2($E315,$F315,H$4,$G315)</f>
        <v>#NAME?</v>
      </c>
      <c r="I315" s="478" t="e">
        <f t="shared" ca="1" si="62"/>
        <v>#NAME?</v>
      </c>
      <c r="J315" s="478" t="e">
        <f t="shared" ca="1" si="62"/>
        <v>#NAME?</v>
      </c>
      <c r="K315" s="478" t="e">
        <f t="shared" ca="1" si="62"/>
        <v>#NAME?</v>
      </c>
      <c r="L315" s="478" t="e">
        <f t="shared" ca="1" si="62"/>
        <v>#NAME?</v>
      </c>
      <c r="M315" s="478" t="e">
        <f t="shared" ca="1" si="62"/>
        <v>#NAME?</v>
      </c>
      <c r="N315" s="478" t="e">
        <f t="shared" ca="1" si="62"/>
        <v>#NAME?</v>
      </c>
      <c r="O315" s="478" t="e">
        <f t="shared" ca="1" si="62"/>
        <v>#NAME?</v>
      </c>
      <c r="P315" s="478" t="e">
        <f t="shared" ca="1" si="62"/>
        <v>#NAME?</v>
      </c>
      <c r="Q315" s="478" t="e">
        <f t="shared" ca="1" si="62"/>
        <v>#NAME?</v>
      </c>
      <c r="R315" s="478" t="e">
        <f t="shared" ref="R315:AA324" ca="1" si="63">copia_valore_us2($E315,$F315,R$4,$G315)</f>
        <v>#NAME?</v>
      </c>
      <c r="S315" s="478" t="e">
        <f t="shared" ca="1" si="63"/>
        <v>#NAME?</v>
      </c>
      <c r="T315" s="478" t="e">
        <f t="shared" ca="1" si="63"/>
        <v>#NAME?</v>
      </c>
      <c r="U315" s="478" t="e">
        <f t="shared" ca="1" si="63"/>
        <v>#NAME?</v>
      </c>
      <c r="V315" s="478" t="e">
        <f t="shared" ca="1" si="63"/>
        <v>#NAME?</v>
      </c>
      <c r="W315" s="478" t="e">
        <f t="shared" ca="1" si="63"/>
        <v>#NAME?</v>
      </c>
      <c r="X315" s="478" t="e">
        <f t="shared" ca="1" si="63"/>
        <v>#NAME?</v>
      </c>
      <c r="Y315" s="478" t="e">
        <f t="shared" ca="1" si="63"/>
        <v>#NAME?</v>
      </c>
      <c r="Z315" s="478" t="e">
        <f t="shared" ca="1" si="63"/>
        <v>#NAME?</v>
      </c>
      <c r="AA315" s="478" t="e">
        <f t="shared" ca="1" si="63"/>
        <v>#NAME?</v>
      </c>
      <c r="AB315" s="739">
        <v>929</v>
      </c>
      <c r="AC315" s="739">
        <v>50</v>
      </c>
      <c r="AD315" s="739" t="s">
        <v>2264</v>
      </c>
    </row>
    <row r="316" spans="1:30" ht="14">
      <c r="A316" s="477"/>
      <c r="B316" s="477"/>
      <c r="C316" s="477"/>
      <c r="D316" s="743" t="s">
        <v>450</v>
      </c>
      <c r="E316" s="478">
        <f>ROW('us01'!AX932)</f>
        <v>932</v>
      </c>
      <c r="F316" s="478">
        <f>COLUMN('us01'!AX932)</f>
        <v>50</v>
      </c>
      <c r="G316" s="478" t="s">
        <v>2264</v>
      </c>
      <c r="H316" s="478" t="e">
        <f t="shared" ca="1" si="62"/>
        <v>#NAME?</v>
      </c>
      <c r="I316" s="478" t="e">
        <f t="shared" ca="1" si="62"/>
        <v>#NAME?</v>
      </c>
      <c r="J316" s="478" t="e">
        <f t="shared" ca="1" si="62"/>
        <v>#NAME?</v>
      </c>
      <c r="K316" s="478" t="e">
        <f t="shared" ca="1" si="62"/>
        <v>#NAME?</v>
      </c>
      <c r="L316" s="478" t="e">
        <f t="shared" ca="1" si="62"/>
        <v>#NAME?</v>
      </c>
      <c r="M316" s="478" t="e">
        <f t="shared" ca="1" si="62"/>
        <v>#NAME?</v>
      </c>
      <c r="N316" s="478" t="e">
        <f t="shared" ca="1" si="62"/>
        <v>#NAME?</v>
      </c>
      <c r="O316" s="478" t="e">
        <f t="shared" ca="1" si="62"/>
        <v>#NAME?</v>
      </c>
      <c r="P316" s="478" t="e">
        <f t="shared" ca="1" si="62"/>
        <v>#NAME?</v>
      </c>
      <c r="Q316" s="478" t="e">
        <f t="shared" ca="1" si="62"/>
        <v>#NAME?</v>
      </c>
      <c r="R316" s="478" t="e">
        <f t="shared" ca="1" si="63"/>
        <v>#NAME?</v>
      </c>
      <c r="S316" s="478" t="e">
        <f t="shared" ca="1" si="63"/>
        <v>#NAME?</v>
      </c>
      <c r="T316" s="478" t="e">
        <f t="shared" ca="1" si="63"/>
        <v>#NAME?</v>
      </c>
      <c r="U316" s="478" t="e">
        <f t="shared" ca="1" si="63"/>
        <v>#NAME?</v>
      </c>
      <c r="V316" s="478" t="e">
        <f t="shared" ca="1" si="63"/>
        <v>#NAME?</v>
      </c>
      <c r="W316" s="478" t="e">
        <f t="shared" ca="1" si="63"/>
        <v>#NAME?</v>
      </c>
      <c r="X316" s="478" t="e">
        <f t="shared" ca="1" si="63"/>
        <v>#NAME?</v>
      </c>
      <c r="Y316" s="478" t="e">
        <f t="shared" ca="1" si="63"/>
        <v>#NAME?</v>
      </c>
      <c r="Z316" s="478" t="e">
        <f t="shared" ca="1" si="63"/>
        <v>#NAME?</v>
      </c>
      <c r="AA316" s="478" t="e">
        <f t="shared" ca="1" si="63"/>
        <v>#NAME?</v>
      </c>
      <c r="AB316" s="739">
        <v>932</v>
      </c>
      <c r="AC316" s="739">
        <v>50</v>
      </c>
      <c r="AD316" s="739" t="s">
        <v>2264</v>
      </c>
    </row>
    <row r="317" spans="1:30" ht="14">
      <c r="A317" s="477"/>
      <c r="B317" s="477"/>
      <c r="C317" s="477"/>
      <c r="D317" s="743" t="s">
        <v>1335</v>
      </c>
      <c r="E317" s="478">
        <f>ROW('us01'!AX941)</f>
        <v>941</v>
      </c>
      <c r="F317" s="478">
        <f>COLUMN('us01'!AX941)</f>
        <v>50</v>
      </c>
      <c r="G317" s="478" t="s">
        <v>2264</v>
      </c>
      <c r="H317" s="478" t="e">
        <f t="shared" ca="1" si="62"/>
        <v>#NAME?</v>
      </c>
      <c r="I317" s="478" t="e">
        <f t="shared" ca="1" si="62"/>
        <v>#NAME?</v>
      </c>
      <c r="J317" s="478" t="e">
        <f t="shared" ca="1" si="62"/>
        <v>#NAME?</v>
      </c>
      <c r="K317" s="478" t="e">
        <f t="shared" ca="1" si="62"/>
        <v>#NAME?</v>
      </c>
      <c r="L317" s="478" t="e">
        <f t="shared" ca="1" si="62"/>
        <v>#NAME?</v>
      </c>
      <c r="M317" s="478" t="e">
        <f t="shared" ca="1" si="62"/>
        <v>#NAME?</v>
      </c>
      <c r="N317" s="478" t="e">
        <f t="shared" ca="1" si="62"/>
        <v>#NAME?</v>
      </c>
      <c r="O317" s="478" t="e">
        <f t="shared" ca="1" si="62"/>
        <v>#NAME?</v>
      </c>
      <c r="P317" s="478" t="e">
        <f t="shared" ca="1" si="62"/>
        <v>#NAME?</v>
      </c>
      <c r="Q317" s="478" t="e">
        <f t="shared" ca="1" si="62"/>
        <v>#NAME?</v>
      </c>
      <c r="R317" s="478" t="e">
        <f t="shared" ca="1" si="63"/>
        <v>#NAME?</v>
      </c>
      <c r="S317" s="478" t="e">
        <f t="shared" ca="1" si="63"/>
        <v>#NAME?</v>
      </c>
      <c r="T317" s="478" t="e">
        <f t="shared" ca="1" si="63"/>
        <v>#NAME?</v>
      </c>
      <c r="U317" s="478" t="e">
        <f t="shared" ca="1" si="63"/>
        <v>#NAME?</v>
      </c>
      <c r="V317" s="478" t="e">
        <f t="shared" ca="1" si="63"/>
        <v>#NAME?</v>
      </c>
      <c r="W317" s="478" t="e">
        <f t="shared" ca="1" si="63"/>
        <v>#NAME?</v>
      </c>
      <c r="X317" s="478" t="e">
        <f t="shared" ca="1" si="63"/>
        <v>#NAME?</v>
      </c>
      <c r="Y317" s="478" t="e">
        <f t="shared" ca="1" si="63"/>
        <v>#NAME?</v>
      </c>
      <c r="Z317" s="478" t="e">
        <f t="shared" ca="1" si="63"/>
        <v>#NAME?</v>
      </c>
      <c r="AA317" s="478" t="e">
        <f t="shared" ca="1" si="63"/>
        <v>#NAME?</v>
      </c>
      <c r="AB317" s="739">
        <v>941</v>
      </c>
      <c r="AC317" s="739">
        <v>50</v>
      </c>
      <c r="AD317" s="739" t="s">
        <v>2264</v>
      </c>
    </row>
    <row r="318" spans="1:30" ht="14">
      <c r="A318" s="477"/>
      <c r="B318" s="477"/>
      <c r="C318" s="477"/>
      <c r="D318" s="743" t="s">
        <v>1336</v>
      </c>
      <c r="E318" s="478">
        <f>ROW('us01'!AX947)</f>
        <v>947</v>
      </c>
      <c r="F318" s="478">
        <f>COLUMN('us01'!AX947)</f>
        <v>50</v>
      </c>
      <c r="G318" s="478" t="s">
        <v>2264</v>
      </c>
      <c r="H318" s="478" t="e">
        <f t="shared" ca="1" si="62"/>
        <v>#NAME?</v>
      </c>
      <c r="I318" s="478" t="e">
        <f t="shared" ca="1" si="62"/>
        <v>#NAME?</v>
      </c>
      <c r="J318" s="478" t="e">
        <f t="shared" ca="1" si="62"/>
        <v>#NAME?</v>
      </c>
      <c r="K318" s="478" t="e">
        <f t="shared" ca="1" si="62"/>
        <v>#NAME?</v>
      </c>
      <c r="L318" s="478" t="e">
        <f t="shared" ca="1" si="62"/>
        <v>#NAME?</v>
      </c>
      <c r="M318" s="478" t="e">
        <f t="shared" ca="1" si="62"/>
        <v>#NAME?</v>
      </c>
      <c r="N318" s="478" t="e">
        <f t="shared" ca="1" si="62"/>
        <v>#NAME?</v>
      </c>
      <c r="O318" s="478" t="e">
        <f t="shared" ca="1" si="62"/>
        <v>#NAME?</v>
      </c>
      <c r="P318" s="478" t="e">
        <f t="shared" ca="1" si="62"/>
        <v>#NAME?</v>
      </c>
      <c r="Q318" s="478" t="e">
        <f t="shared" ca="1" si="62"/>
        <v>#NAME?</v>
      </c>
      <c r="R318" s="478" t="e">
        <f t="shared" ca="1" si="63"/>
        <v>#NAME?</v>
      </c>
      <c r="S318" s="478" t="e">
        <f t="shared" ca="1" si="63"/>
        <v>#NAME?</v>
      </c>
      <c r="T318" s="478" t="e">
        <f t="shared" ca="1" si="63"/>
        <v>#NAME?</v>
      </c>
      <c r="U318" s="478" t="e">
        <f t="shared" ca="1" si="63"/>
        <v>#NAME?</v>
      </c>
      <c r="V318" s="478" t="e">
        <f t="shared" ca="1" si="63"/>
        <v>#NAME?</v>
      </c>
      <c r="W318" s="478" t="e">
        <f t="shared" ca="1" si="63"/>
        <v>#NAME?</v>
      </c>
      <c r="X318" s="478" t="e">
        <f t="shared" ca="1" si="63"/>
        <v>#NAME?</v>
      </c>
      <c r="Y318" s="478" t="e">
        <f t="shared" ca="1" si="63"/>
        <v>#NAME?</v>
      </c>
      <c r="Z318" s="478" t="e">
        <f t="shared" ca="1" si="63"/>
        <v>#NAME?</v>
      </c>
      <c r="AA318" s="478" t="e">
        <f t="shared" ca="1" si="63"/>
        <v>#NAME?</v>
      </c>
      <c r="AB318" s="739">
        <v>947</v>
      </c>
      <c r="AC318" s="739">
        <v>50</v>
      </c>
      <c r="AD318" s="739" t="s">
        <v>2264</v>
      </c>
    </row>
    <row r="319" spans="1:30" ht="14">
      <c r="A319" s="477"/>
      <c r="B319" s="477"/>
      <c r="C319" s="477"/>
      <c r="D319" s="743" t="s">
        <v>1337</v>
      </c>
      <c r="E319" s="478">
        <f>ROW('us01'!AX950)</f>
        <v>950</v>
      </c>
      <c r="F319" s="478">
        <f>COLUMN('us01'!AX950)</f>
        <v>50</v>
      </c>
      <c r="G319" s="478" t="s">
        <v>2264</v>
      </c>
      <c r="H319" s="478" t="e">
        <f t="shared" ca="1" si="62"/>
        <v>#NAME?</v>
      </c>
      <c r="I319" s="478" t="e">
        <f t="shared" ca="1" si="62"/>
        <v>#NAME?</v>
      </c>
      <c r="J319" s="478" t="e">
        <f t="shared" ca="1" si="62"/>
        <v>#NAME?</v>
      </c>
      <c r="K319" s="478" t="e">
        <f t="shared" ca="1" si="62"/>
        <v>#NAME?</v>
      </c>
      <c r="L319" s="478" t="e">
        <f t="shared" ca="1" si="62"/>
        <v>#NAME?</v>
      </c>
      <c r="M319" s="478" t="e">
        <f t="shared" ca="1" si="62"/>
        <v>#NAME?</v>
      </c>
      <c r="N319" s="478" t="e">
        <f t="shared" ca="1" si="62"/>
        <v>#NAME?</v>
      </c>
      <c r="O319" s="478" t="e">
        <f t="shared" ca="1" si="62"/>
        <v>#NAME?</v>
      </c>
      <c r="P319" s="478" t="e">
        <f t="shared" ca="1" si="62"/>
        <v>#NAME?</v>
      </c>
      <c r="Q319" s="478" t="e">
        <f t="shared" ca="1" si="62"/>
        <v>#NAME?</v>
      </c>
      <c r="R319" s="478" t="e">
        <f t="shared" ca="1" si="63"/>
        <v>#NAME?</v>
      </c>
      <c r="S319" s="478" t="e">
        <f t="shared" ca="1" si="63"/>
        <v>#NAME?</v>
      </c>
      <c r="T319" s="478" t="e">
        <f t="shared" ca="1" si="63"/>
        <v>#NAME?</v>
      </c>
      <c r="U319" s="478" t="e">
        <f t="shared" ca="1" si="63"/>
        <v>#NAME?</v>
      </c>
      <c r="V319" s="478" t="e">
        <f t="shared" ca="1" si="63"/>
        <v>#NAME?</v>
      </c>
      <c r="W319" s="478" t="e">
        <f t="shared" ca="1" si="63"/>
        <v>#NAME?</v>
      </c>
      <c r="X319" s="478" t="e">
        <f t="shared" ca="1" si="63"/>
        <v>#NAME?</v>
      </c>
      <c r="Y319" s="478" t="e">
        <f t="shared" ca="1" si="63"/>
        <v>#NAME?</v>
      </c>
      <c r="Z319" s="478" t="e">
        <f t="shared" ca="1" si="63"/>
        <v>#NAME?</v>
      </c>
      <c r="AA319" s="478" t="e">
        <f t="shared" ca="1" si="63"/>
        <v>#NAME?</v>
      </c>
      <c r="AB319" s="739">
        <v>950</v>
      </c>
      <c r="AC319" s="739">
        <v>50</v>
      </c>
      <c r="AD319" s="739" t="s">
        <v>2264</v>
      </c>
    </row>
    <row r="320" spans="1:30" ht="14">
      <c r="A320" s="477"/>
      <c r="B320" s="477"/>
      <c r="C320" s="477"/>
      <c r="D320" s="743" t="s">
        <v>1338</v>
      </c>
      <c r="E320" s="478">
        <f>ROW('us01'!AX953)</f>
        <v>953</v>
      </c>
      <c r="F320" s="478">
        <f>COLUMN('us01'!AX953)</f>
        <v>50</v>
      </c>
      <c r="G320" s="478" t="s">
        <v>2264</v>
      </c>
      <c r="H320" s="478" t="e">
        <f t="shared" ca="1" si="62"/>
        <v>#NAME?</v>
      </c>
      <c r="I320" s="478" t="e">
        <f t="shared" ca="1" si="62"/>
        <v>#NAME?</v>
      </c>
      <c r="J320" s="478" t="e">
        <f t="shared" ca="1" si="62"/>
        <v>#NAME?</v>
      </c>
      <c r="K320" s="478" t="e">
        <f t="shared" ca="1" si="62"/>
        <v>#NAME?</v>
      </c>
      <c r="L320" s="478" t="e">
        <f t="shared" ca="1" si="62"/>
        <v>#NAME?</v>
      </c>
      <c r="M320" s="478" t="e">
        <f t="shared" ca="1" si="62"/>
        <v>#NAME?</v>
      </c>
      <c r="N320" s="478" t="e">
        <f t="shared" ca="1" si="62"/>
        <v>#NAME?</v>
      </c>
      <c r="O320" s="478" t="e">
        <f t="shared" ca="1" si="62"/>
        <v>#NAME?</v>
      </c>
      <c r="P320" s="478" t="e">
        <f t="shared" ca="1" si="62"/>
        <v>#NAME?</v>
      </c>
      <c r="Q320" s="478" t="e">
        <f t="shared" ca="1" si="62"/>
        <v>#NAME?</v>
      </c>
      <c r="R320" s="478" t="e">
        <f t="shared" ca="1" si="63"/>
        <v>#NAME?</v>
      </c>
      <c r="S320" s="478" t="e">
        <f t="shared" ca="1" si="63"/>
        <v>#NAME?</v>
      </c>
      <c r="T320" s="478" t="e">
        <f t="shared" ca="1" si="63"/>
        <v>#NAME?</v>
      </c>
      <c r="U320" s="478" t="e">
        <f t="shared" ca="1" si="63"/>
        <v>#NAME?</v>
      </c>
      <c r="V320" s="478" t="e">
        <f t="shared" ca="1" si="63"/>
        <v>#NAME?</v>
      </c>
      <c r="W320" s="478" t="e">
        <f t="shared" ca="1" si="63"/>
        <v>#NAME?</v>
      </c>
      <c r="X320" s="478" t="e">
        <f t="shared" ca="1" si="63"/>
        <v>#NAME?</v>
      </c>
      <c r="Y320" s="478" t="e">
        <f t="shared" ca="1" si="63"/>
        <v>#NAME?</v>
      </c>
      <c r="Z320" s="478" t="e">
        <f t="shared" ca="1" si="63"/>
        <v>#NAME?</v>
      </c>
      <c r="AA320" s="478" t="e">
        <f t="shared" ca="1" si="63"/>
        <v>#NAME?</v>
      </c>
      <c r="AB320" s="739">
        <v>953</v>
      </c>
      <c r="AC320" s="739">
        <v>50</v>
      </c>
      <c r="AD320" s="739" t="s">
        <v>2264</v>
      </c>
    </row>
    <row r="321" spans="1:30" ht="14">
      <c r="A321" s="477"/>
      <c r="B321" s="477"/>
      <c r="C321" s="477"/>
      <c r="D321" s="743" t="s">
        <v>1808</v>
      </c>
      <c r="E321" s="478">
        <f>ROW('us01'!AX956)</f>
        <v>956</v>
      </c>
      <c r="F321" s="478">
        <f>COLUMN('us01'!AX956)</f>
        <v>50</v>
      </c>
      <c r="G321" s="478" t="s">
        <v>2264</v>
      </c>
      <c r="H321" s="478" t="e">
        <f t="shared" ca="1" si="62"/>
        <v>#NAME?</v>
      </c>
      <c r="I321" s="478" t="e">
        <f t="shared" ca="1" si="62"/>
        <v>#NAME?</v>
      </c>
      <c r="J321" s="478" t="e">
        <f t="shared" ca="1" si="62"/>
        <v>#NAME?</v>
      </c>
      <c r="K321" s="478" t="e">
        <f t="shared" ca="1" si="62"/>
        <v>#NAME?</v>
      </c>
      <c r="L321" s="478" t="e">
        <f t="shared" ca="1" si="62"/>
        <v>#NAME?</v>
      </c>
      <c r="M321" s="478" t="e">
        <f t="shared" ca="1" si="62"/>
        <v>#NAME?</v>
      </c>
      <c r="N321" s="478" t="e">
        <f t="shared" ca="1" si="62"/>
        <v>#NAME?</v>
      </c>
      <c r="O321" s="478" t="e">
        <f t="shared" ca="1" si="62"/>
        <v>#NAME?</v>
      </c>
      <c r="P321" s="478" t="e">
        <f t="shared" ca="1" si="62"/>
        <v>#NAME?</v>
      </c>
      <c r="Q321" s="478" t="e">
        <f t="shared" ca="1" si="62"/>
        <v>#NAME?</v>
      </c>
      <c r="R321" s="478" t="e">
        <f t="shared" ca="1" si="63"/>
        <v>#NAME?</v>
      </c>
      <c r="S321" s="478" t="e">
        <f t="shared" ca="1" si="63"/>
        <v>#NAME?</v>
      </c>
      <c r="T321" s="478" t="e">
        <f t="shared" ca="1" si="63"/>
        <v>#NAME?</v>
      </c>
      <c r="U321" s="478" t="e">
        <f t="shared" ca="1" si="63"/>
        <v>#NAME?</v>
      </c>
      <c r="V321" s="478" t="e">
        <f t="shared" ca="1" si="63"/>
        <v>#NAME?</v>
      </c>
      <c r="W321" s="478" t="e">
        <f t="shared" ca="1" si="63"/>
        <v>#NAME?</v>
      </c>
      <c r="X321" s="478" t="e">
        <f t="shared" ca="1" si="63"/>
        <v>#NAME?</v>
      </c>
      <c r="Y321" s="478" t="e">
        <f t="shared" ca="1" si="63"/>
        <v>#NAME?</v>
      </c>
      <c r="Z321" s="478" t="e">
        <f t="shared" ca="1" si="63"/>
        <v>#NAME?</v>
      </c>
      <c r="AA321" s="478" t="e">
        <f t="shared" ca="1" si="63"/>
        <v>#NAME?</v>
      </c>
      <c r="AB321" s="739">
        <v>956</v>
      </c>
      <c r="AC321" s="739">
        <v>50</v>
      </c>
      <c r="AD321" s="739" t="s">
        <v>2264</v>
      </c>
    </row>
    <row r="322" spans="1:30" ht="14">
      <c r="A322" s="477"/>
      <c r="B322" s="477"/>
      <c r="C322" s="477" t="s">
        <v>1365</v>
      </c>
      <c r="D322" s="743" t="s">
        <v>580</v>
      </c>
      <c r="E322" s="478">
        <f>ROW('us01'!AG968)</f>
        <v>968</v>
      </c>
      <c r="F322" s="478">
        <f>COLUMN('us01'!AG968)</f>
        <v>33</v>
      </c>
      <c r="G322" s="478" t="s">
        <v>1000</v>
      </c>
      <c r="H322" s="478" t="e">
        <f t="shared" ca="1" si="62"/>
        <v>#NAME?</v>
      </c>
      <c r="I322" s="478" t="e">
        <f t="shared" ca="1" si="62"/>
        <v>#NAME?</v>
      </c>
      <c r="J322" s="478" t="e">
        <f t="shared" ca="1" si="62"/>
        <v>#NAME?</v>
      </c>
      <c r="K322" s="478" t="e">
        <f t="shared" ca="1" si="62"/>
        <v>#NAME?</v>
      </c>
      <c r="L322" s="478" t="e">
        <f t="shared" ca="1" si="62"/>
        <v>#NAME?</v>
      </c>
      <c r="M322" s="478" t="e">
        <f t="shared" ca="1" si="62"/>
        <v>#NAME?</v>
      </c>
      <c r="N322" s="478" t="e">
        <f t="shared" ca="1" si="62"/>
        <v>#NAME?</v>
      </c>
      <c r="O322" s="478" t="e">
        <f t="shared" ca="1" si="62"/>
        <v>#NAME?</v>
      </c>
      <c r="P322" s="478" t="e">
        <f t="shared" ca="1" si="62"/>
        <v>#NAME?</v>
      </c>
      <c r="Q322" s="478" t="e">
        <f t="shared" ca="1" si="62"/>
        <v>#NAME?</v>
      </c>
      <c r="R322" s="478" t="e">
        <f t="shared" ca="1" si="63"/>
        <v>#NAME?</v>
      </c>
      <c r="S322" s="478" t="e">
        <f t="shared" ca="1" si="63"/>
        <v>#NAME?</v>
      </c>
      <c r="T322" s="478" t="e">
        <f t="shared" ca="1" si="63"/>
        <v>#NAME?</v>
      </c>
      <c r="U322" s="478" t="e">
        <f t="shared" ca="1" si="63"/>
        <v>#NAME?</v>
      </c>
      <c r="V322" s="478" t="e">
        <f t="shared" ca="1" si="63"/>
        <v>#NAME?</v>
      </c>
      <c r="W322" s="478" t="e">
        <f t="shared" ca="1" si="63"/>
        <v>#NAME?</v>
      </c>
      <c r="X322" s="478" t="e">
        <f t="shared" ca="1" si="63"/>
        <v>#NAME?</v>
      </c>
      <c r="Y322" s="478" t="e">
        <f t="shared" ca="1" si="63"/>
        <v>#NAME?</v>
      </c>
      <c r="Z322" s="478" t="e">
        <f t="shared" ca="1" si="63"/>
        <v>#NAME?</v>
      </c>
      <c r="AA322" s="478" t="e">
        <f t="shared" ca="1" si="63"/>
        <v>#NAME?</v>
      </c>
      <c r="AB322" s="739">
        <v>968</v>
      </c>
      <c r="AC322" s="739">
        <v>33</v>
      </c>
      <c r="AD322" s="739" t="s">
        <v>1000</v>
      </c>
    </row>
    <row r="323" spans="1:30" ht="14">
      <c r="A323" s="477"/>
      <c r="B323" s="477"/>
      <c r="C323" s="477"/>
      <c r="D323" s="743" t="s">
        <v>1366</v>
      </c>
      <c r="E323" s="478">
        <f>ROW('us01'!AS973)</f>
        <v>973</v>
      </c>
      <c r="F323" s="478">
        <f>COLUMN('us01'!AS973)</f>
        <v>45</v>
      </c>
      <c r="G323" s="478" t="s">
        <v>2264</v>
      </c>
      <c r="H323" s="478" t="e">
        <f t="shared" ca="1" si="62"/>
        <v>#NAME?</v>
      </c>
      <c r="I323" s="478" t="e">
        <f t="shared" ca="1" si="62"/>
        <v>#NAME?</v>
      </c>
      <c r="J323" s="478" t="e">
        <f t="shared" ca="1" si="62"/>
        <v>#NAME?</v>
      </c>
      <c r="K323" s="478" t="e">
        <f t="shared" ca="1" si="62"/>
        <v>#NAME?</v>
      </c>
      <c r="L323" s="478" t="e">
        <f t="shared" ca="1" si="62"/>
        <v>#NAME?</v>
      </c>
      <c r="M323" s="478" t="e">
        <f t="shared" ca="1" si="62"/>
        <v>#NAME?</v>
      </c>
      <c r="N323" s="478" t="e">
        <f t="shared" ca="1" si="62"/>
        <v>#NAME?</v>
      </c>
      <c r="O323" s="478" t="e">
        <f t="shared" ca="1" si="62"/>
        <v>#NAME?</v>
      </c>
      <c r="P323" s="478" t="e">
        <f t="shared" ca="1" si="62"/>
        <v>#NAME?</v>
      </c>
      <c r="Q323" s="478" t="e">
        <f t="shared" ca="1" si="62"/>
        <v>#NAME?</v>
      </c>
      <c r="R323" s="478" t="e">
        <f t="shared" ca="1" si="63"/>
        <v>#NAME?</v>
      </c>
      <c r="S323" s="478" t="e">
        <f t="shared" ca="1" si="63"/>
        <v>#NAME?</v>
      </c>
      <c r="T323" s="478" t="e">
        <f t="shared" ca="1" si="63"/>
        <v>#NAME?</v>
      </c>
      <c r="U323" s="478" t="e">
        <f t="shared" ca="1" si="63"/>
        <v>#NAME?</v>
      </c>
      <c r="V323" s="478" t="e">
        <f t="shared" ca="1" si="63"/>
        <v>#NAME?</v>
      </c>
      <c r="W323" s="478" t="e">
        <f t="shared" ca="1" si="63"/>
        <v>#NAME?</v>
      </c>
      <c r="X323" s="478" t="e">
        <f t="shared" ca="1" si="63"/>
        <v>#NAME?</v>
      </c>
      <c r="Y323" s="478" t="e">
        <f t="shared" ca="1" si="63"/>
        <v>#NAME?</v>
      </c>
      <c r="Z323" s="478" t="e">
        <f t="shared" ca="1" si="63"/>
        <v>#NAME?</v>
      </c>
      <c r="AA323" s="478" t="e">
        <f t="shared" ca="1" si="63"/>
        <v>#NAME?</v>
      </c>
      <c r="AB323" s="739">
        <v>973</v>
      </c>
      <c r="AC323" s="739">
        <v>45</v>
      </c>
      <c r="AD323" s="739" t="s">
        <v>2264</v>
      </c>
    </row>
    <row r="324" spans="1:30" ht="14">
      <c r="A324" s="477"/>
      <c r="B324" s="477"/>
      <c r="C324" s="477"/>
      <c r="D324" s="743" t="s">
        <v>1367</v>
      </c>
      <c r="E324" s="478">
        <f>ROW('us01'!AS976)</f>
        <v>976</v>
      </c>
      <c r="F324" s="478">
        <f>COLUMN('us01'!AS976)</f>
        <v>45</v>
      </c>
      <c r="G324" s="478" t="s">
        <v>2264</v>
      </c>
      <c r="H324" s="478" t="e">
        <f t="shared" ca="1" si="62"/>
        <v>#NAME?</v>
      </c>
      <c r="I324" s="478" t="e">
        <f t="shared" ca="1" si="62"/>
        <v>#NAME?</v>
      </c>
      <c r="J324" s="478" t="e">
        <f t="shared" ca="1" si="62"/>
        <v>#NAME?</v>
      </c>
      <c r="K324" s="478" t="e">
        <f t="shared" ca="1" si="62"/>
        <v>#NAME?</v>
      </c>
      <c r="L324" s="478" t="e">
        <f t="shared" ca="1" si="62"/>
        <v>#NAME?</v>
      </c>
      <c r="M324" s="478" t="e">
        <f t="shared" ca="1" si="62"/>
        <v>#NAME?</v>
      </c>
      <c r="N324" s="478" t="e">
        <f t="shared" ca="1" si="62"/>
        <v>#NAME?</v>
      </c>
      <c r="O324" s="478" t="e">
        <f t="shared" ca="1" si="62"/>
        <v>#NAME?</v>
      </c>
      <c r="P324" s="478" t="e">
        <f t="shared" ca="1" si="62"/>
        <v>#NAME?</v>
      </c>
      <c r="Q324" s="478" t="e">
        <f t="shared" ca="1" si="62"/>
        <v>#NAME?</v>
      </c>
      <c r="R324" s="478" t="e">
        <f t="shared" ca="1" si="63"/>
        <v>#NAME?</v>
      </c>
      <c r="S324" s="478" t="e">
        <f t="shared" ca="1" si="63"/>
        <v>#NAME?</v>
      </c>
      <c r="T324" s="478" t="e">
        <f t="shared" ca="1" si="63"/>
        <v>#NAME?</v>
      </c>
      <c r="U324" s="478" t="e">
        <f t="shared" ca="1" si="63"/>
        <v>#NAME?</v>
      </c>
      <c r="V324" s="478" t="e">
        <f t="shared" ca="1" si="63"/>
        <v>#NAME?</v>
      </c>
      <c r="W324" s="478" t="e">
        <f t="shared" ca="1" si="63"/>
        <v>#NAME?</v>
      </c>
      <c r="X324" s="478" t="e">
        <f t="shared" ca="1" si="63"/>
        <v>#NAME?</v>
      </c>
      <c r="Y324" s="478" t="e">
        <f t="shared" ca="1" si="63"/>
        <v>#NAME?</v>
      </c>
      <c r="Z324" s="478" t="e">
        <f t="shared" ca="1" si="63"/>
        <v>#NAME?</v>
      </c>
      <c r="AA324" s="478" t="e">
        <f t="shared" ca="1" si="63"/>
        <v>#NAME?</v>
      </c>
      <c r="AB324" s="739">
        <v>976</v>
      </c>
      <c r="AC324" s="739">
        <v>45</v>
      </c>
      <c r="AD324" s="739" t="s">
        <v>2264</v>
      </c>
    </row>
    <row r="325" spans="1:30" ht="14">
      <c r="A325" s="477"/>
      <c r="B325" s="477"/>
      <c r="C325" s="477"/>
      <c r="D325" s="743" t="s">
        <v>1368</v>
      </c>
      <c r="E325" s="478">
        <f>ROW('us01'!AS979)</f>
        <v>979</v>
      </c>
      <c r="F325" s="478">
        <f>COLUMN('us01'!AS979)</f>
        <v>45</v>
      </c>
      <c r="G325" s="478" t="s">
        <v>2264</v>
      </c>
      <c r="H325" s="478" t="e">
        <f t="shared" ref="H325:Q334" ca="1" si="64">copia_valore_us2($E325,$F325,H$4,$G325)</f>
        <v>#NAME?</v>
      </c>
      <c r="I325" s="478" t="e">
        <f t="shared" ca="1" si="64"/>
        <v>#NAME?</v>
      </c>
      <c r="J325" s="478" t="e">
        <f t="shared" ca="1" si="64"/>
        <v>#NAME?</v>
      </c>
      <c r="K325" s="478" t="e">
        <f t="shared" ca="1" si="64"/>
        <v>#NAME?</v>
      </c>
      <c r="L325" s="478" t="e">
        <f t="shared" ca="1" si="64"/>
        <v>#NAME?</v>
      </c>
      <c r="M325" s="478" t="e">
        <f t="shared" ca="1" si="64"/>
        <v>#NAME?</v>
      </c>
      <c r="N325" s="478" t="e">
        <f t="shared" ca="1" si="64"/>
        <v>#NAME?</v>
      </c>
      <c r="O325" s="478" t="e">
        <f t="shared" ca="1" si="64"/>
        <v>#NAME?</v>
      </c>
      <c r="P325" s="478" t="e">
        <f t="shared" ca="1" si="64"/>
        <v>#NAME?</v>
      </c>
      <c r="Q325" s="478" t="e">
        <f t="shared" ca="1" si="64"/>
        <v>#NAME?</v>
      </c>
      <c r="R325" s="478" t="e">
        <f t="shared" ref="R325:AA334" ca="1" si="65">copia_valore_us2($E325,$F325,R$4,$G325)</f>
        <v>#NAME?</v>
      </c>
      <c r="S325" s="478" t="e">
        <f t="shared" ca="1" si="65"/>
        <v>#NAME?</v>
      </c>
      <c r="T325" s="478" t="e">
        <f t="shared" ca="1" si="65"/>
        <v>#NAME?</v>
      </c>
      <c r="U325" s="478" t="e">
        <f t="shared" ca="1" si="65"/>
        <v>#NAME?</v>
      </c>
      <c r="V325" s="478" t="e">
        <f t="shared" ca="1" si="65"/>
        <v>#NAME?</v>
      </c>
      <c r="W325" s="478" t="e">
        <f t="shared" ca="1" si="65"/>
        <v>#NAME?</v>
      </c>
      <c r="X325" s="478" t="e">
        <f t="shared" ca="1" si="65"/>
        <v>#NAME?</v>
      </c>
      <c r="Y325" s="478" t="e">
        <f t="shared" ca="1" si="65"/>
        <v>#NAME?</v>
      </c>
      <c r="Z325" s="478" t="e">
        <f t="shared" ca="1" si="65"/>
        <v>#NAME?</v>
      </c>
      <c r="AA325" s="478" t="e">
        <f t="shared" ca="1" si="65"/>
        <v>#NAME?</v>
      </c>
      <c r="AB325" s="739">
        <v>979</v>
      </c>
      <c r="AC325" s="739">
        <v>45</v>
      </c>
      <c r="AD325" s="739" t="s">
        <v>2264</v>
      </c>
    </row>
    <row r="326" spans="1:30" ht="14">
      <c r="A326" s="477"/>
      <c r="B326" s="477"/>
      <c r="C326" s="477"/>
      <c r="D326" s="743" t="s">
        <v>1369</v>
      </c>
      <c r="E326" s="478">
        <f>ROW('us01'!AK982)</f>
        <v>982</v>
      </c>
      <c r="F326" s="478">
        <f>COLUMN('us01'!AK982)</f>
        <v>37</v>
      </c>
      <c r="G326" s="478" t="s">
        <v>2264</v>
      </c>
      <c r="H326" s="478" t="e">
        <f t="shared" ca="1" si="64"/>
        <v>#NAME?</v>
      </c>
      <c r="I326" s="478" t="e">
        <f t="shared" ca="1" si="64"/>
        <v>#NAME?</v>
      </c>
      <c r="J326" s="478" t="e">
        <f t="shared" ca="1" si="64"/>
        <v>#NAME?</v>
      </c>
      <c r="K326" s="478" t="e">
        <f t="shared" ca="1" si="64"/>
        <v>#NAME?</v>
      </c>
      <c r="L326" s="478" t="e">
        <f t="shared" ca="1" si="64"/>
        <v>#NAME?</v>
      </c>
      <c r="M326" s="478" t="e">
        <f t="shared" ca="1" si="64"/>
        <v>#NAME?</v>
      </c>
      <c r="N326" s="478" t="e">
        <f t="shared" ca="1" si="64"/>
        <v>#NAME?</v>
      </c>
      <c r="O326" s="478" t="e">
        <f t="shared" ca="1" si="64"/>
        <v>#NAME?</v>
      </c>
      <c r="P326" s="478" t="e">
        <f t="shared" ca="1" si="64"/>
        <v>#NAME?</v>
      </c>
      <c r="Q326" s="478" t="e">
        <f t="shared" ca="1" si="64"/>
        <v>#NAME?</v>
      </c>
      <c r="R326" s="478" t="e">
        <f t="shared" ca="1" si="65"/>
        <v>#NAME?</v>
      </c>
      <c r="S326" s="478" t="e">
        <f t="shared" ca="1" si="65"/>
        <v>#NAME?</v>
      </c>
      <c r="T326" s="478" t="e">
        <f t="shared" ca="1" si="65"/>
        <v>#NAME?</v>
      </c>
      <c r="U326" s="478" t="e">
        <f t="shared" ca="1" si="65"/>
        <v>#NAME?</v>
      </c>
      <c r="V326" s="478" t="e">
        <f t="shared" ca="1" si="65"/>
        <v>#NAME?</v>
      </c>
      <c r="W326" s="478" t="e">
        <f t="shared" ca="1" si="65"/>
        <v>#NAME?</v>
      </c>
      <c r="X326" s="478" t="e">
        <f t="shared" ca="1" si="65"/>
        <v>#NAME?</v>
      </c>
      <c r="Y326" s="478" t="e">
        <f t="shared" ca="1" si="65"/>
        <v>#NAME?</v>
      </c>
      <c r="Z326" s="478" t="e">
        <f t="shared" ca="1" si="65"/>
        <v>#NAME?</v>
      </c>
      <c r="AA326" s="478" t="e">
        <f t="shared" ca="1" si="65"/>
        <v>#NAME?</v>
      </c>
      <c r="AB326" s="739">
        <v>982</v>
      </c>
      <c r="AC326" s="739">
        <v>37</v>
      </c>
      <c r="AD326" s="739" t="s">
        <v>2264</v>
      </c>
    </row>
    <row r="327" spans="1:30" ht="14">
      <c r="A327" s="477"/>
      <c r="B327" s="477"/>
      <c r="C327" s="477"/>
      <c r="D327" s="743" t="s">
        <v>1370</v>
      </c>
      <c r="E327" s="478">
        <f>ROW('us01'!AK985)</f>
        <v>985</v>
      </c>
      <c r="F327" s="478">
        <f>COLUMN('us01'!AK985)</f>
        <v>37</v>
      </c>
      <c r="G327" s="478" t="s">
        <v>2264</v>
      </c>
      <c r="H327" s="478" t="e">
        <f t="shared" ca="1" si="64"/>
        <v>#NAME?</v>
      </c>
      <c r="I327" s="478" t="e">
        <f t="shared" ca="1" si="64"/>
        <v>#NAME?</v>
      </c>
      <c r="J327" s="478" t="e">
        <f t="shared" ca="1" si="64"/>
        <v>#NAME?</v>
      </c>
      <c r="K327" s="478" t="e">
        <f t="shared" ca="1" si="64"/>
        <v>#NAME?</v>
      </c>
      <c r="L327" s="478" t="e">
        <f t="shared" ca="1" si="64"/>
        <v>#NAME?</v>
      </c>
      <c r="M327" s="478" t="e">
        <f t="shared" ca="1" si="64"/>
        <v>#NAME?</v>
      </c>
      <c r="N327" s="478" t="e">
        <f t="shared" ca="1" si="64"/>
        <v>#NAME?</v>
      </c>
      <c r="O327" s="478" t="e">
        <f t="shared" ca="1" si="64"/>
        <v>#NAME?</v>
      </c>
      <c r="P327" s="478" t="e">
        <f t="shared" ca="1" si="64"/>
        <v>#NAME?</v>
      </c>
      <c r="Q327" s="478" t="e">
        <f t="shared" ca="1" si="64"/>
        <v>#NAME?</v>
      </c>
      <c r="R327" s="478" t="e">
        <f t="shared" ca="1" si="65"/>
        <v>#NAME?</v>
      </c>
      <c r="S327" s="478" t="e">
        <f t="shared" ca="1" si="65"/>
        <v>#NAME?</v>
      </c>
      <c r="T327" s="478" t="e">
        <f t="shared" ca="1" si="65"/>
        <v>#NAME?</v>
      </c>
      <c r="U327" s="478" t="e">
        <f t="shared" ca="1" si="65"/>
        <v>#NAME?</v>
      </c>
      <c r="V327" s="478" t="e">
        <f t="shared" ca="1" si="65"/>
        <v>#NAME?</v>
      </c>
      <c r="W327" s="478" t="e">
        <f t="shared" ca="1" si="65"/>
        <v>#NAME?</v>
      </c>
      <c r="X327" s="478" t="e">
        <f t="shared" ca="1" si="65"/>
        <v>#NAME?</v>
      </c>
      <c r="Y327" s="478" t="e">
        <f t="shared" ca="1" si="65"/>
        <v>#NAME?</v>
      </c>
      <c r="Z327" s="478" t="e">
        <f t="shared" ca="1" si="65"/>
        <v>#NAME?</v>
      </c>
      <c r="AA327" s="478" t="e">
        <f t="shared" ca="1" si="65"/>
        <v>#NAME?</v>
      </c>
      <c r="AB327" s="739">
        <v>985</v>
      </c>
      <c r="AC327" s="739">
        <v>37</v>
      </c>
      <c r="AD327" s="739" t="s">
        <v>2264</v>
      </c>
    </row>
    <row r="328" spans="1:30" ht="14">
      <c r="A328" s="477"/>
      <c r="B328" s="477"/>
      <c r="C328" s="477"/>
      <c r="D328" s="743" t="s">
        <v>1371</v>
      </c>
      <c r="E328" s="478">
        <f>ROW('us01'!AK988)</f>
        <v>988</v>
      </c>
      <c r="F328" s="478">
        <f>COLUMN('us01'!AK988)</f>
        <v>37</v>
      </c>
      <c r="G328" s="478" t="s">
        <v>2264</v>
      </c>
      <c r="H328" s="478" t="e">
        <f t="shared" ca="1" si="64"/>
        <v>#NAME?</v>
      </c>
      <c r="I328" s="478" t="e">
        <f t="shared" ca="1" si="64"/>
        <v>#NAME?</v>
      </c>
      <c r="J328" s="478" t="e">
        <f t="shared" ca="1" si="64"/>
        <v>#NAME?</v>
      </c>
      <c r="K328" s="478" t="e">
        <f t="shared" ca="1" si="64"/>
        <v>#NAME?</v>
      </c>
      <c r="L328" s="478" t="e">
        <f t="shared" ca="1" si="64"/>
        <v>#NAME?</v>
      </c>
      <c r="M328" s="478" t="e">
        <f t="shared" ca="1" si="64"/>
        <v>#NAME?</v>
      </c>
      <c r="N328" s="478" t="e">
        <f t="shared" ca="1" si="64"/>
        <v>#NAME?</v>
      </c>
      <c r="O328" s="478" t="e">
        <f t="shared" ca="1" si="64"/>
        <v>#NAME?</v>
      </c>
      <c r="P328" s="478" t="e">
        <f t="shared" ca="1" si="64"/>
        <v>#NAME?</v>
      </c>
      <c r="Q328" s="478" t="e">
        <f t="shared" ca="1" si="64"/>
        <v>#NAME?</v>
      </c>
      <c r="R328" s="478" t="e">
        <f t="shared" ca="1" si="65"/>
        <v>#NAME?</v>
      </c>
      <c r="S328" s="478" t="e">
        <f t="shared" ca="1" si="65"/>
        <v>#NAME?</v>
      </c>
      <c r="T328" s="478" t="e">
        <f t="shared" ca="1" si="65"/>
        <v>#NAME?</v>
      </c>
      <c r="U328" s="478" t="e">
        <f t="shared" ca="1" si="65"/>
        <v>#NAME?</v>
      </c>
      <c r="V328" s="478" t="e">
        <f t="shared" ca="1" si="65"/>
        <v>#NAME?</v>
      </c>
      <c r="W328" s="478" t="e">
        <f t="shared" ca="1" si="65"/>
        <v>#NAME?</v>
      </c>
      <c r="X328" s="478" t="e">
        <f t="shared" ca="1" si="65"/>
        <v>#NAME?</v>
      </c>
      <c r="Y328" s="478" t="e">
        <f t="shared" ca="1" si="65"/>
        <v>#NAME?</v>
      </c>
      <c r="Z328" s="478" t="e">
        <f t="shared" ca="1" si="65"/>
        <v>#NAME?</v>
      </c>
      <c r="AA328" s="478" t="e">
        <f t="shared" ca="1" si="65"/>
        <v>#NAME?</v>
      </c>
      <c r="AB328" s="739">
        <v>988</v>
      </c>
      <c r="AC328" s="739">
        <v>37</v>
      </c>
      <c r="AD328" s="739" t="s">
        <v>2264</v>
      </c>
    </row>
    <row r="329" spans="1:30" ht="14">
      <c r="A329" s="477"/>
      <c r="B329" s="477"/>
      <c r="C329" s="477"/>
      <c r="D329" s="743" t="s">
        <v>1372</v>
      </c>
      <c r="E329" s="478">
        <f>ROW('us01'!AS991)</f>
        <v>991</v>
      </c>
      <c r="F329" s="478">
        <f>COLUMN('us01'!AS991)</f>
        <v>45</v>
      </c>
      <c r="G329" s="478" t="s">
        <v>2264</v>
      </c>
      <c r="H329" s="478" t="e">
        <f t="shared" ca="1" si="64"/>
        <v>#NAME?</v>
      </c>
      <c r="I329" s="478" t="e">
        <f t="shared" ca="1" si="64"/>
        <v>#NAME?</v>
      </c>
      <c r="J329" s="478" t="e">
        <f t="shared" ca="1" si="64"/>
        <v>#NAME?</v>
      </c>
      <c r="K329" s="478" t="e">
        <f t="shared" ca="1" si="64"/>
        <v>#NAME?</v>
      </c>
      <c r="L329" s="478" t="e">
        <f t="shared" ca="1" si="64"/>
        <v>#NAME?</v>
      </c>
      <c r="M329" s="478" t="e">
        <f t="shared" ca="1" si="64"/>
        <v>#NAME?</v>
      </c>
      <c r="N329" s="478" t="e">
        <f t="shared" ca="1" si="64"/>
        <v>#NAME?</v>
      </c>
      <c r="O329" s="478" t="e">
        <f t="shared" ca="1" si="64"/>
        <v>#NAME?</v>
      </c>
      <c r="P329" s="478" t="e">
        <f t="shared" ca="1" si="64"/>
        <v>#NAME?</v>
      </c>
      <c r="Q329" s="478" t="e">
        <f t="shared" ca="1" si="64"/>
        <v>#NAME?</v>
      </c>
      <c r="R329" s="478" t="e">
        <f t="shared" ca="1" si="65"/>
        <v>#NAME?</v>
      </c>
      <c r="S329" s="478" t="e">
        <f t="shared" ca="1" si="65"/>
        <v>#NAME?</v>
      </c>
      <c r="T329" s="478" t="e">
        <f t="shared" ca="1" si="65"/>
        <v>#NAME?</v>
      </c>
      <c r="U329" s="478" t="e">
        <f t="shared" ca="1" si="65"/>
        <v>#NAME?</v>
      </c>
      <c r="V329" s="478" t="e">
        <f t="shared" ca="1" si="65"/>
        <v>#NAME?</v>
      </c>
      <c r="W329" s="478" t="e">
        <f t="shared" ca="1" si="65"/>
        <v>#NAME?</v>
      </c>
      <c r="X329" s="478" t="e">
        <f t="shared" ca="1" si="65"/>
        <v>#NAME?</v>
      </c>
      <c r="Y329" s="478" t="e">
        <f t="shared" ca="1" si="65"/>
        <v>#NAME?</v>
      </c>
      <c r="Z329" s="478" t="e">
        <f t="shared" ca="1" si="65"/>
        <v>#NAME?</v>
      </c>
      <c r="AA329" s="478" t="e">
        <f t="shared" ca="1" si="65"/>
        <v>#NAME?</v>
      </c>
      <c r="AB329" s="739">
        <v>991</v>
      </c>
      <c r="AC329" s="739">
        <v>45</v>
      </c>
      <c r="AD329" s="739" t="s">
        <v>2264</v>
      </c>
    </row>
    <row r="330" spans="1:30" ht="14">
      <c r="A330" s="477"/>
      <c r="B330" s="477"/>
      <c r="C330" s="477"/>
      <c r="D330" s="743" t="s">
        <v>1373</v>
      </c>
      <c r="E330" s="478">
        <f>ROW('us01'!AS994)</f>
        <v>994</v>
      </c>
      <c r="F330" s="478">
        <f>COLUMN('us01'!AS994)</f>
        <v>45</v>
      </c>
      <c r="G330" s="478" t="s">
        <v>2264</v>
      </c>
      <c r="H330" s="478" t="e">
        <f t="shared" ca="1" si="64"/>
        <v>#NAME?</v>
      </c>
      <c r="I330" s="478" t="e">
        <f t="shared" ca="1" si="64"/>
        <v>#NAME?</v>
      </c>
      <c r="J330" s="478" t="e">
        <f t="shared" ca="1" si="64"/>
        <v>#NAME?</v>
      </c>
      <c r="K330" s="478" t="e">
        <f t="shared" ca="1" si="64"/>
        <v>#NAME?</v>
      </c>
      <c r="L330" s="478" t="e">
        <f t="shared" ca="1" si="64"/>
        <v>#NAME?</v>
      </c>
      <c r="M330" s="478" t="e">
        <f t="shared" ca="1" si="64"/>
        <v>#NAME?</v>
      </c>
      <c r="N330" s="478" t="e">
        <f t="shared" ca="1" si="64"/>
        <v>#NAME?</v>
      </c>
      <c r="O330" s="478" t="e">
        <f t="shared" ca="1" si="64"/>
        <v>#NAME?</v>
      </c>
      <c r="P330" s="478" t="e">
        <f t="shared" ca="1" si="64"/>
        <v>#NAME?</v>
      </c>
      <c r="Q330" s="478" t="e">
        <f t="shared" ca="1" si="64"/>
        <v>#NAME?</v>
      </c>
      <c r="R330" s="478" t="e">
        <f t="shared" ca="1" si="65"/>
        <v>#NAME?</v>
      </c>
      <c r="S330" s="478" t="e">
        <f t="shared" ca="1" si="65"/>
        <v>#NAME?</v>
      </c>
      <c r="T330" s="478" t="e">
        <f t="shared" ca="1" si="65"/>
        <v>#NAME?</v>
      </c>
      <c r="U330" s="478" t="e">
        <f t="shared" ca="1" si="65"/>
        <v>#NAME?</v>
      </c>
      <c r="V330" s="478" t="e">
        <f t="shared" ca="1" si="65"/>
        <v>#NAME?</v>
      </c>
      <c r="W330" s="478" t="e">
        <f t="shared" ca="1" si="65"/>
        <v>#NAME?</v>
      </c>
      <c r="X330" s="478" t="e">
        <f t="shared" ca="1" si="65"/>
        <v>#NAME?</v>
      </c>
      <c r="Y330" s="478" t="e">
        <f t="shared" ca="1" si="65"/>
        <v>#NAME?</v>
      </c>
      <c r="Z330" s="478" t="e">
        <f t="shared" ca="1" si="65"/>
        <v>#NAME?</v>
      </c>
      <c r="AA330" s="478" t="e">
        <f t="shared" ca="1" si="65"/>
        <v>#NAME?</v>
      </c>
      <c r="AB330" s="739">
        <v>994</v>
      </c>
      <c r="AC330" s="739">
        <v>45</v>
      </c>
      <c r="AD330" s="739" t="s">
        <v>2264</v>
      </c>
    </row>
    <row r="331" spans="1:30" ht="14">
      <c r="A331" s="477"/>
      <c r="B331" s="477"/>
      <c r="C331" s="477"/>
      <c r="D331" s="743" t="s">
        <v>1374</v>
      </c>
      <c r="E331" s="478">
        <f>ROW('us01'!AS997)</f>
        <v>997</v>
      </c>
      <c r="F331" s="478">
        <f>COLUMN('us01'!AS997)</f>
        <v>45</v>
      </c>
      <c r="G331" s="478" t="s">
        <v>2264</v>
      </c>
      <c r="H331" s="478" t="e">
        <f t="shared" ca="1" si="64"/>
        <v>#NAME?</v>
      </c>
      <c r="I331" s="478" t="e">
        <f t="shared" ca="1" si="64"/>
        <v>#NAME?</v>
      </c>
      <c r="J331" s="478" t="e">
        <f t="shared" ca="1" si="64"/>
        <v>#NAME?</v>
      </c>
      <c r="K331" s="478" t="e">
        <f t="shared" ca="1" si="64"/>
        <v>#NAME?</v>
      </c>
      <c r="L331" s="478" t="e">
        <f t="shared" ca="1" si="64"/>
        <v>#NAME?</v>
      </c>
      <c r="M331" s="478" t="e">
        <f t="shared" ca="1" si="64"/>
        <v>#NAME?</v>
      </c>
      <c r="N331" s="478" t="e">
        <f t="shared" ca="1" si="64"/>
        <v>#NAME?</v>
      </c>
      <c r="O331" s="478" t="e">
        <f t="shared" ca="1" si="64"/>
        <v>#NAME?</v>
      </c>
      <c r="P331" s="478" t="e">
        <f t="shared" ca="1" si="64"/>
        <v>#NAME?</v>
      </c>
      <c r="Q331" s="478" t="e">
        <f t="shared" ca="1" si="64"/>
        <v>#NAME?</v>
      </c>
      <c r="R331" s="478" t="e">
        <f t="shared" ca="1" si="65"/>
        <v>#NAME?</v>
      </c>
      <c r="S331" s="478" t="e">
        <f t="shared" ca="1" si="65"/>
        <v>#NAME?</v>
      </c>
      <c r="T331" s="478" t="e">
        <f t="shared" ca="1" si="65"/>
        <v>#NAME?</v>
      </c>
      <c r="U331" s="478" t="e">
        <f t="shared" ca="1" si="65"/>
        <v>#NAME?</v>
      </c>
      <c r="V331" s="478" t="e">
        <f t="shared" ca="1" si="65"/>
        <v>#NAME?</v>
      </c>
      <c r="W331" s="478" t="e">
        <f t="shared" ca="1" si="65"/>
        <v>#NAME?</v>
      </c>
      <c r="X331" s="478" t="e">
        <f t="shared" ca="1" si="65"/>
        <v>#NAME?</v>
      </c>
      <c r="Y331" s="478" t="e">
        <f t="shared" ca="1" si="65"/>
        <v>#NAME?</v>
      </c>
      <c r="Z331" s="478" t="e">
        <f t="shared" ca="1" si="65"/>
        <v>#NAME?</v>
      </c>
      <c r="AA331" s="478" t="e">
        <f t="shared" ca="1" si="65"/>
        <v>#NAME?</v>
      </c>
      <c r="AB331" s="739">
        <v>997</v>
      </c>
      <c r="AC331" s="739">
        <v>45</v>
      </c>
      <c r="AD331" s="739" t="s">
        <v>2264</v>
      </c>
    </row>
    <row r="332" spans="1:30" ht="14">
      <c r="A332" s="477"/>
      <c r="B332" s="477"/>
      <c r="C332" s="477"/>
      <c r="D332" s="743" t="s">
        <v>1375</v>
      </c>
      <c r="E332" s="478">
        <f>ROW('us01'!AS1000)</f>
        <v>1000</v>
      </c>
      <c r="F332" s="478">
        <f>COLUMN('us01'!AS1000)</f>
        <v>45</v>
      </c>
      <c r="G332" s="478" t="s">
        <v>2264</v>
      </c>
      <c r="H332" s="478" t="e">
        <f t="shared" ca="1" si="64"/>
        <v>#NAME?</v>
      </c>
      <c r="I332" s="478" t="e">
        <f t="shared" ca="1" si="64"/>
        <v>#NAME?</v>
      </c>
      <c r="J332" s="478" t="e">
        <f t="shared" ca="1" si="64"/>
        <v>#NAME?</v>
      </c>
      <c r="K332" s="478" t="e">
        <f t="shared" ca="1" si="64"/>
        <v>#NAME?</v>
      </c>
      <c r="L332" s="478" t="e">
        <f t="shared" ca="1" si="64"/>
        <v>#NAME?</v>
      </c>
      <c r="M332" s="478" t="e">
        <f t="shared" ca="1" si="64"/>
        <v>#NAME?</v>
      </c>
      <c r="N332" s="478" t="e">
        <f t="shared" ca="1" si="64"/>
        <v>#NAME?</v>
      </c>
      <c r="O332" s="478" t="e">
        <f t="shared" ca="1" si="64"/>
        <v>#NAME?</v>
      </c>
      <c r="P332" s="478" t="e">
        <f t="shared" ca="1" si="64"/>
        <v>#NAME?</v>
      </c>
      <c r="Q332" s="478" t="e">
        <f t="shared" ca="1" si="64"/>
        <v>#NAME?</v>
      </c>
      <c r="R332" s="478" t="e">
        <f t="shared" ca="1" si="65"/>
        <v>#NAME?</v>
      </c>
      <c r="S332" s="478" t="e">
        <f t="shared" ca="1" si="65"/>
        <v>#NAME?</v>
      </c>
      <c r="T332" s="478" t="e">
        <f t="shared" ca="1" si="65"/>
        <v>#NAME?</v>
      </c>
      <c r="U332" s="478" t="e">
        <f t="shared" ca="1" si="65"/>
        <v>#NAME?</v>
      </c>
      <c r="V332" s="478" t="e">
        <f t="shared" ca="1" si="65"/>
        <v>#NAME?</v>
      </c>
      <c r="W332" s="478" t="e">
        <f t="shared" ca="1" si="65"/>
        <v>#NAME?</v>
      </c>
      <c r="X332" s="478" t="e">
        <f t="shared" ca="1" si="65"/>
        <v>#NAME?</v>
      </c>
      <c r="Y332" s="478" t="e">
        <f t="shared" ca="1" si="65"/>
        <v>#NAME?</v>
      </c>
      <c r="Z332" s="478" t="e">
        <f t="shared" ca="1" si="65"/>
        <v>#NAME?</v>
      </c>
      <c r="AA332" s="478" t="e">
        <f t="shared" ca="1" si="65"/>
        <v>#NAME?</v>
      </c>
      <c r="AB332" s="739">
        <v>1000</v>
      </c>
      <c r="AC332" s="739">
        <v>45</v>
      </c>
      <c r="AD332" s="739" t="s">
        <v>2264</v>
      </c>
    </row>
    <row r="333" spans="1:30" ht="14">
      <c r="A333" s="477"/>
      <c r="B333" s="477"/>
      <c r="C333" s="477"/>
      <c r="D333" s="743" t="s">
        <v>1376</v>
      </c>
      <c r="E333" s="478">
        <f>ROW('us01'!AK1003)</f>
        <v>1003</v>
      </c>
      <c r="F333" s="478">
        <f>COLUMN('us01'!AK1003)</f>
        <v>37</v>
      </c>
      <c r="G333" s="478" t="s">
        <v>2264</v>
      </c>
      <c r="H333" s="478" t="e">
        <f t="shared" ca="1" si="64"/>
        <v>#NAME?</v>
      </c>
      <c r="I333" s="478" t="e">
        <f t="shared" ca="1" si="64"/>
        <v>#NAME?</v>
      </c>
      <c r="J333" s="478" t="e">
        <f t="shared" ca="1" si="64"/>
        <v>#NAME?</v>
      </c>
      <c r="K333" s="478" t="e">
        <f t="shared" ca="1" si="64"/>
        <v>#NAME?</v>
      </c>
      <c r="L333" s="478" t="e">
        <f t="shared" ca="1" si="64"/>
        <v>#NAME?</v>
      </c>
      <c r="M333" s="478" t="e">
        <f t="shared" ca="1" si="64"/>
        <v>#NAME?</v>
      </c>
      <c r="N333" s="478" t="e">
        <f t="shared" ca="1" si="64"/>
        <v>#NAME?</v>
      </c>
      <c r="O333" s="478" t="e">
        <f t="shared" ca="1" si="64"/>
        <v>#NAME?</v>
      </c>
      <c r="P333" s="478" t="e">
        <f t="shared" ca="1" si="64"/>
        <v>#NAME?</v>
      </c>
      <c r="Q333" s="478" t="e">
        <f t="shared" ca="1" si="64"/>
        <v>#NAME?</v>
      </c>
      <c r="R333" s="478" t="e">
        <f t="shared" ca="1" si="65"/>
        <v>#NAME?</v>
      </c>
      <c r="S333" s="478" t="e">
        <f t="shared" ca="1" si="65"/>
        <v>#NAME?</v>
      </c>
      <c r="T333" s="478" t="e">
        <f t="shared" ca="1" si="65"/>
        <v>#NAME?</v>
      </c>
      <c r="U333" s="478" t="e">
        <f t="shared" ca="1" si="65"/>
        <v>#NAME?</v>
      </c>
      <c r="V333" s="478" t="e">
        <f t="shared" ca="1" si="65"/>
        <v>#NAME?</v>
      </c>
      <c r="W333" s="478" t="e">
        <f t="shared" ca="1" si="65"/>
        <v>#NAME?</v>
      </c>
      <c r="X333" s="478" t="e">
        <f t="shared" ca="1" si="65"/>
        <v>#NAME?</v>
      </c>
      <c r="Y333" s="478" t="e">
        <f t="shared" ca="1" si="65"/>
        <v>#NAME?</v>
      </c>
      <c r="Z333" s="478" t="e">
        <f t="shared" ca="1" si="65"/>
        <v>#NAME?</v>
      </c>
      <c r="AA333" s="478" t="e">
        <f t="shared" ca="1" si="65"/>
        <v>#NAME?</v>
      </c>
      <c r="AB333" s="739">
        <v>1003</v>
      </c>
      <c r="AC333" s="739">
        <v>37</v>
      </c>
      <c r="AD333" s="739" t="s">
        <v>2264</v>
      </c>
    </row>
    <row r="334" spans="1:30" ht="14">
      <c r="A334" s="477"/>
      <c r="B334" s="477"/>
      <c r="C334" s="477"/>
      <c r="D334" s="743" t="s">
        <v>1377</v>
      </c>
      <c r="E334" s="478">
        <f>ROW('us01'!AK1006)</f>
        <v>1006</v>
      </c>
      <c r="F334" s="478">
        <f>COLUMN('us01'!AK1006)</f>
        <v>37</v>
      </c>
      <c r="G334" s="478" t="s">
        <v>2264</v>
      </c>
      <c r="H334" s="478" t="e">
        <f t="shared" ca="1" si="64"/>
        <v>#NAME?</v>
      </c>
      <c r="I334" s="478" t="e">
        <f t="shared" ca="1" si="64"/>
        <v>#NAME?</v>
      </c>
      <c r="J334" s="478" t="e">
        <f t="shared" ca="1" si="64"/>
        <v>#NAME?</v>
      </c>
      <c r="K334" s="478" t="e">
        <f t="shared" ca="1" si="64"/>
        <v>#NAME?</v>
      </c>
      <c r="L334" s="478" t="e">
        <f t="shared" ca="1" si="64"/>
        <v>#NAME?</v>
      </c>
      <c r="M334" s="478" t="e">
        <f t="shared" ca="1" si="64"/>
        <v>#NAME?</v>
      </c>
      <c r="N334" s="478" t="e">
        <f t="shared" ca="1" si="64"/>
        <v>#NAME?</v>
      </c>
      <c r="O334" s="478" t="e">
        <f t="shared" ca="1" si="64"/>
        <v>#NAME?</v>
      </c>
      <c r="P334" s="478" t="e">
        <f t="shared" ca="1" si="64"/>
        <v>#NAME?</v>
      </c>
      <c r="Q334" s="478" t="e">
        <f t="shared" ca="1" si="64"/>
        <v>#NAME?</v>
      </c>
      <c r="R334" s="478" t="e">
        <f t="shared" ca="1" si="65"/>
        <v>#NAME?</v>
      </c>
      <c r="S334" s="478" t="e">
        <f t="shared" ca="1" si="65"/>
        <v>#NAME?</v>
      </c>
      <c r="T334" s="478" t="e">
        <f t="shared" ca="1" si="65"/>
        <v>#NAME?</v>
      </c>
      <c r="U334" s="478" t="e">
        <f t="shared" ca="1" si="65"/>
        <v>#NAME?</v>
      </c>
      <c r="V334" s="478" t="e">
        <f t="shared" ca="1" si="65"/>
        <v>#NAME?</v>
      </c>
      <c r="W334" s="478" t="e">
        <f t="shared" ca="1" si="65"/>
        <v>#NAME?</v>
      </c>
      <c r="X334" s="478" t="e">
        <f t="shared" ca="1" si="65"/>
        <v>#NAME?</v>
      </c>
      <c r="Y334" s="478" t="e">
        <f t="shared" ca="1" si="65"/>
        <v>#NAME?</v>
      </c>
      <c r="Z334" s="478" t="e">
        <f t="shared" ca="1" si="65"/>
        <v>#NAME?</v>
      </c>
      <c r="AA334" s="478" t="e">
        <f t="shared" ca="1" si="65"/>
        <v>#NAME?</v>
      </c>
      <c r="AB334" s="739">
        <v>1006</v>
      </c>
      <c r="AC334" s="739">
        <v>37</v>
      </c>
      <c r="AD334" s="739" t="s">
        <v>2264</v>
      </c>
    </row>
    <row r="335" spans="1:30" ht="14">
      <c r="A335" s="477"/>
      <c r="B335" s="477"/>
      <c r="C335" s="477"/>
      <c r="D335" s="743" t="s">
        <v>1378</v>
      </c>
      <c r="E335" s="478">
        <f>ROW('us01'!AK1009)</f>
        <v>1009</v>
      </c>
      <c r="F335" s="478">
        <f>COLUMN('us01'!AK1009)</f>
        <v>37</v>
      </c>
      <c r="G335" s="478" t="s">
        <v>2264</v>
      </c>
      <c r="H335" s="478" t="e">
        <f t="shared" ref="H335:Q344" ca="1" si="66">copia_valore_us2($E335,$F335,H$4,$G335)</f>
        <v>#NAME?</v>
      </c>
      <c r="I335" s="478" t="e">
        <f t="shared" ca="1" si="66"/>
        <v>#NAME?</v>
      </c>
      <c r="J335" s="478" t="e">
        <f t="shared" ca="1" si="66"/>
        <v>#NAME?</v>
      </c>
      <c r="K335" s="478" t="e">
        <f t="shared" ca="1" si="66"/>
        <v>#NAME?</v>
      </c>
      <c r="L335" s="478" t="e">
        <f t="shared" ca="1" si="66"/>
        <v>#NAME?</v>
      </c>
      <c r="M335" s="478" t="e">
        <f t="shared" ca="1" si="66"/>
        <v>#NAME?</v>
      </c>
      <c r="N335" s="478" t="e">
        <f t="shared" ca="1" si="66"/>
        <v>#NAME?</v>
      </c>
      <c r="O335" s="478" t="e">
        <f t="shared" ca="1" si="66"/>
        <v>#NAME?</v>
      </c>
      <c r="P335" s="478" t="e">
        <f t="shared" ca="1" si="66"/>
        <v>#NAME?</v>
      </c>
      <c r="Q335" s="478" t="e">
        <f t="shared" ca="1" si="66"/>
        <v>#NAME?</v>
      </c>
      <c r="R335" s="478" t="e">
        <f t="shared" ref="R335:AA344" ca="1" si="67">copia_valore_us2($E335,$F335,R$4,$G335)</f>
        <v>#NAME?</v>
      </c>
      <c r="S335" s="478" t="e">
        <f t="shared" ca="1" si="67"/>
        <v>#NAME?</v>
      </c>
      <c r="T335" s="478" t="e">
        <f t="shared" ca="1" si="67"/>
        <v>#NAME?</v>
      </c>
      <c r="U335" s="478" t="e">
        <f t="shared" ca="1" si="67"/>
        <v>#NAME?</v>
      </c>
      <c r="V335" s="478" t="e">
        <f t="shared" ca="1" si="67"/>
        <v>#NAME?</v>
      </c>
      <c r="W335" s="478" t="e">
        <f t="shared" ca="1" si="67"/>
        <v>#NAME?</v>
      </c>
      <c r="X335" s="478" t="e">
        <f t="shared" ca="1" si="67"/>
        <v>#NAME?</v>
      </c>
      <c r="Y335" s="478" t="e">
        <f t="shared" ca="1" si="67"/>
        <v>#NAME?</v>
      </c>
      <c r="Z335" s="478" t="e">
        <f t="shared" ca="1" si="67"/>
        <v>#NAME?</v>
      </c>
      <c r="AA335" s="478" t="e">
        <f t="shared" ca="1" si="67"/>
        <v>#NAME?</v>
      </c>
      <c r="AB335" s="739">
        <v>1009</v>
      </c>
      <c r="AC335" s="739">
        <v>37</v>
      </c>
      <c r="AD335" s="739" t="s">
        <v>2264</v>
      </c>
    </row>
    <row r="336" spans="1:30" ht="14">
      <c r="A336" s="477"/>
      <c r="B336" s="477"/>
      <c r="C336" s="477"/>
      <c r="D336" s="743" t="s">
        <v>583</v>
      </c>
      <c r="E336" s="478">
        <f>ROW('us01'!AS1012)</f>
        <v>1012</v>
      </c>
      <c r="F336" s="478">
        <f>COLUMN('us01'!AS1012)</f>
        <v>45</v>
      </c>
      <c r="G336" s="478" t="s">
        <v>2264</v>
      </c>
      <c r="H336" s="478" t="e">
        <f t="shared" ca="1" si="66"/>
        <v>#NAME?</v>
      </c>
      <c r="I336" s="478" t="e">
        <f t="shared" ca="1" si="66"/>
        <v>#NAME?</v>
      </c>
      <c r="J336" s="478" t="e">
        <f t="shared" ca="1" si="66"/>
        <v>#NAME?</v>
      </c>
      <c r="K336" s="478" t="e">
        <f t="shared" ca="1" si="66"/>
        <v>#NAME?</v>
      </c>
      <c r="L336" s="478" t="e">
        <f t="shared" ca="1" si="66"/>
        <v>#NAME?</v>
      </c>
      <c r="M336" s="478" t="e">
        <f t="shared" ca="1" si="66"/>
        <v>#NAME?</v>
      </c>
      <c r="N336" s="478" t="e">
        <f t="shared" ca="1" si="66"/>
        <v>#NAME?</v>
      </c>
      <c r="O336" s="478" t="e">
        <f t="shared" ca="1" si="66"/>
        <v>#NAME?</v>
      </c>
      <c r="P336" s="478" t="e">
        <f t="shared" ca="1" si="66"/>
        <v>#NAME?</v>
      </c>
      <c r="Q336" s="478" t="e">
        <f t="shared" ca="1" si="66"/>
        <v>#NAME?</v>
      </c>
      <c r="R336" s="478" t="e">
        <f t="shared" ca="1" si="67"/>
        <v>#NAME?</v>
      </c>
      <c r="S336" s="478" t="e">
        <f t="shared" ca="1" si="67"/>
        <v>#NAME?</v>
      </c>
      <c r="T336" s="478" t="e">
        <f t="shared" ca="1" si="67"/>
        <v>#NAME?</v>
      </c>
      <c r="U336" s="478" t="e">
        <f t="shared" ca="1" si="67"/>
        <v>#NAME?</v>
      </c>
      <c r="V336" s="478" t="e">
        <f t="shared" ca="1" si="67"/>
        <v>#NAME?</v>
      </c>
      <c r="W336" s="478" t="e">
        <f t="shared" ca="1" si="67"/>
        <v>#NAME?</v>
      </c>
      <c r="X336" s="478" t="e">
        <f t="shared" ca="1" si="67"/>
        <v>#NAME?</v>
      </c>
      <c r="Y336" s="478" t="e">
        <f t="shared" ca="1" si="67"/>
        <v>#NAME?</v>
      </c>
      <c r="Z336" s="478" t="e">
        <f t="shared" ca="1" si="67"/>
        <v>#NAME?</v>
      </c>
      <c r="AA336" s="478" t="e">
        <f t="shared" ca="1" si="67"/>
        <v>#NAME?</v>
      </c>
      <c r="AB336" s="739">
        <v>1012</v>
      </c>
      <c r="AC336" s="739">
        <v>45</v>
      </c>
      <c r="AD336" s="739" t="s">
        <v>2264</v>
      </c>
    </row>
    <row r="337" spans="1:30" ht="14">
      <c r="A337" s="477"/>
      <c r="B337" s="477"/>
      <c r="C337" s="477"/>
      <c r="D337" s="743" t="s">
        <v>1413</v>
      </c>
      <c r="E337" s="478">
        <f>ROW('us01'!AK1015)</f>
        <v>1015</v>
      </c>
      <c r="F337" s="478">
        <f>COLUMN('us01'!AK1015)</f>
        <v>37</v>
      </c>
      <c r="G337" s="478" t="s">
        <v>2264</v>
      </c>
      <c r="H337" s="478" t="e">
        <f t="shared" ca="1" si="66"/>
        <v>#NAME?</v>
      </c>
      <c r="I337" s="478" t="e">
        <f t="shared" ca="1" si="66"/>
        <v>#NAME?</v>
      </c>
      <c r="J337" s="478" t="e">
        <f t="shared" ca="1" si="66"/>
        <v>#NAME?</v>
      </c>
      <c r="K337" s="478" t="e">
        <f t="shared" ca="1" si="66"/>
        <v>#NAME?</v>
      </c>
      <c r="L337" s="478" t="e">
        <f t="shared" ca="1" si="66"/>
        <v>#NAME?</v>
      </c>
      <c r="M337" s="478" t="e">
        <f t="shared" ca="1" si="66"/>
        <v>#NAME?</v>
      </c>
      <c r="N337" s="478" t="e">
        <f t="shared" ca="1" si="66"/>
        <v>#NAME?</v>
      </c>
      <c r="O337" s="478" t="e">
        <f t="shared" ca="1" si="66"/>
        <v>#NAME?</v>
      </c>
      <c r="P337" s="478" t="e">
        <f t="shared" ca="1" si="66"/>
        <v>#NAME?</v>
      </c>
      <c r="Q337" s="478" t="e">
        <f t="shared" ca="1" si="66"/>
        <v>#NAME?</v>
      </c>
      <c r="R337" s="478" t="e">
        <f t="shared" ca="1" si="67"/>
        <v>#NAME?</v>
      </c>
      <c r="S337" s="478" t="e">
        <f t="shared" ca="1" si="67"/>
        <v>#NAME?</v>
      </c>
      <c r="T337" s="478" t="e">
        <f t="shared" ca="1" si="67"/>
        <v>#NAME?</v>
      </c>
      <c r="U337" s="478" t="e">
        <f t="shared" ca="1" si="67"/>
        <v>#NAME?</v>
      </c>
      <c r="V337" s="478" t="e">
        <f t="shared" ca="1" si="67"/>
        <v>#NAME?</v>
      </c>
      <c r="W337" s="478" t="e">
        <f t="shared" ca="1" si="67"/>
        <v>#NAME?</v>
      </c>
      <c r="X337" s="478" t="e">
        <f t="shared" ca="1" si="67"/>
        <v>#NAME?</v>
      </c>
      <c r="Y337" s="478" t="e">
        <f t="shared" ca="1" si="67"/>
        <v>#NAME?</v>
      </c>
      <c r="Z337" s="478" t="e">
        <f t="shared" ca="1" si="67"/>
        <v>#NAME?</v>
      </c>
      <c r="AA337" s="478" t="e">
        <f t="shared" ca="1" si="67"/>
        <v>#NAME?</v>
      </c>
      <c r="AB337" s="739">
        <v>1015</v>
      </c>
      <c r="AC337" s="739">
        <v>37</v>
      </c>
      <c r="AD337" s="739" t="s">
        <v>2264</v>
      </c>
    </row>
    <row r="338" spans="1:30" ht="14">
      <c r="A338" s="477"/>
      <c r="B338" s="477"/>
      <c r="C338" s="477"/>
      <c r="D338" s="743" t="s">
        <v>1414</v>
      </c>
      <c r="E338" s="478">
        <f>ROW('us01'!AK1018)</f>
        <v>1018</v>
      </c>
      <c r="F338" s="478">
        <f>COLUMN('us01'!AK1018)</f>
        <v>37</v>
      </c>
      <c r="G338" s="478" t="s">
        <v>2264</v>
      </c>
      <c r="H338" s="478" t="e">
        <f t="shared" ca="1" si="66"/>
        <v>#NAME?</v>
      </c>
      <c r="I338" s="478" t="e">
        <f t="shared" ca="1" si="66"/>
        <v>#NAME?</v>
      </c>
      <c r="J338" s="478" t="e">
        <f t="shared" ca="1" si="66"/>
        <v>#NAME?</v>
      </c>
      <c r="K338" s="478" t="e">
        <f t="shared" ca="1" si="66"/>
        <v>#NAME?</v>
      </c>
      <c r="L338" s="478" t="e">
        <f t="shared" ca="1" si="66"/>
        <v>#NAME?</v>
      </c>
      <c r="M338" s="478" t="e">
        <f t="shared" ca="1" si="66"/>
        <v>#NAME?</v>
      </c>
      <c r="N338" s="478" t="e">
        <f t="shared" ca="1" si="66"/>
        <v>#NAME?</v>
      </c>
      <c r="O338" s="478" t="e">
        <f t="shared" ca="1" si="66"/>
        <v>#NAME?</v>
      </c>
      <c r="P338" s="478" t="e">
        <f t="shared" ca="1" si="66"/>
        <v>#NAME?</v>
      </c>
      <c r="Q338" s="478" t="e">
        <f t="shared" ca="1" si="66"/>
        <v>#NAME?</v>
      </c>
      <c r="R338" s="478" t="e">
        <f t="shared" ca="1" si="67"/>
        <v>#NAME?</v>
      </c>
      <c r="S338" s="478" t="e">
        <f t="shared" ca="1" si="67"/>
        <v>#NAME?</v>
      </c>
      <c r="T338" s="478" t="e">
        <f t="shared" ca="1" si="67"/>
        <v>#NAME?</v>
      </c>
      <c r="U338" s="478" t="e">
        <f t="shared" ca="1" si="67"/>
        <v>#NAME?</v>
      </c>
      <c r="V338" s="478" t="e">
        <f t="shared" ca="1" si="67"/>
        <v>#NAME?</v>
      </c>
      <c r="W338" s="478" t="e">
        <f t="shared" ca="1" si="67"/>
        <v>#NAME?</v>
      </c>
      <c r="X338" s="478" t="e">
        <f t="shared" ca="1" si="67"/>
        <v>#NAME?</v>
      </c>
      <c r="Y338" s="478" t="e">
        <f t="shared" ca="1" si="67"/>
        <v>#NAME?</v>
      </c>
      <c r="Z338" s="478" t="e">
        <f t="shared" ca="1" si="67"/>
        <v>#NAME?</v>
      </c>
      <c r="AA338" s="478" t="e">
        <f t="shared" ca="1" si="67"/>
        <v>#NAME?</v>
      </c>
      <c r="AB338" s="739">
        <v>1018</v>
      </c>
      <c r="AC338" s="739">
        <v>37</v>
      </c>
      <c r="AD338" s="739" t="s">
        <v>2264</v>
      </c>
    </row>
    <row r="339" spans="1:30" ht="14">
      <c r="A339" s="477"/>
      <c r="B339" s="477"/>
      <c r="C339" s="477"/>
      <c r="D339" s="743" t="s">
        <v>1379</v>
      </c>
      <c r="E339" s="478">
        <f>ROW('us01'!AX973)</f>
        <v>973</v>
      </c>
      <c r="F339" s="478">
        <f>COLUMN('us01'!AX973)</f>
        <v>50</v>
      </c>
      <c r="G339" s="478" t="s">
        <v>2264</v>
      </c>
      <c r="H339" s="478" t="e">
        <f t="shared" ca="1" si="66"/>
        <v>#NAME?</v>
      </c>
      <c r="I339" s="478" t="e">
        <f t="shared" ca="1" si="66"/>
        <v>#NAME?</v>
      </c>
      <c r="J339" s="478" t="e">
        <f t="shared" ca="1" si="66"/>
        <v>#NAME?</v>
      </c>
      <c r="K339" s="478" t="e">
        <f t="shared" ca="1" si="66"/>
        <v>#NAME?</v>
      </c>
      <c r="L339" s="478" t="e">
        <f t="shared" ca="1" si="66"/>
        <v>#NAME?</v>
      </c>
      <c r="M339" s="478" t="e">
        <f t="shared" ca="1" si="66"/>
        <v>#NAME?</v>
      </c>
      <c r="N339" s="478" t="e">
        <f t="shared" ca="1" si="66"/>
        <v>#NAME?</v>
      </c>
      <c r="O339" s="478" t="e">
        <f t="shared" ca="1" si="66"/>
        <v>#NAME?</v>
      </c>
      <c r="P339" s="478" t="e">
        <f t="shared" ca="1" si="66"/>
        <v>#NAME?</v>
      </c>
      <c r="Q339" s="478" t="e">
        <f t="shared" ca="1" si="66"/>
        <v>#NAME?</v>
      </c>
      <c r="R339" s="478" t="e">
        <f t="shared" ca="1" si="67"/>
        <v>#NAME?</v>
      </c>
      <c r="S339" s="478" t="e">
        <f t="shared" ca="1" si="67"/>
        <v>#NAME?</v>
      </c>
      <c r="T339" s="478" t="e">
        <f t="shared" ca="1" si="67"/>
        <v>#NAME?</v>
      </c>
      <c r="U339" s="478" t="e">
        <f t="shared" ca="1" si="67"/>
        <v>#NAME?</v>
      </c>
      <c r="V339" s="478" t="e">
        <f t="shared" ca="1" si="67"/>
        <v>#NAME?</v>
      </c>
      <c r="W339" s="478" t="e">
        <f t="shared" ca="1" si="67"/>
        <v>#NAME?</v>
      </c>
      <c r="X339" s="478" t="e">
        <f t="shared" ca="1" si="67"/>
        <v>#NAME?</v>
      </c>
      <c r="Y339" s="478" t="e">
        <f t="shared" ca="1" si="67"/>
        <v>#NAME?</v>
      </c>
      <c r="Z339" s="478" t="e">
        <f t="shared" ca="1" si="67"/>
        <v>#NAME?</v>
      </c>
      <c r="AA339" s="478" t="e">
        <f t="shared" ca="1" si="67"/>
        <v>#NAME?</v>
      </c>
      <c r="AB339" s="739">
        <v>973</v>
      </c>
      <c r="AC339" s="739">
        <v>50</v>
      </c>
      <c r="AD339" s="739" t="s">
        <v>2264</v>
      </c>
    </row>
    <row r="340" spans="1:30" ht="14">
      <c r="A340" s="477"/>
      <c r="B340" s="477"/>
      <c r="C340" s="477"/>
      <c r="D340" s="743" t="s">
        <v>1380</v>
      </c>
      <c r="E340" s="478">
        <f>ROW('us01'!AX976)</f>
        <v>976</v>
      </c>
      <c r="F340" s="478">
        <f>COLUMN('us01'!AX976)</f>
        <v>50</v>
      </c>
      <c r="G340" s="478" t="s">
        <v>2264</v>
      </c>
      <c r="H340" s="478" t="e">
        <f t="shared" ca="1" si="66"/>
        <v>#NAME?</v>
      </c>
      <c r="I340" s="478" t="e">
        <f t="shared" ca="1" si="66"/>
        <v>#NAME?</v>
      </c>
      <c r="J340" s="478" t="e">
        <f t="shared" ca="1" si="66"/>
        <v>#NAME?</v>
      </c>
      <c r="K340" s="478" t="e">
        <f t="shared" ca="1" si="66"/>
        <v>#NAME?</v>
      </c>
      <c r="L340" s="478" t="e">
        <f t="shared" ca="1" si="66"/>
        <v>#NAME?</v>
      </c>
      <c r="M340" s="478" t="e">
        <f t="shared" ca="1" si="66"/>
        <v>#NAME?</v>
      </c>
      <c r="N340" s="478" t="e">
        <f t="shared" ca="1" si="66"/>
        <v>#NAME?</v>
      </c>
      <c r="O340" s="478" t="e">
        <f t="shared" ca="1" si="66"/>
        <v>#NAME?</v>
      </c>
      <c r="P340" s="478" t="e">
        <f t="shared" ca="1" si="66"/>
        <v>#NAME?</v>
      </c>
      <c r="Q340" s="478" t="e">
        <f t="shared" ca="1" si="66"/>
        <v>#NAME?</v>
      </c>
      <c r="R340" s="478" t="e">
        <f t="shared" ca="1" si="67"/>
        <v>#NAME?</v>
      </c>
      <c r="S340" s="478" t="e">
        <f t="shared" ca="1" si="67"/>
        <v>#NAME?</v>
      </c>
      <c r="T340" s="478" t="e">
        <f t="shared" ca="1" si="67"/>
        <v>#NAME?</v>
      </c>
      <c r="U340" s="478" t="e">
        <f t="shared" ca="1" si="67"/>
        <v>#NAME?</v>
      </c>
      <c r="V340" s="478" t="e">
        <f t="shared" ca="1" si="67"/>
        <v>#NAME?</v>
      </c>
      <c r="W340" s="478" t="e">
        <f t="shared" ca="1" si="67"/>
        <v>#NAME?</v>
      </c>
      <c r="X340" s="478" t="e">
        <f t="shared" ca="1" si="67"/>
        <v>#NAME?</v>
      </c>
      <c r="Y340" s="478" t="e">
        <f t="shared" ca="1" si="67"/>
        <v>#NAME?</v>
      </c>
      <c r="Z340" s="478" t="e">
        <f t="shared" ca="1" si="67"/>
        <v>#NAME?</v>
      </c>
      <c r="AA340" s="478" t="e">
        <f t="shared" ca="1" si="67"/>
        <v>#NAME?</v>
      </c>
      <c r="AB340" s="739">
        <v>976</v>
      </c>
      <c r="AC340" s="739">
        <v>50</v>
      </c>
      <c r="AD340" s="739" t="s">
        <v>2264</v>
      </c>
    </row>
    <row r="341" spans="1:30" ht="14">
      <c r="A341" s="477"/>
      <c r="B341" s="477"/>
      <c r="C341" s="477"/>
      <c r="D341" s="743" t="s">
        <v>1381</v>
      </c>
      <c r="E341" s="478">
        <f>ROW('us01'!AX979)</f>
        <v>979</v>
      </c>
      <c r="F341" s="478">
        <f>COLUMN('us01'!AX979)</f>
        <v>50</v>
      </c>
      <c r="G341" s="478" t="s">
        <v>2264</v>
      </c>
      <c r="H341" s="478" t="e">
        <f t="shared" ca="1" si="66"/>
        <v>#NAME?</v>
      </c>
      <c r="I341" s="478" t="e">
        <f t="shared" ca="1" si="66"/>
        <v>#NAME?</v>
      </c>
      <c r="J341" s="478" t="e">
        <f t="shared" ca="1" si="66"/>
        <v>#NAME?</v>
      </c>
      <c r="K341" s="478" t="e">
        <f t="shared" ca="1" si="66"/>
        <v>#NAME?</v>
      </c>
      <c r="L341" s="478" t="e">
        <f t="shared" ca="1" si="66"/>
        <v>#NAME?</v>
      </c>
      <c r="M341" s="478" t="e">
        <f t="shared" ca="1" si="66"/>
        <v>#NAME?</v>
      </c>
      <c r="N341" s="478" t="e">
        <f t="shared" ca="1" si="66"/>
        <v>#NAME?</v>
      </c>
      <c r="O341" s="478" t="e">
        <f t="shared" ca="1" si="66"/>
        <v>#NAME?</v>
      </c>
      <c r="P341" s="478" t="e">
        <f t="shared" ca="1" si="66"/>
        <v>#NAME?</v>
      </c>
      <c r="Q341" s="478" t="e">
        <f t="shared" ca="1" si="66"/>
        <v>#NAME?</v>
      </c>
      <c r="R341" s="478" t="e">
        <f t="shared" ca="1" si="67"/>
        <v>#NAME?</v>
      </c>
      <c r="S341" s="478" t="e">
        <f t="shared" ca="1" si="67"/>
        <v>#NAME?</v>
      </c>
      <c r="T341" s="478" t="e">
        <f t="shared" ca="1" si="67"/>
        <v>#NAME?</v>
      </c>
      <c r="U341" s="478" t="e">
        <f t="shared" ca="1" si="67"/>
        <v>#NAME?</v>
      </c>
      <c r="V341" s="478" t="e">
        <f t="shared" ca="1" si="67"/>
        <v>#NAME?</v>
      </c>
      <c r="W341" s="478" t="e">
        <f t="shared" ca="1" si="67"/>
        <v>#NAME?</v>
      </c>
      <c r="X341" s="478" t="e">
        <f t="shared" ca="1" si="67"/>
        <v>#NAME?</v>
      </c>
      <c r="Y341" s="478" t="e">
        <f t="shared" ca="1" si="67"/>
        <v>#NAME?</v>
      </c>
      <c r="Z341" s="478" t="e">
        <f t="shared" ca="1" si="67"/>
        <v>#NAME?</v>
      </c>
      <c r="AA341" s="478" t="e">
        <f t="shared" ca="1" si="67"/>
        <v>#NAME?</v>
      </c>
      <c r="AB341" s="739">
        <v>979</v>
      </c>
      <c r="AC341" s="739">
        <v>50</v>
      </c>
      <c r="AD341" s="739" t="s">
        <v>2264</v>
      </c>
    </row>
    <row r="342" spans="1:30" ht="14">
      <c r="A342" s="477"/>
      <c r="B342" s="477"/>
      <c r="C342" s="477"/>
      <c r="D342" s="743" t="s">
        <v>429</v>
      </c>
      <c r="E342" s="478">
        <f>ROW('us01'!AX982)</f>
        <v>982</v>
      </c>
      <c r="F342" s="478">
        <f>COLUMN('us01'!AX982)</f>
        <v>50</v>
      </c>
      <c r="G342" s="478" t="s">
        <v>2264</v>
      </c>
      <c r="H342" s="478" t="e">
        <f t="shared" ca="1" si="66"/>
        <v>#NAME?</v>
      </c>
      <c r="I342" s="478" t="e">
        <f t="shared" ca="1" si="66"/>
        <v>#NAME?</v>
      </c>
      <c r="J342" s="478" t="e">
        <f t="shared" ca="1" si="66"/>
        <v>#NAME?</v>
      </c>
      <c r="K342" s="478" t="e">
        <f t="shared" ca="1" si="66"/>
        <v>#NAME?</v>
      </c>
      <c r="L342" s="478" t="e">
        <f t="shared" ca="1" si="66"/>
        <v>#NAME?</v>
      </c>
      <c r="M342" s="478" t="e">
        <f t="shared" ca="1" si="66"/>
        <v>#NAME?</v>
      </c>
      <c r="N342" s="478" t="e">
        <f t="shared" ca="1" si="66"/>
        <v>#NAME?</v>
      </c>
      <c r="O342" s="478" t="e">
        <f t="shared" ca="1" si="66"/>
        <v>#NAME?</v>
      </c>
      <c r="P342" s="478" t="e">
        <f t="shared" ca="1" si="66"/>
        <v>#NAME?</v>
      </c>
      <c r="Q342" s="478" t="e">
        <f t="shared" ca="1" si="66"/>
        <v>#NAME?</v>
      </c>
      <c r="R342" s="478" t="e">
        <f t="shared" ca="1" si="67"/>
        <v>#NAME?</v>
      </c>
      <c r="S342" s="478" t="e">
        <f t="shared" ca="1" si="67"/>
        <v>#NAME?</v>
      </c>
      <c r="T342" s="478" t="e">
        <f t="shared" ca="1" si="67"/>
        <v>#NAME?</v>
      </c>
      <c r="U342" s="478" t="e">
        <f t="shared" ca="1" si="67"/>
        <v>#NAME?</v>
      </c>
      <c r="V342" s="478" t="e">
        <f t="shared" ca="1" si="67"/>
        <v>#NAME?</v>
      </c>
      <c r="W342" s="478" t="e">
        <f t="shared" ca="1" si="67"/>
        <v>#NAME?</v>
      </c>
      <c r="X342" s="478" t="e">
        <f t="shared" ca="1" si="67"/>
        <v>#NAME?</v>
      </c>
      <c r="Y342" s="478" t="e">
        <f t="shared" ca="1" si="67"/>
        <v>#NAME?</v>
      </c>
      <c r="Z342" s="478" t="e">
        <f t="shared" ca="1" si="67"/>
        <v>#NAME?</v>
      </c>
      <c r="AA342" s="478" t="e">
        <f t="shared" ca="1" si="67"/>
        <v>#NAME?</v>
      </c>
      <c r="AB342" s="739">
        <v>982</v>
      </c>
      <c r="AC342" s="739">
        <v>50</v>
      </c>
      <c r="AD342" s="739" t="s">
        <v>2264</v>
      </c>
    </row>
    <row r="343" spans="1:30" ht="14">
      <c r="A343" s="477"/>
      <c r="B343" s="477"/>
      <c r="C343" s="477"/>
      <c r="D343" s="743" t="s">
        <v>430</v>
      </c>
      <c r="E343" s="478">
        <f>ROW('us01'!AX985)</f>
        <v>985</v>
      </c>
      <c r="F343" s="478">
        <f>COLUMN('us01'!AX985)</f>
        <v>50</v>
      </c>
      <c r="G343" s="478" t="s">
        <v>2264</v>
      </c>
      <c r="H343" s="478" t="e">
        <f t="shared" ca="1" si="66"/>
        <v>#NAME?</v>
      </c>
      <c r="I343" s="478" t="e">
        <f t="shared" ca="1" si="66"/>
        <v>#NAME?</v>
      </c>
      <c r="J343" s="478" t="e">
        <f t="shared" ca="1" si="66"/>
        <v>#NAME?</v>
      </c>
      <c r="K343" s="478" t="e">
        <f t="shared" ca="1" si="66"/>
        <v>#NAME?</v>
      </c>
      <c r="L343" s="478" t="e">
        <f t="shared" ca="1" si="66"/>
        <v>#NAME?</v>
      </c>
      <c r="M343" s="478" t="e">
        <f t="shared" ca="1" si="66"/>
        <v>#NAME?</v>
      </c>
      <c r="N343" s="478" t="e">
        <f t="shared" ca="1" si="66"/>
        <v>#NAME?</v>
      </c>
      <c r="O343" s="478" t="e">
        <f t="shared" ca="1" si="66"/>
        <v>#NAME?</v>
      </c>
      <c r="P343" s="478" t="e">
        <f t="shared" ca="1" si="66"/>
        <v>#NAME?</v>
      </c>
      <c r="Q343" s="478" t="e">
        <f t="shared" ca="1" si="66"/>
        <v>#NAME?</v>
      </c>
      <c r="R343" s="478" t="e">
        <f t="shared" ca="1" si="67"/>
        <v>#NAME?</v>
      </c>
      <c r="S343" s="478" t="e">
        <f t="shared" ca="1" si="67"/>
        <v>#NAME?</v>
      </c>
      <c r="T343" s="478" t="e">
        <f t="shared" ca="1" si="67"/>
        <v>#NAME?</v>
      </c>
      <c r="U343" s="478" t="e">
        <f t="shared" ca="1" si="67"/>
        <v>#NAME?</v>
      </c>
      <c r="V343" s="478" t="e">
        <f t="shared" ca="1" si="67"/>
        <v>#NAME?</v>
      </c>
      <c r="W343" s="478" t="e">
        <f t="shared" ca="1" si="67"/>
        <v>#NAME?</v>
      </c>
      <c r="X343" s="478" t="e">
        <f t="shared" ca="1" si="67"/>
        <v>#NAME?</v>
      </c>
      <c r="Y343" s="478" t="e">
        <f t="shared" ca="1" si="67"/>
        <v>#NAME?</v>
      </c>
      <c r="Z343" s="478" t="e">
        <f t="shared" ca="1" si="67"/>
        <v>#NAME?</v>
      </c>
      <c r="AA343" s="478" t="e">
        <f t="shared" ca="1" si="67"/>
        <v>#NAME?</v>
      </c>
      <c r="AB343" s="739">
        <v>985</v>
      </c>
      <c r="AC343" s="739">
        <v>50</v>
      </c>
      <c r="AD343" s="739" t="s">
        <v>2264</v>
      </c>
    </row>
    <row r="344" spans="1:30" ht="14">
      <c r="A344" s="477"/>
      <c r="B344" s="477"/>
      <c r="C344" s="477"/>
      <c r="D344" s="743" t="s">
        <v>431</v>
      </c>
      <c r="E344" s="478">
        <f>ROW('us01'!AX988)</f>
        <v>988</v>
      </c>
      <c r="F344" s="478">
        <f>COLUMN('us01'!AX988)</f>
        <v>50</v>
      </c>
      <c r="G344" s="478" t="s">
        <v>2264</v>
      </c>
      <c r="H344" s="478" t="e">
        <f t="shared" ca="1" si="66"/>
        <v>#NAME?</v>
      </c>
      <c r="I344" s="478" t="e">
        <f t="shared" ca="1" si="66"/>
        <v>#NAME?</v>
      </c>
      <c r="J344" s="478" t="e">
        <f t="shared" ca="1" si="66"/>
        <v>#NAME?</v>
      </c>
      <c r="K344" s="478" t="e">
        <f t="shared" ca="1" si="66"/>
        <v>#NAME?</v>
      </c>
      <c r="L344" s="478" t="e">
        <f t="shared" ca="1" si="66"/>
        <v>#NAME?</v>
      </c>
      <c r="M344" s="478" t="e">
        <f t="shared" ca="1" si="66"/>
        <v>#NAME?</v>
      </c>
      <c r="N344" s="478" t="e">
        <f t="shared" ca="1" si="66"/>
        <v>#NAME?</v>
      </c>
      <c r="O344" s="478" t="e">
        <f t="shared" ca="1" si="66"/>
        <v>#NAME?</v>
      </c>
      <c r="P344" s="478" t="e">
        <f t="shared" ca="1" si="66"/>
        <v>#NAME?</v>
      </c>
      <c r="Q344" s="478" t="e">
        <f t="shared" ca="1" si="66"/>
        <v>#NAME?</v>
      </c>
      <c r="R344" s="478" t="e">
        <f t="shared" ca="1" si="67"/>
        <v>#NAME?</v>
      </c>
      <c r="S344" s="478" t="e">
        <f t="shared" ca="1" si="67"/>
        <v>#NAME?</v>
      </c>
      <c r="T344" s="478" t="e">
        <f t="shared" ca="1" si="67"/>
        <v>#NAME?</v>
      </c>
      <c r="U344" s="478" t="e">
        <f t="shared" ca="1" si="67"/>
        <v>#NAME?</v>
      </c>
      <c r="V344" s="478" t="e">
        <f t="shared" ca="1" si="67"/>
        <v>#NAME?</v>
      </c>
      <c r="W344" s="478" t="e">
        <f t="shared" ca="1" si="67"/>
        <v>#NAME?</v>
      </c>
      <c r="X344" s="478" t="e">
        <f t="shared" ca="1" si="67"/>
        <v>#NAME?</v>
      </c>
      <c r="Y344" s="478" t="e">
        <f t="shared" ca="1" si="67"/>
        <v>#NAME?</v>
      </c>
      <c r="Z344" s="478" t="e">
        <f t="shared" ca="1" si="67"/>
        <v>#NAME?</v>
      </c>
      <c r="AA344" s="478" t="e">
        <f t="shared" ca="1" si="67"/>
        <v>#NAME?</v>
      </c>
      <c r="AB344" s="739">
        <v>988</v>
      </c>
      <c r="AC344" s="739">
        <v>50</v>
      </c>
      <c r="AD344" s="739" t="s">
        <v>2264</v>
      </c>
    </row>
    <row r="345" spans="1:30" ht="14">
      <c r="A345" s="477"/>
      <c r="B345" s="477"/>
      <c r="C345" s="477"/>
      <c r="D345" s="743" t="s">
        <v>432</v>
      </c>
      <c r="E345" s="478">
        <f>ROW('us01'!AX991)</f>
        <v>991</v>
      </c>
      <c r="F345" s="478">
        <f>COLUMN('us01'!AX991)</f>
        <v>50</v>
      </c>
      <c r="G345" s="478" t="s">
        <v>2264</v>
      </c>
      <c r="H345" s="478" t="e">
        <f t="shared" ref="H345:Q354" ca="1" si="68">copia_valore_us2($E345,$F345,H$4,$G345)</f>
        <v>#NAME?</v>
      </c>
      <c r="I345" s="478" t="e">
        <f t="shared" ca="1" si="68"/>
        <v>#NAME?</v>
      </c>
      <c r="J345" s="478" t="e">
        <f t="shared" ca="1" si="68"/>
        <v>#NAME?</v>
      </c>
      <c r="K345" s="478" t="e">
        <f t="shared" ca="1" si="68"/>
        <v>#NAME?</v>
      </c>
      <c r="L345" s="478" t="e">
        <f t="shared" ca="1" si="68"/>
        <v>#NAME?</v>
      </c>
      <c r="M345" s="478" t="e">
        <f t="shared" ca="1" si="68"/>
        <v>#NAME?</v>
      </c>
      <c r="N345" s="478" t="e">
        <f t="shared" ca="1" si="68"/>
        <v>#NAME?</v>
      </c>
      <c r="O345" s="478" t="e">
        <f t="shared" ca="1" si="68"/>
        <v>#NAME?</v>
      </c>
      <c r="P345" s="478" t="e">
        <f t="shared" ca="1" si="68"/>
        <v>#NAME?</v>
      </c>
      <c r="Q345" s="478" t="e">
        <f t="shared" ca="1" si="68"/>
        <v>#NAME?</v>
      </c>
      <c r="R345" s="478" t="e">
        <f t="shared" ref="R345:AA354" ca="1" si="69">copia_valore_us2($E345,$F345,R$4,$G345)</f>
        <v>#NAME?</v>
      </c>
      <c r="S345" s="478" t="e">
        <f t="shared" ca="1" si="69"/>
        <v>#NAME?</v>
      </c>
      <c r="T345" s="478" t="e">
        <f t="shared" ca="1" si="69"/>
        <v>#NAME?</v>
      </c>
      <c r="U345" s="478" t="e">
        <f t="shared" ca="1" si="69"/>
        <v>#NAME?</v>
      </c>
      <c r="V345" s="478" t="e">
        <f t="shared" ca="1" si="69"/>
        <v>#NAME?</v>
      </c>
      <c r="W345" s="478" t="e">
        <f t="shared" ca="1" si="69"/>
        <v>#NAME?</v>
      </c>
      <c r="X345" s="478" t="e">
        <f t="shared" ca="1" si="69"/>
        <v>#NAME?</v>
      </c>
      <c r="Y345" s="478" t="e">
        <f t="shared" ca="1" si="69"/>
        <v>#NAME?</v>
      </c>
      <c r="Z345" s="478" t="e">
        <f t="shared" ca="1" si="69"/>
        <v>#NAME?</v>
      </c>
      <c r="AA345" s="478" t="e">
        <f t="shared" ca="1" si="69"/>
        <v>#NAME?</v>
      </c>
      <c r="AB345" s="739">
        <v>991</v>
      </c>
      <c r="AC345" s="739">
        <v>50</v>
      </c>
      <c r="AD345" s="739" t="s">
        <v>2264</v>
      </c>
    </row>
    <row r="346" spans="1:30" ht="14">
      <c r="A346" s="477"/>
      <c r="B346" s="477"/>
      <c r="C346" s="477"/>
      <c r="D346" s="743" t="s">
        <v>433</v>
      </c>
      <c r="E346" s="478">
        <f>ROW('us01'!AX994)</f>
        <v>994</v>
      </c>
      <c r="F346" s="478">
        <f>COLUMN('us01'!AX994)</f>
        <v>50</v>
      </c>
      <c r="G346" s="478" t="s">
        <v>2264</v>
      </c>
      <c r="H346" s="478" t="e">
        <f t="shared" ca="1" si="68"/>
        <v>#NAME?</v>
      </c>
      <c r="I346" s="478" t="e">
        <f t="shared" ca="1" si="68"/>
        <v>#NAME?</v>
      </c>
      <c r="J346" s="478" t="e">
        <f t="shared" ca="1" si="68"/>
        <v>#NAME?</v>
      </c>
      <c r="K346" s="478" t="e">
        <f t="shared" ca="1" si="68"/>
        <v>#NAME?</v>
      </c>
      <c r="L346" s="478" t="e">
        <f t="shared" ca="1" si="68"/>
        <v>#NAME?</v>
      </c>
      <c r="M346" s="478" t="e">
        <f t="shared" ca="1" si="68"/>
        <v>#NAME?</v>
      </c>
      <c r="N346" s="478" t="e">
        <f t="shared" ca="1" si="68"/>
        <v>#NAME?</v>
      </c>
      <c r="O346" s="478" t="e">
        <f t="shared" ca="1" si="68"/>
        <v>#NAME?</v>
      </c>
      <c r="P346" s="478" t="e">
        <f t="shared" ca="1" si="68"/>
        <v>#NAME?</v>
      </c>
      <c r="Q346" s="478" t="e">
        <f t="shared" ca="1" si="68"/>
        <v>#NAME?</v>
      </c>
      <c r="R346" s="478" t="e">
        <f t="shared" ca="1" si="69"/>
        <v>#NAME?</v>
      </c>
      <c r="S346" s="478" t="e">
        <f t="shared" ca="1" si="69"/>
        <v>#NAME?</v>
      </c>
      <c r="T346" s="478" t="e">
        <f t="shared" ca="1" si="69"/>
        <v>#NAME?</v>
      </c>
      <c r="U346" s="478" t="e">
        <f t="shared" ca="1" si="69"/>
        <v>#NAME?</v>
      </c>
      <c r="V346" s="478" t="e">
        <f t="shared" ca="1" si="69"/>
        <v>#NAME?</v>
      </c>
      <c r="W346" s="478" t="e">
        <f t="shared" ca="1" si="69"/>
        <v>#NAME?</v>
      </c>
      <c r="X346" s="478" t="e">
        <f t="shared" ca="1" si="69"/>
        <v>#NAME?</v>
      </c>
      <c r="Y346" s="478" t="e">
        <f t="shared" ca="1" si="69"/>
        <v>#NAME?</v>
      </c>
      <c r="Z346" s="478" t="e">
        <f t="shared" ca="1" si="69"/>
        <v>#NAME?</v>
      </c>
      <c r="AA346" s="478" t="e">
        <f t="shared" ca="1" si="69"/>
        <v>#NAME?</v>
      </c>
      <c r="AB346" s="739">
        <v>994</v>
      </c>
      <c r="AC346" s="739">
        <v>50</v>
      </c>
      <c r="AD346" s="739" t="s">
        <v>2264</v>
      </c>
    </row>
    <row r="347" spans="1:30" ht="14">
      <c r="A347" s="477"/>
      <c r="B347" s="477"/>
      <c r="C347" s="477"/>
      <c r="D347" s="743" t="s">
        <v>434</v>
      </c>
      <c r="E347" s="478">
        <f>ROW('us01'!AX997)</f>
        <v>997</v>
      </c>
      <c r="F347" s="478">
        <f>COLUMN('us01'!AX997)</f>
        <v>50</v>
      </c>
      <c r="G347" s="478" t="s">
        <v>2264</v>
      </c>
      <c r="H347" s="478" t="e">
        <f t="shared" ca="1" si="68"/>
        <v>#NAME?</v>
      </c>
      <c r="I347" s="478" t="e">
        <f t="shared" ca="1" si="68"/>
        <v>#NAME?</v>
      </c>
      <c r="J347" s="478" t="e">
        <f t="shared" ca="1" si="68"/>
        <v>#NAME?</v>
      </c>
      <c r="K347" s="478" t="e">
        <f t="shared" ca="1" si="68"/>
        <v>#NAME?</v>
      </c>
      <c r="L347" s="478" t="e">
        <f t="shared" ca="1" si="68"/>
        <v>#NAME?</v>
      </c>
      <c r="M347" s="478" t="e">
        <f t="shared" ca="1" si="68"/>
        <v>#NAME?</v>
      </c>
      <c r="N347" s="478" t="e">
        <f t="shared" ca="1" si="68"/>
        <v>#NAME?</v>
      </c>
      <c r="O347" s="478" t="e">
        <f t="shared" ca="1" si="68"/>
        <v>#NAME?</v>
      </c>
      <c r="P347" s="478" t="e">
        <f t="shared" ca="1" si="68"/>
        <v>#NAME?</v>
      </c>
      <c r="Q347" s="478" t="e">
        <f t="shared" ca="1" si="68"/>
        <v>#NAME?</v>
      </c>
      <c r="R347" s="478" t="e">
        <f t="shared" ca="1" si="69"/>
        <v>#NAME?</v>
      </c>
      <c r="S347" s="478" t="e">
        <f t="shared" ca="1" si="69"/>
        <v>#NAME?</v>
      </c>
      <c r="T347" s="478" t="e">
        <f t="shared" ca="1" si="69"/>
        <v>#NAME?</v>
      </c>
      <c r="U347" s="478" t="e">
        <f t="shared" ca="1" si="69"/>
        <v>#NAME?</v>
      </c>
      <c r="V347" s="478" t="e">
        <f t="shared" ca="1" si="69"/>
        <v>#NAME?</v>
      </c>
      <c r="W347" s="478" t="e">
        <f t="shared" ca="1" si="69"/>
        <v>#NAME?</v>
      </c>
      <c r="X347" s="478" t="e">
        <f t="shared" ca="1" si="69"/>
        <v>#NAME?</v>
      </c>
      <c r="Y347" s="478" t="e">
        <f t="shared" ca="1" si="69"/>
        <v>#NAME?</v>
      </c>
      <c r="Z347" s="478" t="e">
        <f t="shared" ca="1" si="69"/>
        <v>#NAME?</v>
      </c>
      <c r="AA347" s="478" t="e">
        <f t="shared" ca="1" si="69"/>
        <v>#NAME?</v>
      </c>
      <c r="AB347" s="739">
        <v>997</v>
      </c>
      <c r="AC347" s="739">
        <v>50</v>
      </c>
      <c r="AD347" s="739" t="s">
        <v>2264</v>
      </c>
    </row>
    <row r="348" spans="1:30" ht="14">
      <c r="A348" s="477"/>
      <c r="B348" s="477"/>
      <c r="C348" s="477"/>
      <c r="D348" s="743" t="s">
        <v>435</v>
      </c>
      <c r="E348" s="478">
        <f>ROW('us01'!AX1000)</f>
        <v>1000</v>
      </c>
      <c r="F348" s="478">
        <f>COLUMN('us01'!AX1000)</f>
        <v>50</v>
      </c>
      <c r="G348" s="478" t="s">
        <v>2264</v>
      </c>
      <c r="H348" s="478" t="e">
        <f t="shared" ca="1" si="68"/>
        <v>#NAME?</v>
      </c>
      <c r="I348" s="478" t="e">
        <f t="shared" ca="1" si="68"/>
        <v>#NAME?</v>
      </c>
      <c r="J348" s="478" t="e">
        <f t="shared" ca="1" si="68"/>
        <v>#NAME?</v>
      </c>
      <c r="K348" s="478" t="e">
        <f t="shared" ca="1" si="68"/>
        <v>#NAME?</v>
      </c>
      <c r="L348" s="478" t="e">
        <f t="shared" ca="1" si="68"/>
        <v>#NAME?</v>
      </c>
      <c r="M348" s="478" t="e">
        <f t="shared" ca="1" si="68"/>
        <v>#NAME?</v>
      </c>
      <c r="N348" s="478" t="e">
        <f t="shared" ca="1" si="68"/>
        <v>#NAME?</v>
      </c>
      <c r="O348" s="478" t="e">
        <f t="shared" ca="1" si="68"/>
        <v>#NAME?</v>
      </c>
      <c r="P348" s="478" t="e">
        <f t="shared" ca="1" si="68"/>
        <v>#NAME?</v>
      </c>
      <c r="Q348" s="478" t="e">
        <f t="shared" ca="1" si="68"/>
        <v>#NAME?</v>
      </c>
      <c r="R348" s="478" t="e">
        <f t="shared" ca="1" si="69"/>
        <v>#NAME?</v>
      </c>
      <c r="S348" s="478" t="e">
        <f t="shared" ca="1" si="69"/>
        <v>#NAME?</v>
      </c>
      <c r="T348" s="478" t="e">
        <f t="shared" ca="1" si="69"/>
        <v>#NAME?</v>
      </c>
      <c r="U348" s="478" t="e">
        <f t="shared" ca="1" si="69"/>
        <v>#NAME?</v>
      </c>
      <c r="V348" s="478" t="e">
        <f t="shared" ca="1" si="69"/>
        <v>#NAME?</v>
      </c>
      <c r="W348" s="478" t="e">
        <f t="shared" ca="1" si="69"/>
        <v>#NAME?</v>
      </c>
      <c r="X348" s="478" t="e">
        <f t="shared" ca="1" si="69"/>
        <v>#NAME?</v>
      </c>
      <c r="Y348" s="478" t="e">
        <f t="shared" ca="1" si="69"/>
        <v>#NAME?</v>
      </c>
      <c r="Z348" s="478" t="e">
        <f t="shared" ca="1" si="69"/>
        <v>#NAME?</v>
      </c>
      <c r="AA348" s="478" t="e">
        <f t="shared" ca="1" si="69"/>
        <v>#NAME?</v>
      </c>
      <c r="AB348" s="739">
        <v>1000</v>
      </c>
      <c r="AC348" s="739">
        <v>50</v>
      </c>
      <c r="AD348" s="739" t="s">
        <v>2264</v>
      </c>
    </row>
    <row r="349" spans="1:30" ht="14">
      <c r="A349" s="477"/>
      <c r="B349" s="477"/>
      <c r="C349" s="477"/>
      <c r="D349" s="743" t="s">
        <v>436</v>
      </c>
      <c r="E349" s="478">
        <f>ROW('us01'!AX1003)</f>
        <v>1003</v>
      </c>
      <c r="F349" s="478">
        <f>COLUMN('us01'!AX1003)</f>
        <v>50</v>
      </c>
      <c r="G349" s="478" t="s">
        <v>2264</v>
      </c>
      <c r="H349" s="478" t="e">
        <f t="shared" ca="1" si="68"/>
        <v>#NAME?</v>
      </c>
      <c r="I349" s="478" t="e">
        <f t="shared" ca="1" si="68"/>
        <v>#NAME?</v>
      </c>
      <c r="J349" s="478" t="e">
        <f t="shared" ca="1" si="68"/>
        <v>#NAME?</v>
      </c>
      <c r="K349" s="478" t="e">
        <f t="shared" ca="1" si="68"/>
        <v>#NAME?</v>
      </c>
      <c r="L349" s="478" t="e">
        <f t="shared" ca="1" si="68"/>
        <v>#NAME?</v>
      </c>
      <c r="M349" s="478" t="e">
        <f t="shared" ca="1" si="68"/>
        <v>#NAME?</v>
      </c>
      <c r="N349" s="478" t="e">
        <f t="shared" ca="1" si="68"/>
        <v>#NAME?</v>
      </c>
      <c r="O349" s="478" t="e">
        <f t="shared" ca="1" si="68"/>
        <v>#NAME?</v>
      </c>
      <c r="P349" s="478" t="e">
        <f t="shared" ca="1" si="68"/>
        <v>#NAME?</v>
      </c>
      <c r="Q349" s="478" t="e">
        <f t="shared" ca="1" si="68"/>
        <v>#NAME?</v>
      </c>
      <c r="R349" s="478" t="e">
        <f t="shared" ca="1" si="69"/>
        <v>#NAME?</v>
      </c>
      <c r="S349" s="478" t="e">
        <f t="shared" ca="1" si="69"/>
        <v>#NAME?</v>
      </c>
      <c r="T349" s="478" t="e">
        <f t="shared" ca="1" si="69"/>
        <v>#NAME?</v>
      </c>
      <c r="U349" s="478" t="e">
        <f t="shared" ca="1" si="69"/>
        <v>#NAME?</v>
      </c>
      <c r="V349" s="478" t="e">
        <f t="shared" ca="1" si="69"/>
        <v>#NAME?</v>
      </c>
      <c r="W349" s="478" t="e">
        <f t="shared" ca="1" si="69"/>
        <v>#NAME?</v>
      </c>
      <c r="X349" s="478" t="e">
        <f t="shared" ca="1" si="69"/>
        <v>#NAME?</v>
      </c>
      <c r="Y349" s="478" t="e">
        <f t="shared" ca="1" si="69"/>
        <v>#NAME?</v>
      </c>
      <c r="Z349" s="478" t="e">
        <f t="shared" ca="1" si="69"/>
        <v>#NAME?</v>
      </c>
      <c r="AA349" s="478" t="e">
        <f t="shared" ca="1" si="69"/>
        <v>#NAME?</v>
      </c>
      <c r="AB349" s="739">
        <v>1003</v>
      </c>
      <c r="AC349" s="739">
        <v>50</v>
      </c>
      <c r="AD349" s="739" t="s">
        <v>2264</v>
      </c>
    </row>
    <row r="350" spans="1:30" ht="14">
      <c r="A350" s="477"/>
      <c r="B350" s="477"/>
      <c r="C350" s="477"/>
      <c r="D350" s="743" t="s">
        <v>437</v>
      </c>
      <c r="E350" s="478">
        <f>ROW('us01'!AX1006)</f>
        <v>1006</v>
      </c>
      <c r="F350" s="478">
        <f>COLUMN('us01'!AX1006)</f>
        <v>50</v>
      </c>
      <c r="G350" s="478" t="s">
        <v>2264</v>
      </c>
      <c r="H350" s="478" t="e">
        <f t="shared" ca="1" si="68"/>
        <v>#NAME?</v>
      </c>
      <c r="I350" s="478" t="e">
        <f t="shared" ca="1" si="68"/>
        <v>#NAME?</v>
      </c>
      <c r="J350" s="478" t="e">
        <f t="shared" ca="1" si="68"/>
        <v>#NAME?</v>
      </c>
      <c r="K350" s="478" t="e">
        <f t="shared" ca="1" si="68"/>
        <v>#NAME?</v>
      </c>
      <c r="L350" s="478" t="e">
        <f t="shared" ca="1" si="68"/>
        <v>#NAME?</v>
      </c>
      <c r="M350" s="478" t="e">
        <f t="shared" ca="1" si="68"/>
        <v>#NAME?</v>
      </c>
      <c r="N350" s="478" t="e">
        <f t="shared" ca="1" si="68"/>
        <v>#NAME?</v>
      </c>
      <c r="O350" s="478" t="e">
        <f t="shared" ca="1" si="68"/>
        <v>#NAME?</v>
      </c>
      <c r="P350" s="478" t="e">
        <f t="shared" ca="1" si="68"/>
        <v>#NAME?</v>
      </c>
      <c r="Q350" s="478" t="e">
        <f t="shared" ca="1" si="68"/>
        <v>#NAME?</v>
      </c>
      <c r="R350" s="478" t="e">
        <f t="shared" ca="1" si="69"/>
        <v>#NAME?</v>
      </c>
      <c r="S350" s="478" t="e">
        <f t="shared" ca="1" si="69"/>
        <v>#NAME?</v>
      </c>
      <c r="T350" s="478" t="e">
        <f t="shared" ca="1" si="69"/>
        <v>#NAME?</v>
      </c>
      <c r="U350" s="478" t="e">
        <f t="shared" ca="1" si="69"/>
        <v>#NAME?</v>
      </c>
      <c r="V350" s="478" t="e">
        <f t="shared" ca="1" si="69"/>
        <v>#NAME?</v>
      </c>
      <c r="W350" s="478" t="e">
        <f t="shared" ca="1" si="69"/>
        <v>#NAME?</v>
      </c>
      <c r="X350" s="478" t="e">
        <f t="shared" ca="1" si="69"/>
        <v>#NAME?</v>
      </c>
      <c r="Y350" s="478" t="e">
        <f t="shared" ca="1" si="69"/>
        <v>#NAME?</v>
      </c>
      <c r="Z350" s="478" t="e">
        <f t="shared" ca="1" si="69"/>
        <v>#NAME?</v>
      </c>
      <c r="AA350" s="478" t="e">
        <f t="shared" ca="1" si="69"/>
        <v>#NAME?</v>
      </c>
      <c r="AB350" s="739">
        <v>1006</v>
      </c>
      <c r="AC350" s="739">
        <v>50</v>
      </c>
      <c r="AD350" s="739" t="s">
        <v>2264</v>
      </c>
    </row>
    <row r="351" spans="1:30" ht="14">
      <c r="A351" s="477"/>
      <c r="B351" s="477"/>
      <c r="C351" s="477"/>
      <c r="D351" s="743" t="s">
        <v>438</v>
      </c>
      <c r="E351" s="478">
        <f>ROW('us01'!AX1009)</f>
        <v>1009</v>
      </c>
      <c r="F351" s="478">
        <f>COLUMN('us01'!AX1009)</f>
        <v>50</v>
      </c>
      <c r="G351" s="478" t="s">
        <v>2264</v>
      </c>
      <c r="H351" s="478" t="e">
        <f t="shared" ca="1" si="68"/>
        <v>#NAME?</v>
      </c>
      <c r="I351" s="478" t="e">
        <f t="shared" ca="1" si="68"/>
        <v>#NAME?</v>
      </c>
      <c r="J351" s="478" t="e">
        <f t="shared" ca="1" si="68"/>
        <v>#NAME?</v>
      </c>
      <c r="K351" s="478" t="e">
        <f t="shared" ca="1" si="68"/>
        <v>#NAME?</v>
      </c>
      <c r="L351" s="478" t="e">
        <f t="shared" ca="1" si="68"/>
        <v>#NAME?</v>
      </c>
      <c r="M351" s="478" t="e">
        <f t="shared" ca="1" si="68"/>
        <v>#NAME?</v>
      </c>
      <c r="N351" s="478" t="e">
        <f t="shared" ca="1" si="68"/>
        <v>#NAME?</v>
      </c>
      <c r="O351" s="478" t="e">
        <f t="shared" ca="1" si="68"/>
        <v>#NAME?</v>
      </c>
      <c r="P351" s="478" t="e">
        <f t="shared" ca="1" si="68"/>
        <v>#NAME?</v>
      </c>
      <c r="Q351" s="478" t="e">
        <f t="shared" ca="1" si="68"/>
        <v>#NAME?</v>
      </c>
      <c r="R351" s="478" t="e">
        <f t="shared" ca="1" si="69"/>
        <v>#NAME?</v>
      </c>
      <c r="S351" s="478" t="e">
        <f t="shared" ca="1" si="69"/>
        <v>#NAME?</v>
      </c>
      <c r="T351" s="478" t="e">
        <f t="shared" ca="1" si="69"/>
        <v>#NAME?</v>
      </c>
      <c r="U351" s="478" t="e">
        <f t="shared" ca="1" si="69"/>
        <v>#NAME?</v>
      </c>
      <c r="V351" s="478" t="e">
        <f t="shared" ca="1" si="69"/>
        <v>#NAME?</v>
      </c>
      <c r="W351" s="478" t="e">
        <f t="shared" ca="1" si="69"/>
        <v>#NAME?</v>
      </c>
      <c r="X351" s="478" t="e">
        <f t="shared" ca="1" si="69"/>
        <v>#NAME?</v>
      </c>
      <c r="Y351" s="478" t="e">
        <f t="shared" ca="1" si="69"/>
        <v>#NAME?</v>
      </c>
      <c r="Z351" s="478" t="e">
        <f t="shared" ca="1" si="69"/>
        <v>#NAME?</v>
      </c>
      <c r="AA351" s="478" t="e">
        <f t="shared" ca="1" si="69"/>
        <v>#NAME?</v>
      </c>
      <c r="AB351" s="739">
        <v>1009</v>
      </c>
      <c r="AC351" s="739">
        <v>50</v>
      </c>
      <c r="AD351" s="739" t="s">
        <v>2264</v>
      </c>
    </row>
    <row r="352" spans="1:30" ht="14">
      <c r="A352" s="477"/>
      <c r="B352" s="477"/>
      <c r="C352" s="477"/>
      <c r="D352" s="743" t="s">
        <v>1415</v>
      </c>
      <c r="E352" s="478">
        <f>ROW('us01'!AX1012)</f>
        <v>1012</v>
      </c>
      <c r="F352" s="478">
        <f>COLUMN('us01'!AX1012)</f>
        <v>50</v>
      </c>
      <c r="G352" s="478" t="s">
        <v>2264</v>
      </c>
      <c r="H352" s="478" t="e">
        <f t="shared" ca="1" si="68"/>
        <v>#NAME?</v>
      </c>
      <c r="I352" s="478" t="e">
        <f t="shared" ca="1" si="68"/>
        <v>#NAME?</v>
      </c>
      <c r="J352" s="478" t="e">
        <f t="shared" ca="1" si="68"/>
        <v>#NAME?</v>
      </c>
      <c r="K352" s="478" t="e">
        <f t="shared" ca="1" si="68"/>
        <v>#NAME?</v>
      </c>
      <c r="L352" s="478" t="e">
        <f t="shared" ca="1" si="68"/>
        <v>#NAME?</v>
      </c>
      <c r="M352" s="478" t="e">
        <f t="shared" ca="1" si="68"/>
        <v>#NAME?</v>
      </c>
      <c r="N352" s="478" t="e">
        <f t="shared" ca="1" si="68"/>
        <v>#NAME?</v>
      </c>
      <c r="O352" s="478" t="e">
        <f t="shared" ca="1" si="68"/>
        <v>#NAME?</v>
      </c>
      <c r="P352" s="478" t="e">
        <f t="shared" ca="1" si="68"/>
        <v>#NAME?</v>
      </c>
      <c r="Q352" s="478" t="e">
        <f t="shared" ca="1" si="68"/>
        <v>#NAME?</v>
      </c>
      <c r="R352" s="478" t="e">
        <f t="shared" ca="1" si="69"/>
        <v>#NAME?</v>
      </c>
      <c r="S352" s="478" t="e">
        <f t="shared" ca="1" si="69"/>
        <v>#NAME?</v>
      </c>
      <c r="T352" s="478" t="e">
        <f t="shared" ca="1" si="69"/>
        <v>#NAME?</v>
      </c>
      <c r="U352" s="478" t="e">
        <f t="shared" ca="1" si="69"/>
        <v>#NAME?</v>
      </c>
      <c r="V352" s="478" t="e">
        <f t="shared" ca="1" si="69"/>
        <v>#NAME?</v>
      </c>
      <c r="W352" s="478" t="e">
        <f t="shared" ca="1" si="69"/>
        <v>#NAME?</v>
      </c>
      <c r="X352" s="478" t="e">
        <f t="shared" ca="1" si="69"/>
        <v>#NAME?</v>
      </c>
      <c r="Y352" s="478" t="e">
        <f t="shared" ca="1" si="69"/>
        <v>#NAME?</v>
      </c>
      <c r="Z352" s="478" t="e">
        <f t="shared" ca="1" si="69"/>
        <v>#NAME?</v>
      </c>
      <c r="AA352" s="478" t="e">
        <f t="shared" ca="1" si="69"/>
        <v>#NAME?</v>
      </c>
      <c r="AB352" s="739">
        <v>1012</v>
      </c>
      <c r="AC352" s="739">
        <v>50</v>
      </c>
      <c r="AD352" s="739" t="s">
        <v>2264</v>
      </c>
    </row>
    <row r="353" spans="1:30" ht="14">
      <c r="A353" s="477"/>
      <c r="B353" s="477"/>
      <c r="C353" s="477"/>
      <c r="D353" s="743" t="s">
        <v>1416</v>
      </c>
      <c r="E353" s="478">
        <f>ROW('us01'!AX1015)</f>
        <v>1015</v>
      </c>
      <c r="F353" s="478">
        <f>COLUMN('us01'!AX1015)</f>
        <v>50</v>
      </c>
      <c r="G353" s="478" t="s">
        <v>2264</v>
      </c>
      <c r="H353" s="478" t="e">
        <f t="shared" ca="1" si="68"/>
        <v>#NAME?</v>
      </c>
      <c r="I353" s="478" t="e">
        <f t="shared" ca="1" si="68"/>
        <v>#NAME?</v>
      </c>
      <c r="J353" s="478" t="e">
        <f t="shared" ca="1" si="68"/>
        <v>#NAME?</v>
      </c>
      <c r="K353" s="478" t="e">
        <f t="shared" ca="1" si="68"/>
        <v>#NAME?</v>
      </c>
      <c r="L353" s="478" t="e">
        <f t="shared" ca="1" si="68"/>
        <v>#NAME?</v>
      </c>
      <c r="M353" s="478" t="e">
        <f t="shared" ca="1" si="68"/>
        <v>#NAME?</v>
      </c>
      <c r="N353" s="478" t="e">
        <f t="shared" ca="1" si="68"/>
        <v>#NAME?</v>
      </c>
      <c r="O353" s="478" t="e">
        <f t="shared" ca="1" si="68"/>
        <v>#NAME?</v>
      </c>
      <c r="P353" s="478" t="e">
        <f t="shared" ca="1" si="68"/>
        <v>#NAME?</v>
      </c>
      <c r="Q353" s="478" t="e">
        <f t="shared" ca="1" si="68"/>
        <v>#NAME?</v>
      </c>
      <c r="R353" s="478" t="e">
        <f t="shared" ca="1" si="69"/>
        <v>#NAME?</v>
      </c>
      <c r="S353" s="478" t="e">
        <f t="shared" ca="1" si="69"/>
        <v>#NAME?</v>
      </c>
      <c r="T353" s="478" t="e">
        <f t="shared" ca="1" si="69"/>
        <v>#NAME?</v>
      </c>
      <c r="U353" s="478" t="e">
        <f t="shared" ca="1" si="69"/>
        <v>#NAME?</v>
      </c>
      <c r="V353" s="478" t="e">
        <f t="shared" ca="1" si="69"/>
        <v>#NAME?</v>
      </c>
      <c r="W353" s="478" t="e">
        <f t="shared" ca="1" si="69"/>
        <v>#NAME?</v>
      </c>
      <c r="X353" s="478" t="e">
        <f t="shared" ca="1" si="69"/>
        <v>#NAME?</v>
      </c>
      <c r="Y353" s="478" t="e">
        <f t="shared" ca="1" si="69"/>
        <v>#NAME?</v>
      </c>
      <c r="Z353" s="478" t="e">
        <f t="shared" ca="1" si="69"/>
        <v>#NAME?</v>
      </c>
      <c r="AA353" s="478" t="e">
        <f t="shared" ca="1" si="69"/>
        <v>#NAME?</v>
      </c>
      <c r="AB353" s="739">
        <v>1015</v>
      </c>
      <c r="AC353" s="739">
        <v>50</v>
      </c>
      <c r="AD353" s="739" t="s">
        <v>2264</v>
      </c>
    </row>
    <row r="354" spans="1:30" ht="14">
      <c r="A354" s="477"/>
      <c r="B354" s="477"/>
      <c r="C354" s="477"/>
      <c r="D354" s="743" t="s">
        <v>1417</v>
      </c>
      <c r="E354" s="478">
        <f>ROW('us01'!AX1018)</f>
        <v>1018</v>
      </c>
      <c r="F354" s="478">
        <f>COLUMN('us01'!AX1018)</f>
        <v>50</v>
      </c>
      <c r="G354" s="478" t="s">
        <v>2264</v>
      </c>
      <c r="H354" s="478" t="e">
        <f t="shared" ca="1" si="68"/>
        <v>#NAME?</v>
      </c>
      <c r="I354" s="478" t="e">
        <f t="shared" ca="1" si="68"/>
        <v>#NAME?</v>
      </c>
      <c r="J354" s="478" t="e">
        <f t="shared" ca="1" si="68"/>
        <v>#NAME?</v>
      </c>
      <c r="K354" s="478" t="e">
        <f t="shared" ca="1" si="68"/>
        <v>#NAME?</v>
      </c>
      <c r="L354" s="478" t="e">
        <f t="shared" ca="1" si="68"/>
        <v>#NAME?</v>
      </c>
      <c r="M354" s="478" t="e">
        <f t="shared" ca="1" si="68"/>
        <v>#NAME?</v>
      </c>
      <c r="N354" s="478" t="e">
        <f t="shared" ca="1" si="68"/>
        <v>#NAME?</v>
      </c>
      <c r="O354" s="478" t="e">
        <f t="shared" ca="1" si="68"/>
        <v>#NAME?</v>
      </c>
      <c r="P354" s="478" t="e">
        <f t="shared" ca="1" si="68"/>
        <v>#NAME?</v>
      </c>
      <c r="Q354" s="478" t="e">
        <f t="shared" ca="1" si="68"/>
        <v>#NAME?</v>
      </c>
      <c r="R354" s="478" t="e">
        <f t="shared" ca="1" si="69"/>
        <v>#NAME?</v>
      </c>
      <c r="S354" s="478" t="e">
        <f t="shared" ca="1" si="69"/>
        <v>#NAME?</v>
      </c>
      <c r="T354" s="478" t="e">
        <f t="shared" ca="1" si="69"/>
        <v>#NAME?</v>
      </c>
      <c r="U354" s="478" t="e">
        <f t="shared" ca="1" si="69"/>
        <v>#NAME?</v>
      </c>
      <c r="V354" s="478" t="e">
        <f t="shared" ca="1" si="69"/>
        <v>#NAME?</v>
      </c>
      <c r="W354" s="478" t="e">
        <f t="shared" ca="1" si="69"/>
        <v>#NAME?</v>
      </c>
      <c r="X354" s="478" t="e">
        <f t="shared" ca="1" si="69"/>
        <v>#NAME?</v>
      </c>
      <c r="Y354" s="478" t="e">
        <f t="shared" ca="1" si="69"/>
        <v>#NAME?</v>
      </c>
      <c r="Z354" s="478" t="e">
        <f t="shared" ca="1" si="69"/>
        <v>#NAME?</v>
      </c>
      <c r="AA354" s="478" t="e">
        <f t="shared" ca="1" si="69"/>
        <v>#NAME?</v>
      </c>
      <c r="AB354" s="739">
        <v>1018</v>
      </c>
      <c r="AC354" s="739">
        <v>50</v>
      </c>
      <c r="AD354" s="739" t="s">
        <v>2264</v>
      </c>
    </row>
    <row r="355" spans="1:30" ht="14">
      <c r="A355" s="477"/>
      <c r="B355" s="477"/>
      <c r="C355" s="477" t="s">
        <v>1809</v>
      </c>
      <c r="D355" s="743" t="s">
        <v>1366</v>
      </c>
      <c r="E355" s="478">
        <f>ROW('us01'!AS1028)</f>
        <v>1028</v>
      </c>
      <c r="F355" s="478">
        <f>COLUMN('us01'!AS1028)</f>
        <v>45</v>
      </c>
      <c r="G355" s="478" t="s">
        <v>2264</v>
      </c>
      <c r="H355" s="478" t="e">
        <f t="shared" ref="H355:Q364" ca="1" si="70">copia_valore_us2($E355,$F355,H$4,$G355)</f>
        <v>#NAME?</v>
      </c>
      <c r="I355" s="478" t="e">
        <f t="shared" ca="1" si="70"/>
        <v>#NAME?</v>
      </c>
      <c r="J355" s="478" t="e">
        <f t="shared" ca="1" si="70"/>
        <v>#NAME?</v>
      </c>
      <c r="K355" s="478" t="e">
        <f t="shared" ca="1" si="70"/>
        <v>#NAME?</v>
      </c>
      <c r="L355" s="478" t="e">
        <f t="shared" ca="1" si="70"/>
        <v>#NAME?</v>
      </c>
      <c r="M355" s="478" t="e">
        <f t="shared" ca="1" si="70"/>
        <v>#NAME?</v>
      </c>
      <c r="N355" s="478" t="e">
        <f t="shared" ca="1" si="70"/>
        <v>#NAME?</v>
      </c>
      <c r="O355" s="478" t="e">
        <f t="shared" ca="1" si="70"/>
        <v>#NAME?</v>
      </c>
      <c r="P355" s="478" t="e">
        <f t="shared" ca="1" si="70"/>
        <v>#NAME?</v>
      </c>
      <c r="Q355" s="478" t="e">
        <f t="shared" ca="1" si="70"/>
        <v>#NAME?</v>
      </c>
      <c r="R355" s="478" t="e">
        <f t="shared" ref="R355:AA364" ca="1" si="71">copia_valore_us2($E355,$F355,R$4,$G355)</f>
        <v>#NAME?</v>
      </c>
      <c r="S355" s="478" t="e">
        <f t="shared" ca="1" si="71"/>
        <v>#NAME?</v>
      </c>
      <c r="T355" s="478" t="e">
        <f t="shared" ca="1" si="71"/>
        <v>#NAME?</v>
      </c>
      <c r="U355" s="478" t="e">
        <f t="shared" ca="1" si="71"/>
        <v>#NAME?</v>
      </c>
      <c r="V355" s="478" t="e">
        <f t="shared" ca="1" si="71"/>
        <v>#NAME?</v>
      </c>
      <c r="W355" s="478" t="e">
        <f t="shared" ca="1" si="71"/>
        <v>#NAME?</v>
      </c>
      <c r="X355" s="478" t="e">
        <f t="shared" ca="1" si="71"/>
        <v>#NAME?</v>
      </c>
      <c r="Y355" s="478" t="e">
        <f t="shared" ca="1" si="71"/>
        <v>#NAME?</v>
      </c>
      <c r="Z355" s="478" t="e">
        <f t="shared" ca="1" si="71"/>
        <v>#NAME?</v>
      </c>
      <c r="AA355" s="478" t="e">
        <f t="shared" ca="1" si="71"/>
        <v>#NAME?</v>
      </c>
      <c r="AB355" s="739">
        <v>1028</v>
      </c>
      <c r="AC355" s="739">
        <v>45</v>
      </c>
      <c r="AD355" s="739" t="s">
        <v>2264</v>
      </c>
    </row>
    <row r="356" spans="1:30" ht="14">
      <c r="A356" s="477"/>
      <c r="B356" s="477"/>
      <c r="C356" s="477"/>
      <c r="D356" s="743" t="s">
        <v>1367</v>
      </c>
      <c r="E356" s="478">
        <f>ROW('us01'!AK1031)</f>
        <v>1031</v>
      </c>
      <c r="F356" s="478">
        <f>COLUMN('us01'!AK1031)</f>
        <v>37</v>
      </c>
      <c r="G356" s="478" t="s">
        <v>2264</v>
      </c>
      <c r="H356" s="478" t="e">
        <f t="shared" ca="1" si="70"/>
        <v>#NAME?</v>
      </c>
      <c r="I356" s="478" t="e">
        <f t="shared" ca="1" si="70"/>
        <v>#NAME?</v>
      </c>
      <c r="J356" s="478" t="e">
        <f t="shared" ca="1" si="70"/>
        <v>#NAME?</v>
      </c>
      <c r="K356" s="478" t="e">
        <f t="shared" ca="1" si="70"/>
        <v>#NAME?</v>
      </c>
      <c r="L356" s="478" t="e">
        <f t="shared" ca="1" si="70"/>
        <v>#NAME?</v>
      </c>
      <c r="M356" s="478" t="e">
        <f t="shared" ca="1" si="70"/>
        <v>#NAME?</v>
      </c>
      <c r="N356" s="478" t="e">
        <f t="shared" ca="1" si="70"/>
        <v>#NAME?</v>
      </c>
      <c r="O356" s="478" t="e">
        <f t="shared" ca="1" si="70"/>
        <v>#NAME?</v>
      </c>
      <c r="P356" s="478" t="e">
        <f t="shared" ca="1" si="70"/>
        <v>#NAME?</v>
      </c>
      <c r="Q356" s="478" t="e">
        <f t="shared" ca="1" si="70"/>
        <v>#NAME?</v>
      </c>
      <c r="R356" s="478" t="e">
        <f t="shared" ca="1" si="71"/>
        <v>#NAME?</v>
      </c>
      <c r="S356" s="478" t="e">
        <f t="shared" ca="1" si="71"/>
        <v>#NAME?</v>
      </c>
      <c r="T356" s="478" t="e">
        <f t="shared" ca="1" si="71"/>
        <v>#NAME?</v>
      </c>
      <c r="U356" s="478" t="e">
        <f t="shared" ca="1" si="71"/>
        <v>#NAME?</v>
      </c>
      <c r="V356" s="478" t="e">
        <f t="shared" ca="1" si="71"/>
        <v>#NAME?</v>
      </c>
      <c r="W356" s="478" t="e">
        <f t="shared" ca="1" si="71"/>
        <v>#NAME?</v>
      </c>
      <c r="X356" s="478" t="e">
        <f t="shared" ca="1" si="71"/>
        <v>#NAME?</v>
      </c>
      <c r="Y356" s="478" t="e">
        <f t="shared" ca="1" si="71"/>
        <v>#NAME?</v>
      </c>
      <c r="Z356" s="478" t="e">
        <f t="shared" ca="1" si="71"/>
        <v>#NAME?</v>
      </c>
      <c r="AA356" s="478" t="e">
        <f t="shared" ca="1" si="71"/>
        <v>#NAME?</v>
      </c>
      <c r="AB356" s="739">
        <v>1031</v>
      </c>
      <c r="AC356" s="739">
        <v>37</v>
      </c>
      <c r="AD356" s="739" t="s">
        <v>2264</v>
      </c>
    </row>
    <row r="357" spans="1:30" ht="14">
      <c r="A357" s="477"/>
      <c r="B357" s="477"/>
      <c r="C357" s="477"/>
      <c r="D357" s="743" t="s">
        <v>1368</v>
      </c>
      <c r="E357" s="478">
        <f>ROW('us01'!AK1034)</f>
        <v>1034</v>
      </c>
      <c r="F357" s="478">
        <f>COLUMN('us01'!AK1034)</f>
        <v>37</v>
      </c>
      <c r="G357" s="478" t="s">
        <v>2264</v>
      </c>
      <c r="H357" s="478" t="e">
        <f t="shared" ca="1" si="70"/>
        <v>#NAME?</v>
      </c>
      <c r="I357" s="478" t="e">
        <f t="shared" ca="1" si="70"/>
        <v>#NAME?</v>
      </c>
      <c r="J357" s="478" t="e">
        <f t="shared" ca="1" si="70"/>
        <v>#NAME?</v>
      </c>
      <c r="K357" s="478" t="e">
        <f t="shared" ca="1" si="70"/>
        <v>#NAME?</v>
      </c>
      <c r="L357" s="478" t="e">
        <f t="shared" ca="1" si="70"/>
        <v>#NAME?</v>
      </c>
      <c r="M357" s="478" t="e">
        <f t="shared" ca="1" si="70"/>
        <v>#NAME?</v>
      </c>
      <c r="N357" s="478" t="e">
        <f t="shared" ca="1" si="70"/>
        <v>#NAME?</v>
      </c>
      <c r="O357" s="478" t="e">
        <f t="shared" ca="1" si="70"/>
        <v>#NAME?</v>
      </c>
      <c r="P357" s="478" t="e">
        <f t="shared" ca="1" si="70"/>
        <v>#NAME?</v>
      </c>
      <c r="Q357" s="478" t="e">
        <f t="shared" ca="1" si="70"/>
        <v>#NAME?</v>
      </c>
      <c r="R357" s="478" t="e">
        <f t="shared" ca="1" si="71"/>
        <v>#NAME?</v>
      </c>
      <c r="S357" s="478" t="e">
        <f t="shared" ca="1" si="71"/>
        <v>#NAME?</v>
      </c>
      <c r="T357" s="478" t="e">
        <f t="shared" ca="1" si="71"/>
        <v>#NAME?</v>
      </c>
      <c r="U357" s="478" t="e">
        <f t="shared" ca="1" si="71"/>
        <v>#NAME?</v>
      </c>
      <c r="V357" s="478" t="e">
        <f t="shared" ca="1" si="71"/>
        <v>#NAME?</v>
      </c>
      <c r="W357" s="478" t="e">
        <f t="shared" ca="1" si="71"/>
        <v>#NAME?</v>
      </c>
      <c r="X357" s="478" t="e">
        <f t="shared" ca="1" si="71"/>
        <v>#NAME?</v>
      </c>
      <c r="Y357" s="478" t="e">
        <f t="shared" ca="1" si="71"/>
        <v>#NAME?</v>
      </c>
      <c r="Z357" s="478" t="e">
        <f t="shared" ca="1" si="71"/>
        <v>#NAME?</v>
      </c>
      <c r="AA357" s="478" t="e">
        <f t="shared" ca="1" si="71"/>
        <v>#NAME?</v>
      </c>
      <c r="AB357" s="739">
        <v>1034</v>
      </c>
      <c r="AC357" s="739">
        <v>37</v>
      </c>
      <c r="AD357" s="739" t="s">
        <v>2264</v>
      </c>
    </row>
    <row r="358" spans="1:30" ht="14">
      <c r="A358" s="477"/>
      <c r="B358" s="477"/>
      <c r="C358" s="477"/>
      <c r="D358" s="743" t="s">
        <v>1369</v>
      </c>
      <c r="E358" s="478">
        <f>ROW('us01'!AK1037)</f>
        <v>1037</v>
      </c>
      <c r="F358" s="478">
        <f>COLUMN('us01'!AK1037)</f>
        <v>37</v>
      </c>
      <c r="G358" s="478" t="s">
        <v>2264</v>
      </c>
      <c r="H358" s="478" t="e">
        <f t="shared" ca="1" si="70"/>
        <v>#NAME?</v>
      </c>
      <c r="I358" s="478" t="e">
        <f t="shared" ca="1" si="70"/>
        <v>#NAME?</v>
      </c>
      <c r="J358" s="478" t="e">
        <f t="shared" ca="1" si="70"/>
        <v>#NAME?</v>
      </c>
      <c r="K358" s="478" t="e">
        <f t="shared" ca="1" si="70"/>
        <v>#NAME?</v>
      </c>
      <c r="L358" s="478" t="e">
        <f t="shared" ca="1" si="70"/>
        <v>#NAME?</v>
      </c>
      <c r="M358" s="478" t="e">
        <f t="shared" ca="1" si="70"/>
        <v>#NAME?</v>
      </c>
      <c r="N358" s="478" t="e">
        <f t="shared" ca="1" si="70"/>
        <v>#NAME?</v>
      </c>
      <c r="O358" s="478" t="e">
        <f t="shared" ca="1" si="70"/>
        <v>#NAME?</v>
      </c>
      <c r="P358" s="478" t="e">
        <f t="shared" ca="1" si="70"/>
        <v>#NAME?</v>
      </c>
      <c r="Q358" s="478" t="e">
        <f t="shared" ca="1" si="70"/>
        <v>#NAME?</v>
      </c>
      <c r="R358" s="478" t="e">
        <f t="shared" ca="1" si="71"/>
        <v>#NAME?</v>
      </c>
      <c r="S358" s="478" t="e">
        <f t="shared" ca="1" si="71"/>
        <v>#NAME?</v>
      </c>
      <c r="T358" s="478" t="e">
        <f t="shared" ca="1" si="71"/>
        <v>#NAME?</v>
      </c>
      <c r="U358" s="478" t="e">
        <f t="shared" ca="1" si="71"/>
        <v>#NAME?</v>
      </c>
      <c r="V358" s="478" t="e">
        <f t="shared" ca="1" si="71"/>
        <v>#NAME?</v>
      </c>
      <c r="W358" s="478" t="e">
        <f t="shared" ca="1" si="71"/>
        <v>#NAME?</v>
      </c>
      <c r="X358" s="478" t="e">
        <f t="shared" ca="1" si="71"/>
        <v>#NAME?</v>
      </c>
      <c r="Y358" s="478" t="e">
        <f t="shared" ca="1" si="71"/>
        <v>#NAME?</v>
      </c>
      <c r="Z358" s="478" t="e">
        <f t="shared" ca="1" si="71"/>
        <v>#NAME?</v>
      </c>
      <c r="AA358" s="478" t="e">
        <f t="shared" ca="1" si="71"/>
        <v>#NAME?</v>
      </c>
      <c r="AB358" s="739">
        <v>1037</v>
      </c>
      <c r="AC358" s="739">
        <v>37</v>
      </c>
      <c r="AD358" s="739" t="s">
        <v>2264</v>
      </c>
    </row>
    <row r="359" spans="1:30" ht="14">
      <c r="A359" s="477"/>
      <c r="B359" s="477"/>
      <c r="C359" s="477"/>
      <c r="D359" s="743" t="s">
        <v>1370</v>
      </c>
      <c r="E359" s="478">
        <f>ROW('us01'!AK1040)</f>
        <v>1040</v>
      </c>
      <c r="F359" s="478">
        <f>COLUMN('us01'!AK1040)</f>
        <v>37</v>
      </c>
      <c r="G359" s="478" t="s">
        <v>2264</v>
      </c>
      <c r="H359" s="478" t="e">
        <f t="shared" ca="1" si="70"/>
        <v>#NAME?</v>
      </c>
      <c r="I359" s="478" t="e">
        <f t="shared" ca="1" si="70"/>
        <v>#NAME?</v>
      </c>
      <c r="J359" s="478" t="e">
        <f t="shared" ca="1" si="70"/>
        <v>#NAME?</v>
      </c>
      <c r="K359" s="478" t="e">
        <f t="shared" ca="1" si="70"/>
        <v>#NAME?</v>
      </c>
      <c r="L359" s="478" t="e">
        <f t="shared" ca="1" si="70"/>
        <v>#NAME?</v>
      </c>
      <c r="M359" s="478" t="e">
        <f t="shared" ca="1" si="70"/>
        <v>#NAME?</v>
      </c>
      <c r="N359" s="478" t="e">
        <f t="shared" ca="1" si="70"/>
        <v>#NAME?</v>
      </c>
      <c r="O359" s="478" t="e">
        <f t="shared" ca="1" si="70"/>
        <v>#NAME?</v>
      </c>
      <c r="P359" s="478" t="e">
        <f t="shared" ca="1" si="70"/>
        <v>#NAME?</v>
      </c>
      <c r="Q359" s="478" t="e">
        <f t="shared" ca="1" si="70"/>
        <v>#NAME?</v>
      </c>
      <c r="R359" s="478" t="e">
        <f t="shared" ca="1" si="71"/>
        <v>#NAME?</v>
      </c>
      <c r="S359" s="478" t="e">
        <f t="shared" ca="1" si="71"/>
        <v>#NAME?</v>
      </c>
      <c r="T359" s="478" t="e">
        <f t="shared" ca="1" si="71"/>
        <v>#NAME?</v>
      </c>
      <c r="U359" s="478" t="e">
        <f t="shared" ca="1" si="71"/>
        <v>#NAME?</v>
      </c>
      <c r="V359" s="478" t="e">
        <f t="shared" ca="1" si="71"/>
        <v>#NAME?</v>
      </c>
      <c r="W359" s="478" t="e">
        <f t="shared" ca="1" si="71"/>
        <v>#NAME?</v>
      </c>
      <c r="X359" s="478" t="e">
        <f t="shared" ca="1" si="71"/>
        <v>#NAME?</v>
      </c>
      <c r="Y359" s="478" t="e">
        <f t="shared" ca="1" si="71"/>
        <v>#NAME?</v>
      </c>
      <c r="Z359" s="478" t="e">
        <f t="shared" ca="1" si="71"/>
        <v>#NAME?</v>
      </c>
      <c r="AA359" s="478" t="e">
        <f t="shared" ca="1" si="71"/>
        <v>#NAME?</v>
      </c>
      <c r="AB359" s="739">
        <v>1040</v>
      </c>
      <c r="AC359" s="739">
        <v>37</v>
      </c>
      <c r="AD359" s="739" t="s">
        <v>2264</v>
      </c>
    </row>
    <row r="360" spans="1:30" ht="14">
      <c r="A360" s="477"/>
      <c r="B360" s="477"/>
      <c r="C360" s="477"/>
      <c r="D360" s="743" t="s">
        <v>1371</v>
      </c>
      <c r="E360" s="478">
        <f>ROW('us01'!AK1043)</f>
        <v>1043</v>
      </c>
      <c r="F360" s="478">
        <f>COLUMN('us01'!AK1043)</f>
        <v>37</v>
      </c>
      <c r="G360" s="478" t="s">
        <v>2264</v>
      </c>
      <c r="H360" s="478" t="e">
        <f t="shared" ca="1" si="70"/>
        <v>#NAME?</v>
      </c>
      <c r="I360" s="478" t="e">
        <f t="shared" ca="1" si="70"/>
        <v>#NAME?</v>
      </c>
      <c r="J360" s="478" t="e">
        <f t="shared" ca="1" si="70"/>
        <v>#NAME?</v>
      </c>
      <c r="K360" s="478" t="e">
        <f t="shared" ca="1" si="70"/>
        <v>#NAME?</v>
      </c>
      <c r="L360" s="478" t="e">
        <f t="shared" ca="1" si="70"/>
        <v>#NAME?</v>
      </c>
      <c r="M360" s="478" t="e">
        <f t="shared" ca="1" si="70"/>
        <v>#NAME?</v>
      </c>
      <c r="N360" s="478" t="e">
        <f t="shared" ca="1" si="70"/>
        <v>#NAME?</v>
      </c>
      <c r="O360" s="478" t="e">
        <f t="shared" ca="1" si="70"/>
        <v>#NAME?</v>
      </c>
      <c r="P360" s="478" t="e">
        <f t="shared" ca="1" si="70"/>
        <v>#NAME?</v>
      </c>
      <c r="Q360" s="478" t="e">
        <f t="shared" ca="1" si="70"/>
        <v>#NAME?</v>
      </c>
      <c r="R360" s="478" t="e">
        <f t="shared" ca="1" si="71"/>
        <v>#NAME?</v>
      </c>
      <c r="S360" s="478" t="e">
        <f t="shared" ca="1" si="71"/>
        <v>#NAME?</v>
      </c>
      <c r="T360" s="478" t="e">
        <f t="shared" ca="1" si="71"/>
        <v>#NAME?</v>
      </c>
      <c r="U360" s="478" t="e">
        <f t="shared" ca="1" si="71"/>
        <v>#NAME?</v>
      </c>
      <c r="V360" s="478" t="e">
        <f t="shared" ca="1" si="71"/>
        <v>#NAME?</v>
      </c>
      <c r="W360" s="478" t="e">
        <f t="shared" ca="1" si="71"/>
        <v>#NAME?</v>
      </c>
      <c r="X360" s="478" t="e">
        <f t="shared" ca="1" si="71"/>
        <v>#NAME?</v>
      </c>
      <c r="Y360" s="478" t="e">
        <f t="shared" ca="1" si="71"/>
        <v>#NAME?</v>
      </c>
      <c r="Z360" s="478" t="e">
        <f t="shared" ca="1" si="71"/>
        <v>#NAME?</v>
      </c>
      <c r="AA360" s="478" t="e">
        <f t="shared" ca="1" si="71"/>
        <v>#NAME?</v>
      </c>
      <c r="AB360" s="739">
        <v>1043</v>
      </c>
      <c r="AC360" s="739">
        <v>37</v>
      </c>
      <c r="AD360" s="739" t="s">
        <v>2264</v>
      </c>
    </row>
    <row r="361" spans="1:30" ht="14">
      <c r="A361" s="477"/>
      <c r="B361" s="477"/>
      <c r="C361" s="477"/>
      <c r="D361" s="743" t="s">
        <v>1379</v>
      </c>
      <c r="E361" s="478">
        <f>ROW('us01'!AX1028)</f>
        <v>1028</v>
      </c>
      <c r="F361" s="478">
        <f>COLUMN('us01'!AX1028)</f>
        <v>50</v>
      </c>
      <c r="G361" s="478" t="s">
        <v>2264</v>
      </c>
      <c r="H361" s="478" t="e">
        <f t="shared" ca="1" si="70"/>
        <v>#NAME?</v>
      </c>
      <c r="I361" s="478" t="e">
        <f t="shared" ca="1" si="70"/>
        <v>#NAME?</v>
      </c>
      <c r="J361" s="478" t="e">
        <f t="shared" ca="1" si="70"/>
        <v>#NAME?</v>
      </c>
      <c r="K361" s="478" t="e">
        <f t="shared" ca="1" si="70"/>
        <v>#NAME?</v>
      </c>
      <c r="L361" s="478" t="e">
        <f t="shared" ca="1" si="70"/>
        <v>#NAME?</v>
      </c>
      <c r="M361" s="478" t="e">
        <f t="shared" ca="1" si="70"/>
        <v>#NAME?</v>
      </c>
      <c r="N361" s="478" t="e">
        <f t="shared" ca="1" si="70"/>
        <v>#NAME?</v>
      </c>
      <c r="O361" s="478" t="e">
        <f t="shared" ca="1" si="70"/>
        <v>#NAME?</v>
      </c>
      <c r="P361" s="478" t="e">
        <f t="shared" ca="1" si="70"/>
        <v>#NAME?</v>
      </c>
      <c r="Q361" s="478" t="e">
        <f t="shared" ca="1" si="70"/>
        <v>#NAME?</v>
      </c>
      <c r="R361" s="478" t="e">
        <f t="shared" ca="1" si="71"/>
        <v>#NAME?</v>
      </c>
      <c r="S361" s="478" t="e">
        <f t="shared" ca="1" si="71"/>
        <v>#NAME?</v>
      </c>
      <c r="T361" s="478" t="e">
        <f t="shared" ca="1" si="71"/>
        <v>#NAME?</v>
      </c>
      <c r="U361" s="478" t="e">
        <f t="shared" ca="1" si="71"/>
        <v>#NAME?</v>
      </c>
      <c r="V361" s="478" t="e">
        <f t="shared" ca="1" si="71"/>
        <v>#NAME?</v>
      </c>
      <c r="W361" s="478" t="e">
        <f t="shared" ca="1" si="71"/>
        <v>#NAME?</v>
      </c>
      <c r="X361" s="478" t="e">
        <f t="shared" ca="1" si="71"/>
        <v>#NAME?</v>
      </c>
      <c r="Y361" s="478" t="e">
        <f t="shared" ca="1" si="71"/>
        <v>#NAME?</v>
      </c>
      <c r="Z361" s="478" t="e">
        <f t="shared" ca="1" si="71"/>
        <v>#NAME?</v>
      </c>
      <c r="AA361" s="478" t="e">
        <f t="shared" ca="1" si="71"/>
        <v>#NAME?</v>
      </c>
      <c r="AB361" s="739">
        <v>1028</v>
      </c>
      <c r="AC361" s="739">
        <v>50</v>
      </c>
      <c r="AD361" s="739" t="s">
        <v>2264</v>
      </c>
    </row>
    <row r="362" spans="1:30" ht="14">
      <c r="A362" s="477"/>
      <c r="B362" s="477"/>
      <c r="C362" s="477"/>
      <c r="D362" s="743" t="s">
        <v>1380</v>
      </c>
      <c r="E362" s="478">
        <f>ROW('us01'!AX1031)</f>
        <v>1031</v>
      </c>
      <c r="F362" s="478">
        <f>COLUMN('us01'!AX1031)</f>
        <v>50</v>
      </c>
      <c r="G362" s="478" t="s">
        <v>2264</v>
      </c>
      <c r="H362" s="478" t="e">
        <f t="shared" ca="1" si="70"/>
        <v>#NAME?</v>
      </c>
      <c r="I362" s="478" t="e">
        <f t="shared" ca="1" si="70"/>
        <v>#NAME?</v>
      </c>
      <c r="J362" s="478" t="e">
        <f t="shared" ca="1" si="70"/>
        <v>#NAME?</v>
      </c>
      <c r="K362" s="478" t="e">
        <f t="shared" ca="1" si="70"/>
        <v>#NAME?</v>
      </c>
      <c r="L362" s="478" t="e">
        <f t="shared" ca="1" si="70"/>
        <v>#NAME?</v>
      </c>
      <c r="M362" s="478" t="e">
        <f t="shared" ca="1" si="70"/>
        <v>#NAME?</v>
      </c>
      <c r="N362" s="478" t="e">
        <f t="shared" ca="1" si="70"/>
        <v>#NAME?</v>
      </c>
      <c r="O362" s="478" t="e">
        <f t="shared" ca="1" si="70"/>
        <v>#NAME?</v>
      </c>
      <c r="P362" s="478" t="e">
        <f t="shared" ca="1" si="70"/>
        <v>#NAME?</v>
      </c>
      <c r="Q362" s="478" t="e">
        <f t="shared" ca="1" si="70"/>
        <v>#NAME?</v>
      </c>
      <c r="R362" s="478" t="e">
        <f t="shared" ca="1" si="71"/>
        <v>#NAME?</v>
      </c>
      <c r="S362" s="478" t="e">
        <f t="shared" ca="1" si="71"/>
        <v>#NAME?</v>
      </c>
      <c r="T362" s="478" t="e">
        <f t="shared" ca="1" si="71"/>
        <v>#NAME?</v>
      </c>
      <c r="U362" s="478" t="e">
        <f t="shared" ca="1" si="71"/>
        <v>#NAME?</v>
      </c>
      <c r="V362" s="478" t="e">
        <f t="shared" ca="1" si="71"/>
        <v>#NAME?</v>
      </c>
      <c r="W362" s="478" t="e">
        <f t="shared" ca="1" si="71"/>
        <v>#NAME?</v>
      </c>
      <c r="X362" s="478" t="e">
        <f t="shared" ca="1" si="71"/>
        <v>#NAME?</v>
      </c>
      <c r="Y362" s="478" t="e">
        <f t="shared" ca="1" si="71"/>
        <v>#NAME?</v>
      </c>
      <c r="Z362" s="478" t="e">
        <f t="shared" ca="1" si="71"/>
        <v>#NAME?</v>
      </c>
      <c r="AA362" s="478" t="e">
        <f t="shared" ca="1" si="71"/>
        <v>#NAME?</v>
      </c>
      <c r="AB362" s="739">
        <v>1031</v>
      </c>
      <c r="AC362" s="739">
        <v>50</v>
      </c>
      <c r="AD362" s="739" t="s">
        <v>2264</v>
      </c>
    </row>
    <row r="363" spans="1:30" ht="14">
      <c r="A363" s="477"/>
      <c r="B363" s="477"/>
      <c r="C363" s="477"/>
      <c r="D363" s="743" t="s">
        <v>1381</v>
      </c>
      <c r="E363" s="478">
        <f>ROW('us01'!AX1034)</f>
        <v>1034</v>
      </c>
      <c r="F363" s="478">
        <f>COLUMN('us01'!AX1034)</f>
        <v>50</v>
      </c>
      <c r="G363" s="478" t="s">
        <v>2264</v>
      </c>
      <c r="H363" s="478" t="e">
        <f t="shared" ca="1" si="70"/>
        <v>#NAME?</v>
      </c>
      <c r="I363" s="478" t="e">
        <f t="shared" ca="1" si="70"/>
        <v>#NAME?</v>
      </c>
      <c r="J363" s="478" t="e">
        <f t="shared" ca="1" si="70"/>
        <v>#NAME?</v>
      </c>
      <c r="K363" s="478" t="e">
        <f t="shared" ca="1" si="70"/>
        <v>#NAME?</v>
      </c>
      <c r="L363" s="478" t="e">
        <f t="shared" ca="1" si="70"/>
        <v>#NAME?</v>
      </c>
      <c r="M363" s="478" t="e">
        <f t="shared" ca="1" si="70"/>
        <v>#NAME?</v>
      </c>
      <c r="N363" s="478" t="e">
        <f t="shared" ca="1" si="70"/>
        <v>#NAME?</v>
      </c>
      <c r="O363" s="478" t="e">
        <f t="shared" ca="1" si="70"/>
        <v>#NAME?</v>
      </c>
      <c r="P363" s="478" t="e">
        <f t="shared" ca="1" si="70"/>
        <v>#NAME?</v>
      </c>
      <c r="Q363" s="478" t="e">
        <f t="shared" ca="1" si="70"/>
        <v>#NAME?</v>
      </c>
      <c r="R363" s="478" t="e">
        <f t="shared" ca="1" si="71"/>
        <v>#NAME?</v>
      </c>
      <c r="S363" s="478" t="e">
        <f t="shared" ca="1" si="71"/>
        <v>#NAME?</v>
      </c>
      <c r="T363" s="478" t="e">
        <f t="shared" ca="1" si="71"/>
        <v>#NAME?</v>
      </c>
      <c r="U363" s="478" t="e">
        <f t="shared" ca="1" si="71"/>
        <v>#NAME?</v>
      </c>
      <c r="V363" s="478" t="e">
        <f t="shared" ca="1" si="71"/>
        <v>#NAME?</v>
      </c>
      <c r="W363" s="478" t="e">
        <f t="shared" ca="1" si="71"/>
        <v>#NAME?</v>
      </c>
      <c r="X363" s="478" t="e">
        <f t="shared" ca="1" si="71"/>
        <v>#NAME?</v>
      </c>
      <c r="Y363" s="478" t="e">
        <f t="shared" ca="1" si="71"/>
        <v>#NAME?</v>
      </c>
      <c r="Z363" s="478" t="e">
        <f t="shared" ca="1" si="71"/>
        <v>#NAME?</v>
      </c>
      <c r="AA363" s="478" t="e">
        <f t="shared" ca="1" si="71"/>
        <v>#NAME?</v>
      </c>
      <c r="AB363" s="739">
        <v>1034</v>
      </c>
      <c r="AC363" s="739">
        <v>50</v>
      </c>
      <c r="AD363" s="739" t="s">
        <v>2264</v>
      </c>
    </row>
    <row r="364" spans="1:30" ht="14">
      <c r="A364" s="477"/>
      <c r="B364" s="477"/>
      <c r="C364" s="477"/>
      <c r="D364" s="743" t="s">
        <v>429</v>
      </c>
      <c r="E364" s="478">
        <f>ROW('us01'!AX1037)</f>
        <v>1037</v>
      </c>
      <c r="F364" s="478">
        <f>COLUMN('us01'!AX1037)</f>
        <v>50</v>
      </c>
      <c r="G364" s="478" t="s">
        <v>2264</v>
      </c>
      <c r="H364" s="478" t="e">
        <f t="shared" ca="1" si="70"/>
        <v>#NAME?</v>
      </c>
      <c r="I364" s="478" t="e">
        <f t="shared" ca="1" si="70"/>
        <v>#NAME?</v>
      </c>
      <c r="J364" s="478" t="e">
        <f t="shared" ca="1" si="70"/>
        <v>#NAME?</v>
      </c>
      <c r="K364" s="478" t="e">
        <f t="shared" ca="1" si="70"/>
        <v>#NAME?</v>
      </c>
      <c r="L364" s="478" t="e">
        <f t="shared" ca="1" si="70"/>
        <v>#NAME?</v>
      </c>
      <c r="M364" s="478" t="e">
        <f t="shared" ca="1" si="70"/>
        <v>#NAME?</v>
      </c>
      <c r="N364" s="478" t="e">
        <f t="shared" ca="1" si="70"/>
        <v>#NAME?</v>
      </c>
      <c r="O364" s="478" t="e">
        <f t="shared" ca="1" si="70"/>
        <v>#NAME?</v>
      </c>
      <c r="P364" s="478" t="e">
        <f t="shared" ca="1" si="70"/>
        <v>#NAME?</v>
      </c>
      <c r="Q364" s="478" t="e">
        <f t="shared" ca="1" si="70"/>
        <v>#NAME?</v>
      </c>
      <c r="R364" s="478" t="e">
        <f t="shared" ca="1" si="71"/>
        <v>#NAME?</v>
      </c>
      <c r="S364" s="478" t="e">
        <f t="shared" ca="1" si="71"/>
        <v>#NAME?</v>
      </c>
      <c r="T364" s="478" t="e">
        <f t="shared" ca="1" si="71"/>
        <v>#NAME?</v>
      </c>
      <c r="U364" s="478" t="e">
        <f t="shared" ca="1" si="71"/>
        <v>#NAME?</v>
      </c>
      <c r="V364" s="478" t="e">
        <f t="shared" ca="1" si="71"/>
        <v>#NAME?</v>
      </c>
      <c r="W364" s="478" t="e">
        <f t="shared" ca="1" si="71"/>
        <v>#NAME?</v>
      </c>
      <c r="X364" s="478" t="e">
        <f t="shared" ca="1" si="71"/>
        <v>#NAME?</v>
      </c>
      <c r="Y364" s="478" t="e">
        <f t="shared" ca="1" si="71"/>
        <v>#NAME?</v>
      </c>
      <c r="Z364" s="478" t="e">
        <f t="shared" ca="1" si="71"/>
        <v>#NAME?</v>
      </c>
      <c r="AA364" s="478" t="e">
        <f t="shared" ca="1" si="71"/>
        <v>#NAME?</v>
      </c>
      <c r="AB364" s="739">
        <v>1037</v>
      </c>
      <c r="AC364" s="739">
        <v>50</v>
      </c>
      <c r="AD364" s="739" t="s">
        <v>2264</v>
      </c>
    </row>
    <row r="365" spans="1:30" ht="14">
      <c r="A365" s="477"/>
      <c r="B365" s="477"/>
      <c r="C365" s="477"/>
      <c r="D365" s="743" t="s">
        <v>430</v>
      </c>
      <c r="E365" s="478">
        <f>ROW('us01'!AX1040)</f>
        <v>1040</v>
      </c>
      <c r="F365" s="478">
        <f>COLUMN('us01'!AX1040)</f>
        <v>50</v>
      </c>
      <c r="G365" s="478" t="s">
        <v>2264</v>
      </c>
      <c r="H365" s="478" t="e">
        <f t="shared" ref="H365:Q374" ca="1" si="72">copia_valore_us2($E365,$F365,H$4,$G365)</f>
        <v>#NAME?</v>
      </c>
      <c r="I365" s="478" t="e">
        <f t="shared" ca="1" si="72"/>
        <v>#NAME?</v>
      </c>
      <c r="J365" s="478" t="e">
        <f t="shared" ca="1" si="72"/>
        <v>#NAME?</v>
      </c>
      <c r="K365" s="478" t="e">
        <f t="shared" ca="1" si="72"/>
        <v>#NAME?</v>
      </c>
      <c r="L365" s="478" t="e">
        <f t="shared" ca="1" si="72"/>
        <v>#NAME?</v>
      </c>
      <c r="M365" s="478" t="e">
        <f t="shared" ca="1" si="72"/>
        <v>#NAME?</v>
      </c>
      <c r="N365" s="478" t="e">
        <f t="shared" ca="1" si="72"/>
        <v>#NAME?</v>
      </c>
      <c r="O365" s="478" t="e">
        <f t="shared" ca="1" si="72"/>
        <v>#NAME?</v>
      </c>
      <c r="P365" s="478" t="e">
        <f t="shared" ca="1" si="72"/>
        <v>#NAME?</v>
      </c>
      <c r="Q365" s="478" t="e">
        <f t="shared" ca="1" si="72"/>
        <v>#NAME?</v>
      </c>
      <c r="R365" s="478" t="e">
        <f t="shared" ref="R365:AA374" ca="1" si="73">copia_valore_us2($E365,$F365,R$4,$G365)</f>
        <v>#NAME?</v>
      </c>
      <c r="S365" s="478" t="e">
        <f t="shared" ca="1" si="73"/>
        <v>#NAME?</v>
      </c>
      <c r="T365" s="478" t="e">
        <f t="shared" ca="1" si="73"/>
        <v>#NAME?</v>
      </c>
      <c r="U365" s="478" t="e">
        <f t="shared" ca="1" si="73"/>
        <v>#NAME?</v>
      </c>
      <c r="V365" s="478" t="e">
        <f t="shared" ca="1" si="73"/>
        <v>#NAME?</v>
      </c>
      <c r="W365" s="478" t="e">
        <f t="shared" ca="1" si="73"/>
        <v>#NAME?</v>
      </c>
      <c r="X365" s="478" t="e">
        <f t="shared" ca="1" si="73"/>
        <v>#NAME?</v>
      </c>
      <c r="Y365" s="478" t="e">
        <f t="shared" ca="1" si="73"/>
        <v>#NAME?</v>
      </c>
      <c r="Z365" s="478" t="e">
        <f t="shared" ca="1" si="73"/>
        <v>#NAME?</v>
      </c>
      <c r="AA365" s="478" t="e">
        <f t="shared" ca="1" si="73"/>
        <v>#NAME?</v>
      </c>
      <c r="AB365" s="739">
        <v>1040</v>
      </c>
      <c r="AC365" s="739">
        <v>50</v>
      </c>
      <c r="AD365" s="739" t="s">
        <v>2264</v>
      </c>
    </row>
    <row r="366" spans="1:30" ht="14">
      <c r="A366" s="477"/>
      <c r="B366" s="477"/>
      <c r="C366" s="477"/>
      <c r="D366" s="743" t="s">
        <v>431</v>
      </c>
      <c r="E366" s="478">
        <f>ROW('us01'!AX1043)</f>
        <v>1043</v>
      </c>
      <c r="F366" s="478">
        <f>COLUMN('us01'!AX1043)</f>
        <v>50</v>
      </c>
      <c r="G366" s="478" t="s">
        <v>2264</v>
      </c>
      <c r="H366" s="478" t="e">
        <f t="shared" ca="1" si="72"/>
        <v>#NAME?</v>
      </c>
      <c r="I366" s="478" t="e">
        <f t="shared" ca="1" si="72"/>
        <v>#NAME?</v>
      </c>
      <c r="J366" s="478" t="e">
        <f t="shared" ca="1" si="72"/>
        <v>#NAME?</v>
      </c>
      <c r="K366" s="478" t="e">
        <f t="shared" ca="1" si="72"/>
        <v>#NAME?</v>
      </c>
      <c r="L366" s="478" t="e">
        <f t="shared" ca="1" si="72"/>
        <v>#NAME?</v>
      </c>
      <c r="M366" s="478" t="e">
        <f t="shared" ca="1" si="72"/>
        <v>#NAME?</v>
      </c>
      <c r="N366" s="478" t="e">
        <f t="shared" ca="1" si="72"/>
        <v>#NAME?</v>
      </c>
      <c r="O366" s="478" t="e">
        <f t="shared" ca="1" si="72"/>
        <v>#NAME?</v>
      </c>
      <c r="P366" s="478" t="e">
        <f t="shared" ca="1" si="72"/>
        <v>#NAME?</v>
      </c>
      <c r="Q366" s="478" t="e">
        <f t="shared" ca="1" si="72"/>
        <v>#NAME?</v>
      </c>
      <c r="R366" s="478" t="e">
        <f t="shared" ca="1" si="73"/>
        <v>#NAME?</v>
      </c>
      <c r="S366" s="478" t="e">
        <f t="shared" ca="1" si="73"/>
        <v>#NAME?</v>
      </c>
      <c r="T366" s="478" t="e">
        <f t="shared" ca="1" si="73"/>
        <v>#NAME?</v>
      </c>
      <c r="U366" s="478" t="e">
        <f t="shared" ca="1" si="73"/>
        <v>#NAME?</v>
      </c>
      <c r="V366" s="478" t="e">
        <f t="shared" ca="1" si="73"/>
        <v>#NAME?</v>
      </c>
      <c r="W366" s="478" t="e">
        <f t="shared" ca="1" si="73"/>
        <v>#NAME?</v>
      </c>
      <c r="X366" s="478" t="e">
        <f t="shared" ca="1" si="73"/>
        <v>#NAME?</v>
      </c>
      <c r="Y366" s="478" t="e">
        <f t="shared" ca="1" si="73"/>
        <v>#NAME?</v>
      </c>
      <c r="Z366" s="478" t="e">
        <f t="shared" ca="1" si="73"/>
        <v>#NAME?</v>
      </c>
      <c r="AA366" s="478" t="e">
        <f t="shared" ca="1" si="73"/>
        <v>#NAME?</v>
      </c>
      <c r="AB366" s="739">
        <v>1043</v>
      </c>
      <c r="AC366" s="739">
        <v>50</v>
      </c>
      <c r="AD366" s="739" t="s">
        <v>2264</v>
      </c>
    </row>
    <row r="367" spans="1:30" ht="14">
      <c r="A367" s="477"/>
      <c r="B367" s="477"/>
      <c r="C367" s="745" t="s">
        <v>1811</v>
      </c>
      <c r="D367" s="743" t="s">
        <v>936</v>
      </c>
      <c r="E367" s="478">
        <f>ROW('us01'!AJ1058)</f>
        <v>1058</v>
      </c>
      <c r="F367" s="478">
        <f>COLUMN('us01'!AJ1058)</f>
        <v>36</v>
      </c>
      <c r="G367" s="478" t="s">
        <v>2264</v>
      </c>
      <c r="H367" s="478" t="e">
        <f t="shared" ca="1" si="72"/>
        <v>#NAME?</v>
      </c>
      <c r="I367" s="478" t="e">
        <f t="shared" ca="1" si="72"/>
        <v>#NAME?</v>
      </c>
      <c r="J367" s="478" t="e">
        <f t="shared" ca="1" si="72"/>
        <v>#NAME?</v>
      </c>
      <c r="K367" s="478" t="e">
        <f t="shared" ca="1" si="72"/>
        <v>#NAME?</v>
      </c>
      <c r="L367" s="478" t="e">
        <f t="shared" ca="1" si="72"/>
        <v>#NAME?</v>
      </c>
      <c r="M367" s="478" t="e">
        <f t="shared" ca="1" si="72"/>
        <v>#NAME?</v>
      </c>
      <c r="N367" s="478" t="e">
        <f t="shared" ca="1" si="72"/>
        <v>#NAME?</v>
      </c>
      <c r="O367" s="478" t="e">
        <f t="shared" ca="1" si="72"/>
        <v>#NAME?</v>
      </c>
      <c r="P367" s="478" t="e">
        <f t="shared" ca="1" si="72"/>
        <v>#NAME?</v>
      </c>
      <c r="Q367" s="478" t="e">
        <f t="shared" ca="1" si="72"/>
        <v>#NAME?</v>
      </c>
      <c r="R367" s="478" t="e">
        <f t="shared" ca="1" si="73"/>
        <v>#NAME?</v>
      </c>
      <c r="S367" s="478" t="e">
        <f t="shared" ca="1" si="73"/>
        <v>#NAME?</v>
      </c>
      <c r="T367" s="478" t="e">
        <f t="shared" ca="1" si="73"/>
        <v>#NAME?</v>
      </c>
      <c r="U367" s="478" t="e">
        <f t="shared" ca="1" si="73"/>
        <v>#NAME?</v>
      </c>
      <c r="V367" s="478" t="e">
        <f t="shared" ca="1" si="73"/>
        <v>#NAME?</v>
      </c>
      <c r="W367" s="478" t="e">
        <f t="shared" ca="1" si="73"/>
        <v>#NAME?</v>
      </c>
      <c r="X367" s="478" t="e">
        <f t="shared" ca="1" si="73"/>
        <v>#NAME?</v>
      </c>
      <c r="Y367" s="478" t="e">
        <f t="shared" ca="1" si="73"/>
        <v>#NAME?</v>
      </c>
      <c r="Z367" s="478" t="e">
        <f t="shared" ca="1" si="73"/>
        <v>#NAME?</v>
      </c>
      <c r="AA367" s="478" t="e">
        <f t="shared" ca="1" si="73"/>
        <v>#NAME?</v>
      </c>
      <c r="AB367" s="739">
        <v>1058</v>
      </c>
      <c r="AC367" s="739">
        <v>36</v>
      </c>
      <c r="AD367" s="739" t="s">
        <v>2264</v>
      </c>
    </row>
    <row r="368" spans="1:30" ht="14">
      <c r="A368" s="477"/>
      <c r="B368" s="477"/>
      <c r="C368" s="477"/>
      <c r="D368" s="743" t="s">
        <v>2257</v>
      </c>
      <c r="E368" s="478">
        <f>ROW('us01'!AJ1059)</f>
        <v>1059</v>
      </c>
      <c r="F368" s="478">
        <f>COLUMN('us01'!AJ1059)</f>
        <v>36</v>
      </c>
      <c r="G368" s="478" t="s">
        <v>2264</v>
      </c>
      <c r="H368" s="478" t="e">
        <f t="shared" ca="1" si="72"/>
        <v>#NAME?</v>
      </c>
      <c r="I368" s="478" t="e">
        <f t="shared" ca="1" si="72"/>
        <v>#NAME?</v>
      </c>
      <c r="J368" s="478" t="e">
        <f t="shared" ca="1" si="72"/>
        <v>#NAME?</v>
      </c>
      <c r="K368" s="478" t="e">
        <f t="shared" ca="1" si="72"/>
        <v>#NAME?</v>
      </c>
      <c r="L368" s="478" t="e">
        <f t="shared" ca="1" si="72"/>
        <v>#NAME?</v>
      </c>
      <c r="M368" s="478" t="e">
        <f t="shared" ca="1" si="72"/>
        <v>#NAME?</v>
      </c>
      <c r="N368" s="478" t="e">
        <f t="shared" ca="1" si="72"/>
        <v>#NAME?</v>
      </c>
      <c r="O368" s="478" t="e">
        <f t="shared" ca="1" si="72"/>
        <v>#NAME?</v>
      </c>
      <c r="P368" s="478" t="e">
        <f t="shared" ca="1" si="72"/>
        <v>#NAME?</v>
      </c>
      <c r="Q368" s="478" t="e">
        <f t="shared" ca="1" si="72"/>
        <v>#NAME?</v>
      </c>
      <c r="R368" s="478" t="e">
        <f t="shared" ca="1" si="73"/>
        <v>#NAME?</v>
      </c>
      <c r="S368" s="478" t="e">
        <f t="shared" ca="1" si="73"/>
        <v>#NAME?</v>
      </c>
      <c r="T368" s="478" t="e">
        <f t="shared" ca="1" si="73"/>
        <v>#NAME?</v>
      </c>
      <c r="U368" s="478" t="e">
        <f t="shared" ca="1" si="73"/>
        <v>#NAME?</v>
      </c>
      <c r="V368" s="478" t="e">
        <f t="shared" ca="1" si="73"/>
        <v>#NAME?</v>
      </c>
      <c r="W368" s="478" t="e">
        <f t="shared" ca="1" si="73"/>
        <v>#NAME?</v>
      </c>
      <c r="X368" s="478" t="e">
        <f t="shared" ca="1" si="73"/>
        <v>#NAME?</v>
      </c>
      <c r="Y368" s="478" t="e">
        <f t="shared" ca="1" si="73"/>
        <v>#NAME?</v>
      </c>
      <c r="Z368" s="478" t="e">
        <f t="shared" ca="1" si="73"/>
        <v>#NAME?</v>
      </c>
      <c r="AA368" s="478" t="e">
        <f t="shared" ca="1" si="73"/>
        <v>#NAME?</v>
      </c>
      <c r="AB368" s="739">
        <v>1059</v>
      </c>
      <c r="AC368" s="739">
        <v>36</v>
      </c>
      <c r="AD368" s="739" t="s">
        <v>2264</v>
      </c>
    </row>
    <row r="369" spans="1:50" ht="14">
      <c r="A369" s="477"/>
      <c r="B369" s="477"/>
      <c r="C369" s="477"/>
      <c r="D369" s="743" t="s">
        <v>2258</v>
      </c>
      <c r="E369" s="478">
        <f>ROW('us01'!AJ1060)</f>
        <v>1060</v>
      </c>
      <c r="F369" s="478">
        <f>COLUMN('us01'!AJ1060)</f>
        <v>36</v>
      </c>
      <c r="G369" s="478" t="s">
        <v>2264</v>
      </c>
      <c r="H369" s="478" t="e">
        <f t="shared" ca="1" si="72"/>
        <v>#NAME?</v>
      </c>
      <c r="I369" s="478" t="e">
        <f t="shared" ca="1" si="72"/>
        <v>#NAME?</v>
      </c>
      <c r="J369" s="478" t="e">
        <f t="shared" ca="1" si="72"/>
        <v>#NAME?</v>
      </c>
      <c r="K369" s="478" t="e">
        <f t="shared" ca="1" si="72"/>
        <v>#NAME?</v>
      </c>
      <c r="L369" s="478" t="e">
        <f t="shared" ca="1" si="72"/>
        <v>#NAME?</v>
      </c>
      <c r="M369" s="478" t="e">
        <f t="shared" ca="1" si="72"/>
        <v>#NAME?</v>
      </c>
      <c r="N369" s="478" t="e">
        <f t="shared" ca="1" si="72"/>
        <v>#NAME?</v>
      </c>
      <c r="O369" s="478" t="e">
        <f t="shared" ca="1" si="72"/>
        <v>#NAME?</v>
      </c>
      <c r="P369" s="478" t="e">
        <f t="shared" ca="1" si="72"/>
        <v>#NAME?</v>
      </c>
      <c r="Q369" s="478" t="e">
        <f t="shared" ca="1" si="72"/>
        <v>#NAME?</v>
      </c>
      <c r="R369" s="478" t="e">
        <f t="shared" ca="1" si="73"/>
        <v>#NAME?</v>
      </c>
      <c r="S369" s="478" t="e">
        <f t="shared" ca="1" si="73"/>
        <v>#NAME?</v>
      </c>
      <c r="T369" s="478" t="e">
        <f t="shared" ca="1" si="73"/>
        <v>#NAME?</v>
      </c>
      <c r="U369" s="478" t="e">
        <f t="shared" ca="1" si="73"/>
        <v>#NAME?</v>
      </c>
      <c r="V369" s="478" t="e">
        <f t="shared" ca="1" si="73"/>
        <v>#NAME?</v>
      </c>
      <c r="W369" s="478" t="e">
        <f t="shared" ca="1" si="73"/>
        <v>#NAME?</v>
      </c>
      <c r="X369" s="478" t="e">
        <f t="shared" ca="1" si="73"/>
        <v>#NAME?</v>
      </c>
      <c r="Y369" s="478" t="e">
        <f t="shared" ca="1" si="73"/>
        <v>#NAME?</v>
      </c>
      <c r="Z369" s="478" t="e">
        <f t="shared" ca="1" si="73"/>
        <v>#NAME?</v>
      </c>
      <c r="AA369" s="478" t="e">
        <f t="shared" ca="1" si="73"/>
        <v>#NAME?</v>
      </c>
      <c r="AB369" s="739">
        <v>1060</v>
      </c>
      <c r="AC369" s="739">
        <v>36</v>
      </c>
      <c r="AD369" s="739" t="s">
        <v>2264</v>
      </c>
    </row>
    <row r="370" spans="1:50" ht="14">
      <c r="A370" s="477"/>
      <c r="B370" s="477"/>
      <c r="C370" s="477"/>
      <c r="D370" s="743" t="s">
        <v>2183</v>
      </c>
      <c r="E370" s="478">
        <f>ROW('us01'!AJ1061)</f>
        <v>1061</v>
      </c>
      <c r="F370" s="478">
        <f>COLUMN('us01'!AJ1061)</f>
        <v>36</v>
      </c>
      <c r="G370" s="478" t="s">
        <v>2264</v>
      </c>
      <c r="H370" s="478" t="e">
        <f t="shared" ca="1" si="72"/>
        <v>#NAME?</v>
      </c>
      <c r="I370" s="478" t="e">
        <f t="shared" ca="1" si="72"/>
        <v>#NAME?</v>
      </c>
      <c r="J370" s="478" t="e">
        <f t="shared" ca="1" si="72"/>
        <v>#NAME?</v>
      </c>
      <c r="K370" s="478" t="e">
        <f t="shared" ca="1" si="72"/>
        <v>#NAME?</v>
      </c>
      <c r="L370" s="478" t="e">
        <f t="shared" ca="1" si="72"/>
        <v>#NAME?</v>
      </c>
      <c r="M370" s="478" t="e">
        <f t="shared" ca="1" si="72"/>
        <v>#NAME?</v>
      </c>
      <c r="N370" s="478" t="e">
        <f t="shared" ca="1" si="72"/>
        <v>#NAME?</v>
      </c>
      <c r="O370" s="478" t="e">
        <f t="shared" ca="1" si="72"/>
        <v>#NAME?</v>
      </c>
      <c r="P370" s="478" t="e">
        <f t="shared" ca="1" si="72"/>
        <v>#NAME?</v>
      </c>
      <c r="Q370" s="478" t="e">
        <f t="shared" ca="1" si="72"/>
        <v>#NAME?</v>
      </c>
      <c r="R370" s="478" t="e">
        <f t="shared" ca="1" si="73"/>
        <v>#NAME?</v>
      </c>
      <c r="S370" s="478" t="e">
        <f t="shared" ca="1" si="73"/>
        <v>#NAME?</v>
      </c>
      <c r="T370" s="478" t="e">
        <f t="shared" ca="1" si="73"/>
        <v>#NAME?</v>
      </c>
      <c r="U370" s="478" t="e">
        <f t="shared" ca="1" si="73"/>
        <v>#NAME?</v>
      </c>
      <c r="V370" s="478" t="e">
        <f t="shared" ca="1" si="73"/>
        <v>#NAME?</v>
      </c>
      <c r="W370" s="478" t="e">
        <f t="shared" ca="1" si="73"/>
        <v>#NAME?</v>
      </c>
      <c r="X370" s="478" t="e">
        <f t="shared" ca="1" si="73"/>
        <v>#NAME?</v>
      </c>
      <c r="Y370" s="478" t="e">
        <f t="shared" ca="1" si="73"/>
        <v>#NAME?</v>
      </c>
      <c r="Z370" s="478" t="e">
        <f t="shared" ca="1" si="73"/>
        <v>#NAME?</v>
      </c>
      <c r="AA370" s="478" t="e">
        <f t="shared" ca="1" si="73"/>
        <v>#NAME?</v>
      </c>
      <c r="AB370" s="739">
        <v>1061</v>
      </c>
      <c r="AC370" s="739">
        <v>36</v>
      </c>
      <c r="AD370" s="739" t="s">
        <v>2264</v>
      </c>
    </row>
    <row r="371" spans="1:50" ht="14">
      <c r="A371" s="477"/>
      <c r="B371" s="477"/>
      <c r="C371" s="477"/>
      <c r="D371" s="743" t="s">
        <v>941</v>
      </c>
      <c r="E371" s="478">
        <f>ROW('us01'!AJ1063)</f>
        <v>1063</v>
      </c>
      <c r="F371" s="478">
        <f>COLUMN('us01'!AJ1063)</f>
        <v>36</v>
      </c>
      <c r="G371" s="478" t="s">
        <v>2264</v>
      </c>
      <c r="H371" s="478" t="e">
        <f t="shared" ca="1" si="72"/>
        <v>#NAME?</v>
      </c>
      <c r="I371" s="478" t="e">
        <f t="shared" ca="1" si="72"/>
        <v>#NAME?</v>
      </c>
      <c r="J371" s="478" t="e">
        <f t="shared" ca="1" si="72"/>
        <v>#NAME?</v>
      </c>
      <c r="K371" s="478" t="e">
        <f t="shared" ca="1" si="72"/>
        <v>#NAME?</v>
      </c>
      <c r="L371" s="478" t="e">
        <f t="shared" ca="1" si="72"/>
        <v>#NAME?</v>
      </c>
      <c r="M371" s="478" t="e">
        <f t="shared" ca="1" si="72"/>
        <v>#NAME?</v>
      </c>
      <c r="N371" s="478" t="e">
        <f t="shared" ca="1" si="72"/>
        <v>#NAME?</v>
      </c>
      <c r="O371" s="478" t="e">
        <f t="shared" ca="1" si="72"/>
        <v>#NAME?</v>
      </c>
      <c r="P371" s="478" t="e">
        <f t="shared" ca="1" si="72"/>
        <v>#NAME?</v>
      </c>
      <c r="Q371" s="478" t="e">
        <f t="shared" ca="1" si="72"/>
        <v>#NAME?</v>
      </c>
      <c r="R371" s="478" t="e">
        <f t="shared" ca="1" si="73"/>
        <v>#NAME?</v>
      </c>
      <c r="S371" s="478" t="e">
        <f t="shared" ca="1" si="73"/>
        <v>#NAME?</v>
      </c>
      <c r="T371" s="478" t="e">
        <f t="shared" ca="1" si="73"/>
        <v>#NAME?</v>
      </c>
      <c r="U371" s="478" t="e">
        <f t="shared" ca="1" si="73"/>
        <v>#NAME?</v>
      </c>
      <c r="V371" s="478" t="e">
        <f t="shared" ca="1" si="73"/>
        <v>#NAME?</v>
      </c>
      <c r="W371" s="478" t="e">
        <f t="shared" ca="1" si="73"/>
        <v>#NAME?</v>
      </c>
      <c r="X371" s="478" t="e">
        <f t="shared" ca="1" si="73"/>
        <v>#NAME?</v>
      </c>
      <c r="Y371" s="478" t="e">
        <f t="shared" ca="1" si="73"/>
        <v>#NAME?</v>
      </c>
      <c r="Z371" s="478" t="e">
        <f t="shared" ca="1" si="73"/>
        <v>#NAME?</v>
      </c>
      <c r="AA371" s="478" t="e">
        <f t="shared" ca="1" si="73"/>
        <v>#NAME?</v>
      </c>
      <c r="AB371" s="739">
        <v>1063</v>
      </c>
      <c r="AC371" s="739">
        <v>36</v>
      </c>
      <c r="AD371" s="739" t="s">
        <v>2264</v>
      </c>
    </row>
    <row r="372" spans="1:50" ht="14">
      <c r="A372" s="477"/>
      <c r="B372" s="477"/>
      <c r="C372" s="477"/>
      <c r="D372" s="743" t="s">
        <v>211</v>
      </c>
      <c r="E372" s="478">
        <f>ROW('us01'!AJ1064)</f>
        <v>1064</v>
      </c>
      <c r="F372" s="478">
        <f>COLUMN('us01'!AJ1064)</f>
        <v>36</v>
      </c>
      <c r="G372" s="478" t="s">
        <v>2264</v>
      </c>
      <c r="H372" s="478" t="e">
        <f t="shared" ca="1" si="72"/>
        <v>#NAME?</v>
      </c>
      <c r="I372" s="478" t="e">
        <f t="shared" ca="1" si="72"/>
        <v>#NAME?</v>
      </c>
      <c r="J372" s="478" t="e">
        <f t="shared" ca="1" si="72"/>
        <v>#NAME?</v>
      </c>
      <c r="K372" s="478" t="e">
        <f t="shared" ca="1" si="72"/>
        <v>#NAME?</v>
      </c>
      <c r="L372" s="478" t="e">
        <f t="shared" ca="1" si="72"/>
        <v>#NAME?</v>
      </c>
      <c r="M372" s="478" t="e">
        <f t="shared" ca="1" si="72"/>
        <v>#NAME?</v>
      </c>
      <c r="N372" s="478" t="e">
        <f t="shared" ca="1" si="72"/>
        <v>#NAME?</v>
      </c>
      <c r="O372" s="478" t="e">
        <f t="shared" ca="1" si="72"/>
        <v>#NAME?</v>
      </c>
      <c r="P372" s="478" t="e">
        <f t="shared" ca="1" si="72"/>
        <v>#NAME?</v>
      </c>
      <c r="Q372" s="478" t="e">
        <f t="shared" ca="1" si="72"/>
        <v>#NAME?</v>
      </c>
      <c r="R372" s="478" t="e">
        <f t="shared" ca="1" si="73"/>
        <v>#NAME?</v>
      </c>
      <c r="S372" s="478" t="e">
        <f t="shared" ca="1" si="73"/>
        <v>#NAME?</v>
      </c>
      <c r="T372" s="478" t="e">
        <f t="shared" ca="1" si="73"/>
        <v>#NAME?</v>
      </c>
      <c r="U372" s="478" t="e">
        <f t="shared" ca="1" si="73"/>
        <v>#NAME?</v>
      </c>
      <c r="V372" s="478" t="e">
        <f t="shared" ca="1" si="73"/>
        <v>#NAME?</v>
      </c>
      <c r="W372" s="478" t="e">
        <f t="shared" ca="1" si="73"/>
        <v>#NAME?</v>
      </c>
      <c r="X372" s="478" t="e">
        <f t="shared" ca="1" si="73"/>
        <v>#NAME?</v>
      </c>
      <c r="Y372" s="478" t="e">
        <f t="shared" ca="1" si="73"/>
        <v>#NAME?</v>
      </c>
      <c r="Z372" s="478" t="e">
        <f t="shared" ca="1" si="73"/>
        <v>#NAME?</v>
      </c>
      <c r="AA372" s="478" t="e">
        <f t="shared" ca="1" si="73"/>
        <v>#NAME?</v>
      </c>
      <c r="AB372" s="739">
        <v>1064</v>
      </c>
      <c r="AC372" s="739">
        <v>36</v>
      </c>
      <c r="AD372" s="739" t="s">
        <v>2264</v>
      </c>
    </row>
    <row r="373" spans="1:50" ht="14">
      <c r="A373" s="477"/>
      <c r="B373" s="477"/>
      <c r="C373" s="477"/>
      <c r="D373" s="743" t="s">
        <v>898</v>
      </c>
      <c r="E373" s="478">
        <f>ROW('us01'!AJ1065)</f>
        <v>1065</v>
      </c>
      <c r="F373" s="478">
        <f>COLUMN('us01'!AJ1065)</f>
        <v>36</v>
      </c>
      <c r="G373" s="478" t="s">
        <v>2264</v>
      </c>
      <c r="H373" s="478" t="e">
        <f t="shared" ca="1" si="72"/>
        <v>#NAME?</v>
      </c>
      <c r="I373" s="478" t="e">
        <f t="shared" ca="1" si="72"/>
        <v>#NAME?</v>
      </c>
      <c r="J373" s="478" t="e">
        <f t="shared" ca="1" si="72"/>
        <v>#NAME?</v>
      </c>
      <c r="K373" s="478" t="e">
        <f t="shared" ca="1" si="72"/>
        <v>#NAME?</v>
      </c>
      <c r="L373" s="478" t="e">
        <f t="shared" ca="1" si="72"/>
        <v>#NAME?</v>
      </c>
      <c r="M373" s="478" t="e">
        <f t="shared" ca="1" si="72"/>
        <v>#NAME?</v>
      </c>
      <c r="N373" s="478" t="e">
        <f t="shared" ca="1" si="72"/>
        <v>#NAME?</v>
      </c>
      <c r="O373" s="478" t="e">
        <f t="shared" ca="1" si="72"/>
        <v>#NAME?</v>
      </c>
      <c r="P373" s="478" t="e">
        <f t="shared" ca="1" si="72"/>
        <v>#NAME?</v>
      </c>
      <c r="Q373" s="478" t="e">
        <f t="shared" ca="1" si="72"/>
        <v>#NAME?</v>
      </c>
      <c r="R373" s="478" t="e">
        <f t="shared" ca="1" si="73"/>
        <v>#NAME?</v>
      </c>
      <c r="S373" s="478" t="e">
        <f t="shared" ca="1" si="73"/>
        <v>#NAME?</v>
      </c>
      <c r="T373" s="478" t="e">
        <f t="shared" ca="1" si="73"/>
        <v>#NAME?</v>
      </c>
      <c r="U373" s="478" t="e">
        <f t="shared" ca="1" si="73"/>
        <v>#NAME?</v>
      </c>
      <c r="V373" s="478" t="e">
        <f t="shared" ca="1" si="73"/>
        <v>#NAME?</v>
      </c>
      <c r="W373" s="478" t="e">
        <f t="shared" ca="1" si="73"/>
        <v>#NAME?</v>
      </c>
      <c r="X373" s="478" t="e">
        <f t="shared" ca="1" si="73"/>
        <v>#NAME?</v>
      </c>
      <c r="Y373" s="478" t="e">
        <f t="shared" ca="1" si="73"/>
        <v>#NAME?</v>
      </c>
      <c r="Z373" s="478" t="e">
        <f t="shared" ca="1" si="73"/>
        <v>#NAME?</v>
      </c>
      <c r="AA373" s="478" t="e">
        <f t="shared" ca="1" si="73"/>
        <v>#NAME?</v>
      </c>
      <c r="AB373" s="739">
        <v>1065</v>
      </c>
      <c r="AC373" s="739">
        <v>36</v>
      </c>
      <c r="AD373" s="739" t="s">
        <v>2264</v>
      </c>
    </row>
    <row r="374" spans="1:50" ht="28">
      <c r="A374" s="477"/>
      <c r="B374" s="477"/>
      <c r="C374" s="477"/>
      <c r="D374" s="743" t="s">
        <v>1810</v>
      </c>
      <c r="E374" s="478">
        <f>ROW('us01'!AJ1066)</f>
        <v>1066</v>
      </c>
      <c r="F374" s="478">
        <f>COLUMN('us01'!AJ1066)</f>
        <v>36</v>
      </c>
      <c r="G374" s="478" t="s">
        <v>2264</v>
      </c>
      <c r="H374" s="478" t="e">
        <f t="shared" ca="1" si="72"/>
        <v>#NAME?</v>
      </c>
      <c r="I374" s="478" t="e">
        <f t="shared" ca="1" si="72"/>
        <v>#NAME?</v>
      </c>
      <c r="J374" s="478" t="e">
        <f t="shared" ca="1" si="72"/>
        <v>#NAME?</v>
      </c>
      <c r="K374" s="478" t="e">
        <f t="shared" ca="1" si="72"/>
        <v>#NAME?</v>
      </c>
      <c r="L374" s="478" t="e">
        <f t="shared" ca="1" si="72"/>
        <v>#NAME?</v>
      </c>
      <c r="M374" s="478" t="e">
        <f t="shared" ca="1" si="72"/>
        <v>#NAME?</v>
      </c>
      <c r="N374" s="478" t="e">
        <f t="shared" ca="1" si="72"/>
        <v>#NAME?</v>
      </c>
      <c r="O374" s="478" t="e">
        <f t="shared" ca="1" si="72"/>
        <v>#NAME?</v>
      </c>
      <c r="P374" s="478" t="e">
        <f t="shared" ca="1" si="72"/>
        <v>#NAME?</v>
      </c>
      <c r="Q374" s="478" t="e">
        <f t="shared" ca="1" si="72"/>
        <v>#NAME?</v>
      </c>
      <c r="R374" s="478" t="e">
        <f t="shared" ca="1" si="73"/>
        <v>#NAME?</v>
      </c>
      <c r="S374" s="478" t="e">
        <f t="shared" ca="1" si="73"/>
        <v>#NAME?</v>
      </c>
      <c r="T374" s="478" t="e">
        <f t="shared" ca="1" si="73"/>
        <v>#NAME?</v>
      </c>
      <c r="U374" s="478" t="e">
        <f t="shared" ca="1" si="73"/>
        <v>#NAME?</v>
      </c>
      <c r="V374" s="478" t="e">
        <f t="shared" ca="1" si="73"/>
        <v>#NAME?</v>
      </c>
      <c r="W374" s="478" t="e">
        <f t="shared" ca="1" si="73"/>
        <v>#NAME?</v>
      </c>
      <c r="X374" s="478" t="e">
        <f t="shared" ca="1" si="73"/>
        <v>#NAME?</v>
      </c>
      <c r="Y374" s="478" t="e">
        <f t="shared" ca="1" si="73"/>
        <v>#NAME?</v>
      </c>
      <c r="Z374" s="478" t="e">
        <f t="shared" ca="1" si="73"/>
        <v>#NAME?</v>
      </c>
      <c r="AA374" s="478" t="e">
        <f t="shared" ca="1" si="73"/>
        <v>#NAME?</v>
      </c>
      <c r="AB374" s="739">
        <v>1066</v>
      </c>
      <c r="AC374" s="739">
        <v>36</v>
      </c>
      <c r="AD374" s="739" t="s">
        <v>2264</v>
      </c>
    </row>
    <row r="375" spans="1:50" ht="42">
      <c r="A375" s="477"/>
      <c r="B375" s="477"/>
      <c r="C375" s="477"/>
      <c r="D375" s="743" t="s">
        <v>1197</v>
      </c>
      <c r="E375" s="478">
        <v>0</v>
      </c>
      <c r="F375" s="478">
        <v>0</v>
      </c>
      <c r="G375" s="478" t="s">
        <v>1000</v>
      </c>
      <c r="H375" s="478" t="e">
        <f t="shared" ref="H375:Q384" ca="1" si="74">copia_valore_us2($E375,$F375,H$4,$G375)</f>
        <v>#NAME?</v>
      </c>
      <c r="I375" s="478" t="e">
        <f t="shared" ca="1" si="74"/>
        <v>#NAME?</v>
      </c>
      <c r="J375" s="478" t="e">
        <f t="shared" ca="1" si="74"/>
        <v>#NAME?</v>
      </c>
      <c r="K375" s="478" t="e">
        <f t="shared" ca="1" si="74"/>
        <v>#NAME?</v>
      </c>
      <c r="L375" s="478" t="e">
        <f t="shared" ca="1" si="74"/>
        <v>#NAME?</v>
      </c>
      <c r="M375" s="478" t="e">
        <f t="shared" ca="1" si="74"/>
        <v>#NAME?</v>
      </c>
      <c r="N375" s="478" t="e">
        <f t="shared" ca="1" si="74"/>
        <v>#NAME?</v>
      </c>
      <c r="O375" s="478" t="e">
        <f t="shared" ca="1" si="74"/>
        <v>#NAME?</v>
      </c>
      <c r="P375" s="478" t="e">
        <f t="shared" ca="1" si="74"/>
        <v>#NAME?</v>
      </c>
      <c r="Q375" s="478" t="e">
        <f t="shared" ca="1" si="74"/>
        <v>#NAME?</v>
      </c>
      <c r="R375" s="478" t="e">
        <f t="shared" ref="R375:AA384" ca="1" si="75">copia_valore_us2($E375,$F375,R$4,$G375)</f>
        <v>#NAME?</v>
      </c>
      <c r="S375" s="478" t="e">
        <f t="shared" ca="1" si="75"/>
        <v>#NAME?</v>
      </c>
      <c r="T375" s="478" t="e">
        <f t="shared" ca="1" si="75"/>
        <v>#NAME?</v>
      </c>
      <c r="U375" s="478" t="e">
        <f t="shared" ca="1" si="75"/>
        <v>#NAME?</v>
      </c>
      <c r="V375" s="478" t="e">
        <f t="shared" ca="1" si="75"/>
        <v>#NAME?</v>
      </c>
      <c r="W375" s="478" t="e">
        <f t="shared" ca="1" si="75"/>
        <v>#NAME?</v>
      </c>
      <c r="X375" s="478" t="e">
        <f t="shared" ca="1" si="75"/>
        <v>#NAME?</v>
      </c>
      <c r="Y375" s="478" t="e">
        <f t="shared" ca="1" si="75"/>
        <v>#NAME?</v>
      </c>
      <c r="Z375" s="478" t="e">
        <f t="shared" ca="1" si="75"/>
        <v>#NAME?</v>
      </c>
      <c r="AA375" s="478" t="e">
        <f t="shared" ca="1" si="75"/>
        <v>#NAME?</v>
      </c>
      <c r="AB375" s="739">
        <v>0</v>
      </c>
      <c r="AC375" s="739">
        <v>0</v>
      </c>
      <c r="AD375" s="739" t="s">
        <v>1000</v>
      </c>
      <c r="AE375" s="739">
        <v>0</v>
      </c>
      <c r="AF375" s="739">
        <v>0</v>
      </c>
      <c r="AG375" s="739">
        <v>0</v>
      </c>
      <c r="AH375" s="739">
        <v>0</v>
      </c>
      <c r="AI375" s="739">
        <v>0</v>
      </c>
      <c r="AJ375" s="739">
        <v>0</v>
      </c>
      <c r="AK375" s="739">
        <v>0</v>
      </c>
      <c r="AL375" s="739">
        <v>0</v>
      </c>
      <c r="AM375" s="739">
        <v>0</v>
      </c>
      <c r="AN375" s="739">
        <v>0</v>
      </c>
      <c r="AO375" s="739">
        <v>0</v>
      </c>
      <c r="AP375" s="739">
        <v>0</v>
      </c>
      <c r="AQ375" s="739">
        <v>0</v>
      </c>
      <c r="AR375" s="739">
        <v>0</v>
      </c>
      <c r="AS375" s="739">
        <v>0</v>
      </c>
      <c r="AT375" s="739">
        <v>0</v>
      </c>
      <c r="AU375" s="739">
        <v>0</v>
      </c>
      <c r="AV375" s="739">
        <v>0</v>
      </c>
      <c r="AW375" s="739">
        <v>0</v>
      </c>
      <c r="AX375" s="739">
        <v>0</v>
      </c>
    </row>
    <row r="376" spans="1:50">
      <c r="A376" s="477"/>
      <c r="B376" s="477" t="s">
        <v>2104</v>
      </c>
      <c r="C376" s="477"/>
      <c r="D376" s="746" t="s">
        <v>1233</v>
      </c>
      <c r="E376" s="747">
        <f>ROW('us01'!AV1132)</f>
        <v>1132</v>
      </c>
      <c r="F376" s="747">
        <f>COLUMN('us01'!AV1132)</f>
        <v>48</v>
      </c>
      <c r="G376" s="702" t="s">
        <v>2264</v>
      </c>
      <c r="H376" s="478" t="e">
        <f t="shared" ca="1" si="74"/>
        <v>#NAME?</v>
      </c>
      <c r="I376" s="478" t="e">
        <f t="shared" ca="1" si="74"/>
        <v>#NAME?</v>
      </c>
      <c r="J376" s="478" t="e">
        <f t="shared" ca="1" si="74"/>
        <v>#NAME?</v>
      </c>
      <c r="K376" s="478" t="e">
        <f t="shared" ca="1" si="74"/>
        <v>#NAME?</v>
      </c>
      <c r="L376" s="478" t="e">
        <f t="shared" ca="1" si="74"/>
        <v>#NAME?</v>
      </c>
      <c r="M376" s="478" t="e">
        <f t="shared" ca="1" si="74"/>
        <v>#NAME?</v>
      </c>
      <c r="N376" s="478" t="e">
        <f t="shared" ca="1" si="74"/>
        <v>#NAME?</v>
      </c>
      <c r="O376" s="478" t="e">
        <f t="shared" ca="1" si="74"/>
        <v>#NAME?</v>
      </c>
      <c r="P376" s="478" t="e">
        <f t="shared" ca="1" si="74"/>
        <v>#NAME?</v>
      </c>
      <c r="Q376" s="478" t="e">
        <f t="shared" ca="1" si="74"/>
        <v>#NAME?</v>
      </c>
      <c r="R376" s="478" t="e">
        <f t="shared" ca="1" si="75"/>
        <v>#NAME?</v>
      </c>
      <c r="S376" s="478" t="e">
        <f t="shared" ca="1" si="75"/>
        <v>#NAME?</v>
      </c>
      <c r="T376" s="478" t="e">
        <f t="shared" ca="1" si="75"/>
        <v>#NAME?</v>
      </c>
      <c r="U376" s="478" t="e">
        <f t="shared" ca="1" si="75"/>
        <v>#NAME?</v>
      </c>
      <c r="V376" s="478" t="e">
        <f t="shared" ca="1" si="75"/>
        <v>#NAME?</v>
      </c>
      <c r="W376" s="478" t="e">
        <f t="shared" ca="1" si="75"/>
        <v>#NAME?</v>
      </c>
      <c r="X376" s="478" t="e">
        <f t="shared" ca="1" si="75"/>
        <v>#NAME?</v>
      </c>
      <c r="Y376" s="478" t="e">
        <f t="shared" ca="1" si="75"/>
        <v>#NAME?</v>
      </c>
      <c r="Z376" s="478" t="e">
        <f t="shared" ca="1" si="75"/>
        <v>#NAME?</v>
      </c>
      <c r="AA376" s="478" t="e">
        <f t="shared" ca="1" si="75"/>
        <v>#NAME?</v>
      </c>
      <c r="AB376" s="739">
        <v>1132</v>
      </c>
      <c r="AC376" s="739">
        <v>48</v>
      </c>
      <c r="AD376" s="739" t="s">
        <v>2264</v>
      </c>
    </row>
    <row r="377" spans="1:50">
      <c r="A377" s="477"/>
      <c r="B377" s="477"/>
      <c r="C377" s="477" t="s">
        <v>1898</v>
      </c>
      <c r="D377" s="477" t="s">
        <v>1196</v>
      </c>
      <c r="E377" s="478">
        <f>ROW('us01'!D1077)</f>
        <v>1077</v>
      </c>
      <c r="F377" s="478">
        <f>COLUMN('us01'!D1077)</f>
        <v>4</v>
      </c>
      <c r="G377" s="478" t="s">
        <v>1000</v>
      </c>
      <c r="H377" s="478" t="e">
        <f t="shared" ca="1" si="74"/>
        <v>#NAME?</v>
      </c>
      <c r="I377" s="478" t="e">
        <f t="shared" ca="1" si="74"/>
        <v>#NAME?</v>
      </c>
      <c r="J377" s="478" t="e">
        <f t="shared" ca="1" si="74"/>
        <v>#NAME?</v>
      </c>
      <c r="K377" s="478" t="e">
        <f t="shared" ca="1" si="74"/>
        <v>#NAME?</v>
      </c>
      <c r="L377" s="478" t="e">
        <f t="shared" ca="1" si="74"/>
        <v>#NAME?</v>
      </c>
      <c r="M377" s="478" t="e">
        <f t="shared" ca="1" si="74"/>
        <v>#NAME?</v>
      </c>
      <c r="N377" s="478" t="e">
        <f t="shared" ca="1" si="74"/>
        <v>#NAME?</v>
      </c>
      <c r="O377" s="478" t="e">
        <f t="shared" ca="1" si="74"/>
        <v>#NAME?</v>
      </c>
      <c r="P377" s="478" t="e">
        <f t="shared" ca="1" si="74"/>
        <v>#NAME?</v>
      </c>
      <c r="Q377" s="478" t="e">
        <f t="shared" ca="1" si="74"/>
        <v>#NAME?</v>
      </c>
      <c r="R377" s="478" t="e">
        <f t="shared" ca="1" si="75"/>
        <v>#NAME?</v>
      </c>
      <c r="S377" s="478" t="e">
        <f t="shared" ca="1" si="75"/>
        <v>#NAME?</v>
      </c>
      <c r="T377" s="478" t="e">
        <f t="shared" ca="1" si="75"/>
        <v>#NAME?</v>
      </c>
      <c r="U377" s="478" t="e">
        <f t="shared" ca="1" si="75"/>
        <v>#NAME?</v>
      </c>
      <c r="V377" s="478" t="e">
        <f t="shared" ca="1" si="75"/>
        <v>#NAME?</v>
      </c>
      <c r="W377" s="478" t="e">
        <f t="shared" ca="1" si="75"/>
        <v>#NAME?</v>
      </c>
      <c r="X377" s="478" t="e">
        <f t="shared" ca="1" si="75"/>
        <v>#NAME?</v>
      </c>
      <c r="Y377" s="478" t="e">
        <f t="shared" ca="1" si="75"/>
        <v>#NAME?</v>
      </c>
      <c r="Z377" s="478" t="e">
        <f t="shared" ca="1" si="75"/>
        <v>#NAME?</v>
      </c>
      <c r="AA377" s="478" t="e">
        <f t="shared" ca="1" si="75"/>
        <v>#NAME?</v>
      </c>
      <c r="AB377" s="739">
        <v>1077</v>
      </c>
      <c r="AC377" s="739">
        <v>4</v>
      </c>
      <c r="AD377" s="739" t="s">
        <v>1000</v>
      </c>
    </row>
    <row r="378" spans="1:50" ht="28">
      <c r="A378" s="477"/>
      <c r="B378" s="477"/>
      <c r="C378" s="477" t="s">
        <v>1898</v>
      </c>
      <c r="D378" s="743" t="s">
        <v>812</v>
      </c>
      <c r="E378" s="478">
        <f>ROW('us01'!Q1077)</f>
        <v>1077</v>
      </c>
      <c r="F378" s="478">
        <f>COLUMN('us01'!Q1077)</f>
        <v>17</v>
      </c>
      <c r="G378" s="478" t="s">
        <v>1000</v>
      </c>
      <c r="H378" s="478" t="e">
        <f t="shared" ca="1" si="74"/>
        <v>#NAME?</v>
      </c>
      <c r="I378" s="478" t="e">
        <f t="shared" ca="1" si="74"/>
        <v>#NAME?</v>
      </c>
      <c r="J378" s="478" t="e">
        <f t="shared" ca="1" si="74"/>
        <v>#NAME?</v>
      </c>
      <c r="K378" s="478" t="e">
        <f t="shared" ca="1" si="74"/>
        <v>#NAME?</v>
      </c>
      <c r="L378" s="478" t="e">
        <f t="shared" ca="1" si="74"/>
        <v>#NAME?</v>
      </c>
      <c r="M378" s="478" t="e">
        <f t="shared" ca="1" si="74"/>
        <v>#NAME?</v>
      </c>
      <c r="N378" s="478" t="e">
        <f t="shared" ca="1" si="74"/>
        <v>#NAME?</v>
      </c>
      <c r="O378" s="478" t="e">
        <f t="shared" ca="1" si="74"/>
        <v>#NAME?</v>
      </c>
      <c r="P378" s="478" t="e">
        <f t="shared" ca="1" si="74"/>
        <v>#NAME?</v>
      </c>
      <c r="Q378" s="478" t="e">
        <f t="shared" ca="1" si="74"/>
        <v>#NAME?</v>
      </c>
      <c r="R378" s="478" t="e">
        <f t="shared" ca="1" si="75"/>
        <v>#NAME?</v>
      </c>
      <c r="S378" s="478" t="e">
        <f t="shared" ca="1" si="75"/>
        <v>#NAME?</v>
      </c>
      <c r="T378" s="478" t="e">
        <f t="shared" ca="1" si="75"/>
        <v>#NAME?</v>
      </c>
      <c r="U378" s="478" t="e">
        <f t="shared" ca="1" si="75"/>
        <v>#NAME?</v>
      </c>
      <c r="V378" s="478" t="e">
        <f t="shared" ca="1" si="75"/>
        <v>#NAME?</v>
      </c>
      <c r="W378" s="478" t="e">
        <f t="shared" ca="1" si="75"/>
        <v>#NAME?</v>
      </c>
      <c r="X378" s="478" t="e">
        <f t="shared" ca="1" si="75"/>
        <v>#NAME?</v>
      </c>
      <c r="Y378" s="478" t="e">
        <f t="shared" ca="1" si="75"/>
        <v>#NAME?</v>
      </c>
      <c r="Z378" s="478" t="e">
        <f t="shared" ca="1" si="75"/>
        <v>#NAME?</v>
      </c>
      <c r="AA378" s="478" t="e">
        <f t="shared" ca="1" si="75"/>
        <v>#NAME?</v>
      </c>
      <c r="AB378" s="739">
        <v>1077</v>
      </c>
      <c r="AC378" s="739">
        <v>17</v>
      </c>
      <c r="AD378" s="739" t="s">
        <v>1000</v>
      </c>
    </row>
    <row r="379" spans="1:50">
      <c r="A379" s="477"/>
      <c r="B379" s="477"/>
      <c r="C379" s="477" t="s">
        <v>1898</v>
      </c>
      <c r="D379" s="477" t="s">
        <v>813</v>
      </c>
      <c r="E379" s="478">
        <f>ROW('us01'!Z1077)</f>
        <v>1077</v>
      </c>
      <c r="F379" s="478">
        <f>COLUMN('us01'!Z1077)</f>
        <v>26</v>
      </c>
      <c r="G379" s="478" t="s">
        <v>1000</v>
      </c>
      <c r="H379" s="478" t="e">
        <f t="shared" ca="1" si="74"/>
        <v>#NAME?</v>
      </c>
      <c r="I379" s="478" t="e">
        <f t="shared" ca="1" si="74"/>
        <v>#NAME?</v>
      </c>
      <c r="J379" s="478" t="e">
        <f t="shared" ca="1" si="74"/>
        <v>#NAME?</v>
      </c>
      <c r="K379" s="478" t="e">
        <f t="shared" ca="1" si="74"/>
        <v>#NAME?</v>
      </c>
      <c r="L379" s="478" t="e">
        <f t="shared" ca="1" si="74"/>
        <v>#NAME?</v>
      </c>
      <c r="M379" s="478" t="e">
        <f t="shared" ca="1" si="74"/>
        <v>#NAME?</v>
      </c>
      <c r="N379" s="478" t="e">
        <f t="shared" ca="1" si="74"/>
        <v>#NAME?</v>
      </c>
      <c r="O379" s="478" t="e">
        <f t="shared" ca="1" si="74"/>
        <v>#NAME?</v>
      </c>
      <c r="P379" s="478" t="e">
        <f t="shared" ca="1" si="74"/>
        <v>#NAME?</v>
      </c>
      <c r="Q379" s="478" t="e">
        <f t="shared" ca="1" si="74"/>
        <v>#NAME?</v>
      </c>
      <c r="R379" s="478" t="e">
        <f t="shared" ca="1" si="75"/>
        <v>#NAME?</v>
      </c>
      <c r="S379" s="478" t="e">
        <f t="shared" ca="1" si="75"/>
        <v>#NAME?</v>
      </c>
      <c r="T379" s="478" t="e">
        <f t="shared" ca="1" si="75"/>
        <v>#NAME?</v>
      </c>
      <c r="U379" s="478" t="e">
        <f t="shared" ca="1" si="75"/>
        <v>#NAME?</v>
      </c>
      <c r="V379" s="478" t="e">
        <f t="shared" ca="1" si="75"/>
        <v>#NAME?</v>
      </c>
      <c r="W379" s="478" t="e">
        <f t="shared" ca="1" si="75"/>
        <v>#NAME?</v>
      </c>
      <c r="X379" s="478" t="e">
        <f t="shared" ca="1" si="75"/>
        <v>#NAME?</v>
      </c>
      <c r="Y379" s="478" t="e">
        <f t="shared" ca="1" si="75"/>
        <v>#NAME?</v>
      </c>
      <c r="Z379" s="478" t="e">
        <f t="shared" ca="1" si="75"/>
        <v>#NAME?</v>
      </c>
      <c r="AA379" s="478" t="e">
        <f t="shared" ca="1" si="75"/>
        <v>#NAME?</v>
      </c>
      <c r="AB379" s="739">
        <v>1077</v>
      </c>
      <c r="AC379" s="739">
        <v>26</v>
      </c>
      <c r="AD379" s="739" t="s">
        <v>1000</v>
      </c>
    </row>
    <row r="380" spans="1:50">
      <c r="A380" s="477"/>
      <c r="B380" s="477"/>
      <c r="C380" s="477" t="s">
        <v>1898</v>
      </c>
      <c r="D380" s="477" t="s">
        <v>999</v>
      </c>
      <c r="E380" s="478">
        <f>ROW('us01'!AF1077)</f>
        <v>1077</v>
      </c>
      <c r="F380" s="478">
        <f>COLUMN('us01'!AF1077)</f>
        <v>32</v>
      </c>
      <c r="G380" s="478" t="s">
        <v>2263</v>
      </c>
      <c r="H380" s="478" t="e">
        <f t="shared" ca="1" si="74"/>
        <v>#NAME?</v>
      </c>
      <c r="I380" s="478" t="e">
        <f t="shared" ca="1" si="74"/>
        <v>#NAME?</v>
      </c>
      <c r="J380" s="478" t="e">
        <f t="shared" ca="1" si="74"/>
        <v>#NAME?</v>
      </c>
      <c r="K380" s="478" t="e">
        <f t="shared" ca="1" si="74"/>
        <v>#NAME?</v>
      </c>
      <c r="L380" s="478" t="e">
        <f t="shared" ca="1" si="74"/>
        <v>#NAME?</v>
      </c>
      <c r="M380" s="478" t="e">
        <f t="shared" ca="1" si="74"/>
        <v>#NAME?</v>
      </c>
      <c r="N380" s="478" t="e">
        <f t="shared" ca="1" si="74"/>
        <v>#NAME?</v>
      </c>
      <c r="O380" s="478" t="e">
        <f t="shared" ca="1" si="74"/>
        <v>#NAME?</v>
      </c>
      <c r="P380" s="478" t="e">
        <f t="shared" ca="1" si="74"/>
        <v>#NAME?</v>
      </c>
      <c r="Q380" s="478" t="e">
        <f t="shared" ca="1" si="74"/>
        <v>#NAME?</v>
      </c>
      <c r="R380" s="478" t="e">
        <f t="shared" ca="1" si="75"/>
        <v>#NAME?</v>
      </c>
      <c r="S380" s="478" t="e">
        <f t="shared" ca="1" si="75"/>
        <v>#NAME?</v>
      </c>
      <c r="T380" s="478" t="e">
        <f t="shared" ca="1" si="75"/>
        <v>#NAME?</v>
      </c>
      <c r="U380" s="478" t="e">
        <f t="shared" ca="1" si="75"/>
        <v>#NAME?</v>
      </c>
      <c r="V380" s="478" t="e">
        <f t="shared" ca="1" si="75"/>
        <v>#NAME?</v>
      </c>
      <c r="W380" s="478" t="e">
        <f t="shared" ca="1" si="75"/>
        <v>#NAME?</v>
      </c>
      <c r="X380" s="478" t="e">
        <f t="shared" ca="1" si="75"/>
        <v>#NAME?</v>
      </c>
      <c r="Y380" s="478" t="e">
        <f t="shared" ca="1" si="75"/>
        <v>#NAME?</v>
      </c>
      <c r="Z380" s="478" t="e">
        <f t="shared" ca="1" si="75"/>
        <v>#NAME?</v>
      </c>
      <c r="AA380" s="478" t="e">
        <f t="shared" ca="1" si="75"/>
        <v>#NAME?</v>
      </c>
      <c r="AB380" s="739">
        <v>1077</v>
      </c>
      <c r="AC380" s="739">
        <v>32</v>
      </c>
      <c r="AD380" s="739" t="s">
        <v>2263</v>
      </c>
    </row>
    <row r="381" spans="1:50">
      <c r="A381" s="477"/>
      <c r="B381" s="477"/>
      <c r="C381" s="477" t="s">
        <v>1898</v>
      </c>
      <c r="D381" s="477" t="s">
        <v>1263</v>
      </c>
      <c r="E381" s="478">
        <f>ROW('us01'!AK1077)</f>
        <v>1077</v>
      </c>
      <c r="F381" s="478">
        <f>COLUMN('us01'!AK1077)</f>
        <v>37</v>
      </c>
      <c r="G381" s="478" t="s">
        <v>2263</v>
      </c>
      <c r="H381" s="478" t="e">
        <f t="shared" ca="1" si="74"/>
        <v>#NAME?</v>
      </c>
      <c r="I381" s="478" t="e">
        <f t="shared" ca="1" si="74"/>
        <v>#NAME?</v>
      </c>
      <c r="J381" s="478" t="e">
        <f t="shared" ca="1" si="74"/>
        <v>#NAME?</v>
      </c>
      <c r="K381" s="478" t="e">
        <f t="shared" ca="1" si="74"/>
        <v>#NAME?</v>
      </c>
      <c r="L381" s="478" t="e">
        <f t="shared" ca="1" si="74"/>
        <v>#NAME?</v>
      </c>
      <c r="M381" s="478" t="e">
        <f t="shared" ca="1" si="74"/>
        <v>#NAME?</v>
      </c>
      <c r="N381" s="478" t="e">
        <f t="shared" ca="1" si="74"/>
        <v>#NAME?</v>
      </c>
      <c r="O381" s="478" t="e">
        <f t="shared" ca="1" si="74"/>
        <v>#NAME?</v>
      </c>
      <c r="P381" s="478" t="e">
        <f t="shared" ca="1" si="74"/>
        <v>#NAME?</v>
      </c>
      <c r="Q381" s="478" t="e">
        <f t="shared" ca="1" si="74"/>
        <v>#NAME?</v>
      </c>
      <c r="R381" s="478" t="e">
        <f t="shared" ca="1" si="75"/>
        <v>#NAME?</v>
      </c>
      <c r="S381" s="478" t="e">
        <f t="shared" ca="1" si="75"/>
        <v>#NAME?</v>
      </c>
      <c r="T381" s="478" t="e">
        <f t="shared" ca="1" si="75"/>
        <v>#NAME?</v>
      </c>
      <c r="U381" s="478" t="e">
        <f t="shared" ca="1" si="75"/>
        <v>#NAME?</v>
      </c>
      <c r="V381" s="478" t="e">
        <f t="shared" ca="1" si="75"/>
        <v>#NAME?</v>
      </c>
      <c r="W381" s="478" t="e">
        <f t="shared" ca="1" si="75"/>
        <v>#NAME?</v>
      </c>
      <c r="X381" s="478" t="e">
        <f t="shared" ca="1" si="75"/>
        <v>#NAME?</v>
      </c>
      <c r="Y381" s="478" t="e">
        <f t="shared" ca="1" si="75"/>
        <v>#NAME?</v>
      </c>
      <c r="Z381" s="478" t="e">
        <f t="shared" ca="1" si="75"/>
        <v>#NAME?</v>
      </c>
      <c r="AA381" s="478" t="e">
        <f t="shared" ca="1" si="75"/>
        <v>#NAME?</v>
      </c>
      <c r="AB381" s="739">
        <v>1077</v>
      </c>
      <c r="AC381" s="739">
        <v>37</v>
      </c>
      <c r="AD381" s="739" t="s">
        <v>2263</v>
      </c>
    </row>
    <row r="382" spans="1:50" ht="28">
      <c r="A382" s="477"/>
      <c r="B382" s="477"/>
      <c r="C382" s="477" t="s">
        <v>1898</v>
      </c>
      <c r="D382" s="743" t="s">
        <v>1828</v>
      </c>
      <c r="E382" s="478">
        <f>ROW('us01'!AQ1077)</f>
        <v>1077</v>
      </c>
      <c r="F382" s="478">
        <f>COLUMN('us01'!AQ1077)</f>
        <v>43</v>
      </c>
      <c r="G382" s="478" t="s">
        <v>1000</v>
      </c>
      <c r="H382" s="478" t="e">
        <f t="shared" ca="1" si="74"/>
        <v>#NAME?</v>
      </c>
      <c r="I382" s="478" t="e">
        <f t="shared" ca="1" si="74"/>
        <v>#NAME?</v>
      </c>
      <c r="J382" s="478" t="e">
        <f t="shared" ca="1" si="74"/>
        <v>#NAME?</v>
      </c>
      <c r="K382" s="478" t="e">
        <f t="shared" ca="1" si="74"/>
        <v>#NAME?</v>
      </c>
      <c r="L382" s="478" t="e">
        <f t="shared" ca="1" si="74"/>
        <v>#NAME?</v>
      </c>
      <c r="M382" s="478" t="e">
        <f t="shared" ca="1" si="74"/>
        <v>#NAME?</v>
      </c>
      <c r="N382" s="478" t="e">
        <f t="shared" ca="1" si="74"/>
        <v>#NAME?</v>
      </c>
      <c r="O382" s="478" t="e">
        <f t="shared" ca="1" si="74"/>
        <v>#NAME?</v>
      </c>
      <c r="P382" s="478" t="e">
        <f t="shared" ca="1" si="74"/>
        <v>#NAME?</v>
      </c>
      <c r="Q382" s="478" t="e">
        <f t="shared" ca="1" si="74"/>
        <v>#NAME?</v>
      </c>
      <c r="R382" s="478" t="e">
        <f t="shared" ca="1" si="75"/>
        <v>#NAME?</v>
      </c>
      <c r="S382" s="478" t="e">
        <f t="shared" ca="1" si="75"/>
        <v>#NAME?</v>
      </c>
      <c r="T382" s="478" t="e">
        <f t="shared" ca="1" si="75"/>
        <v>#NAME?</v>
      </c>
      <c r="U382" s="478" t="e">
        <f t="shared" ca="1" si="75"/>
        <v>#NAME?</v>
      </c>
      <c r="V382" s="478" t="e">
        <f t="shared" ca="1" si="75"/>
        <v>#NAME?</v>
      </c>
      <c r="W382" s="478" t="e">
        <f t="shared" ca="1" si="75"/>
        <v>#NAME?</v>
      </c>
      <c r="X382" s="478" t="e">
        <f t="shared" ca="1" si="75"/>
        <v>#NAME?</v>
      </c>
      <c r="Y382" s="478" t="e">
        <f t="shared" ca="1" si="75"/>
        <v>#NAME?</v>
      </c>
      <c r="Z382" s="478" t="e">
        <f t="shared" ca="1" si="75"/>
        <v>#NAME?</v>
      </c>
      <c r="AA382" s="478" t="e">
        <f t="shared" ca="1" si="75"/>
        <v>#NAME?</v>
      </c>
      <c r="AB382" s="739">
        <v>1077</v>
      </c>
      <c r="AC382" s="739">
        <v>43</v>
      </c>
      <c r="AD382" s="739" t="s">
        <v>1000</v>
      </c>
    </row>
    <row r="383" spans="1:50" ht="14" thickBot="1">
      <c r="A383" s="477"/>
      <c r="B383" s="477"/>
      <c r="C383" s="477" t="s">
        <v>1898</v>
      </c>
      <c r="D383" s="477" t="s">
        <v>1827</v>
      </c>
      <c r="E383" s="478">
        <f>ROW('us01'!AU1077)</f>
        <v>1077</v>
      </c>
      <c r="F383" s="478">
        <f>COLUMN('us01'!AU1077)</f>
        <v>47</v>
      </c>
      <c r="G383" s="478" t="s">
        <v>1000</v>
      </c>
      <c r="H383" s="478" t="e">
        <f t="shared" ca="1" si="74"/>
        <v>#NAME?</v>
      </c>
      <c r="I383" s="478" t="e">
        <f t="shared" ca="1" si="74"/>
        <v>#NAME?</v>
      </c>
      <c r="J383" s="478" t="e">
        <f t="shared" ca="1" si="74"/>
        <v>#NAME?</v>
      </c>
      <c r="K383" s="478" t="e">
        <f t="shared" ca="1" si="74"/>
        <v>#NAME?</v>
      </c>
      <c r="L383" s="478" t="e">
        <f t="shared" ca="1" si="74"/>
        <v>#NAME?</v>
      </c>
      <c r="M383" s="478" t="e">
        <f t="shared" ca="1" si="74"/>
        <v>#NAME?</v>
      </c>
      <c r="N383" s="478" t="e">
        <f t="shared" ca="1" si="74"/>
        <v>#NAME?</v>
      </c>
      <c r="O383" s="478" t="e">
        <f t="shared" ca="1" si="74"/>
        <v>#NAME?</v>
      </c>
      <c r="P383" s="478" t="e">
        <f t="shared" ca="1" si="74"/>
        <v>#NAME?</v>
      </c>
      <c r="Q383" s="478" t="e">
        <f t="shared" ca="1" si="74"/>
        <v>#NAME?</v>
      </c>
      <c r="R383" s="478" t="e">
        <f t="shared" ca="1" si="75"/>
        <v>#NAME?</v>
      </c>
      <c r="S383" s="478" t="e">
        <f t="shared" ca="1" si="75"/>
        <v>#NAME?</v>
      </c>
      <c r="T383" s="478" t="e">
        <f t="shared" ca="1" si="75"/>
        <v>#NAME?</v>
      </c>
      <c r="U383" s="478" t="e">
        <f t="shared" ca="1" si="75"/>
        <v>#NAME?</v>
      </c>
      <c r="V383" s="478" t="e">
        <f t="shared" ca="1" si="75"/>
        <v>#NAME?</v>
      </c>
      <c r="W383" s="478" t="e">
        <f t="shared" ca="1" si="75"/>
        <v>#NAME?</v>
      </c>
      <c r="X383" s="478" t="e">
        <f t="shared" ca="1" si="75"/>
        <v>#NAME?</v>
      </c>
      <c r="Y383" s="478" t="e">
        <f t="shared" ca="1" si="75"/>
        <v>#NAME?</v>
      </c>
      <c r="Z383" s="478" t="e">
        <f t="shared" ca="1" si="75"/>
        <v>#NAME?</v>
      </c>
      <c r="AA383" s="478" t="e">
        <f t="shared" ca="1" si="75"/>
        <v>#NAME?</v>
      </c>
      <c r="AB383" s="739">
        <v>1077</v>
      </c>
      <c r="AC383" s="739">
        <v>47</v>
      </c>
      <c r="AD383" s="739" t="s">
        <v>1000</v>
      </c>
    </row>
    <row r="384" spans="1:50" ht="14" thickBot="1">
      <c r="A384" s="477"/>
      <c r="B384" s="477"/>
      <c r="C384" s="477" t="s">
        <v>1898</v>
      </c>
      <c r="D384" s="748" t="s">
        <v>276</v>
      </c>
      <c r="E384" s="478">
        <f>ROW('us01'!P1136)</f>
        <v>1136</v>
      </c>
      <c r="F384" s="478">
        <f>COLUMN('us01'!P1136)</f>
        <v>16</v>
      </c>
      <c r="G384" s="478" t="s">
        <v>2264</v>
      </c>
      <c r="H384" s="478" t="e">
        <f t="shared" ca="1" si="74"/>
        <v>#NAME?</v>
      </c>
      <c r="I384" s="478" t="e">
        <f t="shared" ca="1" si="74"/>
        <v>#NAME?</v>
      </c>
      <c r="J384" s="478" t="e">
        <f t="shared" ca="1" si="74"/>
        <v>#NAME?</v>
      </c>
      <c r="K384" s="478" t="e">
        <f t="shared" ca="1" si="74"/>
        <v>#NAME?</v>
      </c>
      <c r="L384" s="478" t="e">
        <f t="shared" ca="1" si="74"/>
        <v>#NAME?</v>
      </c>
      <c r="M384" s="478" t="e">
        <f t="shared" ca="1" si="74"/>
        <v>#NAME?</v>
      </c>
      <c r="N384" s="478" t="e">
        <f t="shared" ca="1" si="74"/>
        <v>#NAME?</v>
      </c>
      <c r="O384" s="478" t="e">
        <f t="shared" ca="1" si="74"/>
        <v>#NAME?</v>
      </c>
      <c r="P384" s="478" t="e">
        <f t="shared" ca="1" si="74"/>
        <v>#NAME?</v>
      </c>
      <c r="Q384" s="478" t="e">
        <f t="shared" ca="1" si="74"/>
        <v>#NAME?</v>
      </c>
      <c r="R384" s="478" t="e">
        <f t="shared" ca="1" si="75"/>
        <v>#NAME?</v>
      </c>
      <c r="S384" s="478" t="e">
        <f t="shared" ca="1" si="75"/>
        <v>#NAME?</v>
      </c>
      <c r="T384" s="478" t="e">
        <f t="shared" ca="1" si="75"/>
        <v>#NAME?</v>
      </c>
      <c r="U384" s="478" t="e">
        <f t="shared" ca="1" si="75"/>
        <v>#NAME?</v>
      </c>
      <c r="V384" s="478" t="e">
        <f t="shared" ca="1" si="75"/>
        <v>#NAME?</v>
      </c>
      <c r="W384" s="478" t="e">
        <f t="shared" ca="1" si="75"/>
        <v>#NAME?</v>
      </c>
      <c r="X384" s="478" t="e">
        <f t="shared" ca="1" si="75"/>
        <v>#NAME?</v>
      </c>
      <c r="Y384" s="478" t="e">
        <f t="shared" ca="1" si="75"/>
        <v>#NAME?</v>
      </c>
      <c r="Z384" s="478" t="e">
        <f t="shared" ca="1" si="75"/>
        <v>#NAME?</v>
      </c>
      <c r="AA384" s="478" t="e">
        <f t="shared" ca="1" si="75"/>
        <v>#NAME?</v>
      </c>
      <c r="AB384" s="739">
        <v>1136</v>
      </c>
      <c r="AC384" s="739">
        <v>16</v>
      </c>
      <c r="AD384" s="739" t="s">
        <v>2264</v>
      </c>
    </row>
    <row r="385" spans="1:30" ht="28">
      <c r="A385" s="477"/>
      <c r="B385" s="477"/>
      <c r="C385" s="477" t="s">
        <v>1898</v>
      </c>
      <c r="D385" s="743" t="s">
        <v>1705</v>
      </c>
      <c r="E385" s="478">
        <f>ROW('us01'!V1136)</f>
        <v>1136</v>
      </c>
      <c r="F385" s="478">
        <f>COLUMN('us01'!V1136)</f>
        <v>22</v>
      </c>
      <c r="G385" s="478" t="s">
        <v>2264</v>
      </c>
      <c r="H385" s="478" t="e">
        <f t="shared" ref="H385:Q394" ca="1" si="76">copia_valore_us2($E385,$F385,H$4,$G385)</f>
        <v>#NAME?</v>
      </c>
      <c r="I385" s="478" t="e">
        <f t="shared" ca="1" si="76"/>
        <v>#NAME?</v>
      </c>
      <c r="J385" s="478" t="e">
        <f t="shared" ca="1" si="76"/>
        <v>#NAME?</v>
      </c>
      <c r="K385" s="478" t="e">
        <f t="shared" ca="1" si="76"/>
        <v>#NAME?</v>
      </c>
      <c r="L385" s="478" t="e">
        <f t="shared" ca="1" si="76"/>
        <v>#NAME?</v>
      </c>
      <c r="M385" s="478" t="e">
        <f t="shared" ca="1" si="76"/>
        <v>#NAME?</v>
      </c>
      <c r="N385" s="478" t="e">
        <f t="shared" ca="1" si="76"/>
        <v>#NAME?</v>
      </c>
      <c r="O385" s="478" t="e">
        <f t="shared" ca="1" si="76"/>
        <v>#NAME?</v>
      </c>
      <c r="P385" s="478" t="e">
        <f t="shared" ca="1" si="76"/>
        <v>#NAME?</v>
      </c>
      <c r="Q385" s="478" t="e">
        <f t="shared" ca="1" si="76"/>
        <v>#NAME?</v>
      </c>
      <c r="R385" s="478" t="e">
        <f t="shared" ref="R385:AA394" ca="1" si="77">copia_valore_us2($E385,$F385,R$4,$G385)</f>
        <v>#NAME?</v>
      </c>
      <c r="S385" s="478" t="e">
        <f t="shared" ca="1" si="77"/>
        <v>#NAME?</v>
      </c>
      <c r="T385" s="478" t="e">
        <f t="shared" ca="1" si="77"/>
        <v>#NAME?</v>
      </c>
      <c r="U385" s="478" t="e">
        <f t="shared" ca="1" si="77"/>
        <v>#NAME?</v>
      </c>
      <c r="V385" s="478" t="e">
        <f t="shared" ca="1" si="77"/>
        <v>#NAME?</v>
      </c>
      <c r="W385" s="478" t="e">
        <f t="shared" ca="1" si="77"/>
        <v>#NAME?</v>
      </c>
      <c r="X385" s="478" t="e">
        <f t="shared" ca="1" si="77"/>
        <v>#NAME?</v>
      </c>
      <c r="Y385" s="478" t="e">
        <f t="shared" ca="1" si="77"/>
        <v>#NAME?</v>
      </c>
      <c r="Z385" s="478" t="e">
        <f t="shared" ca="1" si="77"/>
        <v>#NAME?</v>
      </c>
      <c r="AA385" s="478" t="e">
        <f t="shared" ca="1" si="77"/>
        <v>#NAME?</v>
      </c>
      <c r="AB385" s="739">
        <v>1136</v>
      </c>
      <c r="AC385" s="739">
        <v>22</v>
      </c>
      <c r="AD385" s="739" t="s">
        <v>2264</v>
      </c>
    </row>
    <row r="386" spans="1:30" ht="28">
      <c r="A386" s="477"/>
      <c r="B386" s="477"/>
      <c r="C386" s="477" t="s">
        <v>1898</v>
      </c>
      <c r="D386" s="743" t="s">
        <v>1706</v>
      </c>
      <c r="E386" s="478">
        <f>ROW('us01'!AB1136)</f>
        <v>1136</v>
      </c>
      <c r="F386" s="478">
        <f>COLUMN('us01'!AB1136)</f>
        <v>28</v>
      </c>
      <c r="G386" s="478" t="s">
        <v>2264</v>
      </c>
      <c r="H386" s="478" t="e">
        <f t="shared" ca="1" si="76"/>
        <v>#NAME?</v>
      </c>
      <c r="I386" s="478" t="e">
        <f t="shared" ca="1" si="76"/>
        <v>#NAME?</v>
      </c>
      <c r="J386" s="478" t="e">
        <f t="shared" ca="1" si="76"/>
        <v>#NAME?</v>
      </c>
      <c r="K386" s="478" t="e">
        <f t="shared" ca="1" si="76"/>
        <v>#NAME?</v>
      </c>
      <c r="L386" s="478" t="e">
        <f t="shared" ca="1" si="76"/>
        <v>#NAME?</v>
      </c>
      <c r="M386" s="478" t="e">
        <f t="shared" ca="1" si="76"/>
        <v>#NAME?</v>
      </c>
      <c r="N386" s="478" t="e">
        <f t="shared" ca="1" si="76"/>
        <v>#NAME?</v>
      </c>
      <c r="O386" s="478" t="e">
        <f t="shared" ca="1" si="76"/>
        <v>#NAME?</v>
      </c>
      <c r="P386" s="478" t="e">
        <f t="shared" ca="1" si="76"/>
        <v>#NAME?</v>
      </c>
      <c r="Q386" s="478" t="e">
        <f t="shared" ca="1" si="76"/>
        <v>#NAME?</v>
      </c>
      <c r="R386" s="478" t="e">
        <f t="shared" ca="1" si="77"/>
        <v>#NAME?</v>
      </c>
      <c r="S386" s="478" t="e">
        <f t="shared" ca="1" si="77"/>
        <v>#NAME?</v>
      </c>
      <c r="T386" s="478" t="e">
        <f t="shared" ca="1" si="77"/>
        <v>#NAME?</v>
      </c>
      <c r="U386" s="478" t="e">
        <f t="shared" ca="1" si="77"/>
        <v>#NAME?</v>
      </c>
      <c r="V386" s="478" t="e">
        <f t="shared" ca="1" si="77"/>
        <v>#NAME?</v>
      </c>
      <c r="W386" s="478" t="e">
        <f t="shared" ca="1" si="77"/>
        <v>#NAME?</v>
      </c>
      <c r="X386" s="478" t="e">
        <f t="shared" ca="1" si="77"/>
        <v>#NAME?</v>
      </c>
      <c r="Y386" s="478" t="e">
        <f t="shared" ca="1" si="77"/>
        <v>#NAME?</v>
      </c>
      <c r="Z386" s="478" t="e">
        <f t="shared" ca="1" si="77"/>
        <v>#NAME?</v>
      </c>
      <c r="AA386" s="478" t="e">
        <f t="shared" ca="1" si="77"/>
        <v>#NAME?</v>
      </c>
      <c r="AB386" s="739">
        <v>1136</v>
      </c>
      <c r="AC386" s="739">
        <v>28</v>
      </c>
      <c r="AD386" s="739" t="s">
        <v>2264</v>
      </c>
    </row>
    <row r="387" spans="1:30" ht="28">
      <c r="A387" s="477"/>
      <c r="B387" s="477"/>
      <c r="C387" s="477" t="s">
        <v>1898</v>
      </c>
      <c r="D387" s="743" t="s">
        <v>1707</v>
      </c>
      <c r="E387" s="478">
        <f>ROW('us01'!AG1136)</f>
        <v>1136</v>
      </c>
      <c r="F387" s="478">
        <f>COLUMN('us01'!AG1136)</f>
        <v>33</v>
      </c>
      <c r="G387" s="478" t="s">
        <v>2264</v>
      </c>
      <c r="H387" s="478" t="e">
        <f t="shared" ca="1" si="76"/>
        <v>#NAME?</v>
      </c>
      <c r="I387" s="478" t="e">
        <f t="shared" ca="1" si="76"/>
        <v>#NAME?</v>
      </c>
      <c r="J387" s="478" t="e">
        <f t="shared" ca="1" si="76"/>
        <v>#NAME?</v>
      </c>
      <c r="K387" s="478" t="e">
        <f t="shared" ca="1" si="76"/>
        <v>#NAME?</v>
      </c>
      <c r="L387" s="478" t="e">
        <f t="shared" ca="1" si="76"/>
        <v>#NAME?</v>
      </c>
      <c r="M387" s="478" t="e">
        <f t="shared" ca="1" si="76"/>
        <v>#NAME?</v>
      </c>
      <c r="N387" s="478" t="e">
        <f t="shared" ca="1" si="76"/>
        <v>#NAME?</v>
      </c>
      <c r="O387" s="478" t="e">
        <f t="shared" ca="1" si="76"/>
        <v>#NAME?</v>
      </c>
      <c r="P387" s="478" t="e">
        <f t="shared" ca="1" si="76"/>
        <v>#NAME?</v>
      </c>
      <c r="Q387" s="478" t="e">
        <f t="shared" ca="1" si="76"/>
        <v>#NAME?</v>
      </c>
      <c r="R387" s="478" t="e">
        <f t="shared" ca="1" si="77"/>
        <v>#NAME?</v>
      </c>
      <c r="S387" s="478" t="e">
        <f t="shared" ca="1" si="77"/>
        <v>#NAME?</v>
      </c>
      <c r="T387" s="478" t="e">
        <f t="shared" ca="1" si="77"/>
        <v>#NAME?</v>
      </c>
      <c r="U387" s="478" t="e">
        <f t="shared" ca="1" si="77"/>
        <v>#NAME?</v>
      </c>
      <c r="V387" s="478" t="e">
        <f t="shared" ca="1" si="77"/>
        <v>#NAME?</v>
      </c>
      <c r="W387" s="478" t="e">
        <f t="shared" ca="1" si="77"/>
        <v>#NAME?</v>
      </c>
      <c r="X387" s="478" t="e">
        <f t="shared" ca="1" si="77"/>
        <v>#NAME?</v>
      </c>
      <c r="Y387" s="478" t="e">
        <f t="shared" ca="1" si="77"/>
        <v>#NAME?</v>
      </c>
      <c r="Z387" s="478" t="e">
        <f t="shared" ca="1" si="77"/>
        <v>#NAME?</v>
      </c>
      <c r="AA387" s="478" t="e">
        <f t="shared" ca="1" si="77"/>
        <v>#NAME?</v>
      </c>
      <c r="AB387" s="739">
        <v>1136</v>
      </c>
      <c r="AC387" s="739">
        <v>33</v>
      </c>
      <c r="AD387" s="739" t="s">
        <v>2264</v>
      </c>
    </row>
    <row r="388" spans="1:30" ht="28">
      <c r="A388" s="477"/>
      <c r="B388" s="477"/>
      <c r="C388" s="477" t="s">
        <v>1898</v>
      </c>
      <c r="D388" s="743" t="s">
        <v>1232</v>
      </c>
      <c r="E388" s="478">
        <f>ROW('us01'!AL1136)</f>
        <v>1136</v>
      </c>
      <c r="F388" s="478">
        <f>COLUMN('us01'!AL1136)</f>
        <v>38</v>
      </c>
      <c r="G388" s="478" t="s">
        <v>2264</v>
      </c>
      <c r="H388" s="478" t="e">
        <f t="shared" ca="1" si="76"/>
        <v>#NAME?</v>
      </c>
      <c r="I388" s="478" t="e">
        <f t="shared" ca="1" si="76"/>
        <v>#NAME?</v>
      </c>
      <c r="J388" s="478" t="e">
        <f t="shared" ca="1" si="76"/>
        <v>#NAME?</v>
      </c>
      <c r="K388" s="478" t="e">
        <f t="shared" ca="1" si="76"/>
        <v>#NAME?</v>
      </c>
      <c r="L388" s="478" t="e">
        <f t="shared" ca="1" si="76"/>
        <v>#NAME?</v>
      </c>
      <c r="M388" s="478" t="e">
        <f t="shared" ca="1" si="76"/>
        <v>#NAME?</v>
      </c>
      <c r="N388" s="478" t="e">
        <f t="shared" ca="1" si="76"/>
        <v>#NAME?</v>
      </c>
      <c r="O388" s="478" t="e">
        <f t="shared" ca="1" si="76"/>
        <v>#NAME?</v>
      </c>
      <c r="P388" s="478" t="e">
        <f t="shared" ca="1" si="76"/>
        <v>#NAME?</v>
      </c>
      <c r="Q388" s="478" t="e">
        <f t="shared" ca="1" si="76"/>
        <v>#NAME?</v>
      </c>
      <c r="R388" s="478" t="e">
        <f t="shared" ca="1" si="77"/>
        <v>#NAME?</v>
      </c>
      <c r="S388" s="478" t="e">
        <f t="shared" ca="1" si="77"/>
        <v>#NAME?</v>
      </c>
      <c r="T388" s="478" t="e">
        <f t="shared" ca="1" si="77"/>
        <v>#NAME?</v>
      </c>
      <c r="U388" s="478" t="e">
        <f t="shared" ca="1" si="77"/>
        <v>#NAME?</v>
      </c>
      <c r="V388" s="478" t="e">
        <f t="shared" ca="1" si="77"/>
        <v>#NAME?</v>
      </c>
      <c r="W388" s="478" t="e">
        <f t="shared" ca="1" si="77"/>
        <v>#NAME?</v>
      </c>
      <c r="X388" s="478" t="e">
        <f t="shared" ca="1" si="77"/>
        <v>#NAME?</v>
      </c>
      <c r="Y388" s="478" t="e">
        <f t="shared" ca="1" si="77"/>
        <v>#NAME?</v>
      </c>
      <c r="Z388" s="478" t="e">
        <f t="shared" ca="1" si="77"/>
        <v>#NAME?</v>
      </c>
      <c r="AA388" s="478" t="e">
        <f t="shared" ca="1" si="77"/>
        <v>#NAME?</v>
      </c>
      <c r="AB388" s="739">
        <v>1136</v>
      </c>
      <c r="AC388" s="739">
        <v>38</v>
      </c>
      <c r="AD388" s="739" t="s">
        <v>2264</v>
      </c>
    </row>
    <row r="389" spans="1:30" ht="42">
      <c r="A389" s="477"/>
      <c r="B389" s="477"/>
      <c r="C389" s="477" t="s">
        <v>1898</v>
      </c>
      <c r="D389" s="743" t="s">
        <v>899</v>
      </c>
      <c r="E389" s="478">
        <f>ROW('us01'!AR1136)</f>
        <v>1136</v>
      </c>
      <c r="F389" s="478">
        <f>COLUMN('us01'!AR1136)</f>
        <v>44</v>
      </c>
      <c r="G389" s="478" t="s">
        <v>2264</v>
      </c>
      <c r="H389" s="478" t="e">
        <f t="shared" ca="1" si="76"/>
        <v>#NAME?</v>
      </c>
      <c r="I389" s="478" t="e">
        <f t="shared" ca="1" si="76"/>
        <v>#NAME?</v>
      </c>
      <c r="J389" s="478" t="e">
        <f t="shared" ca="1" si="76"/>
        <v>#NAME?</v>
      </c>
      <c r="K389" s="478" t="e">
        <f t="shared" ca="1" si="76"/>
        <v>#NAME?</v>
      </c>
      <c r="L389" s="478" t="e">
        <f t="shared" ca="1" si="76"/>
        <v>#NAME?</v>
      </c>
      <c r="M389" s="478" t="e">
        <f t="shared" ca="1" si="76"/>
        <v>#NAME?</v>
      </c>
      <c r="N389" s="478" t="e">
        <f t="shared" ca="1" si="76"/>
        <v>#NAME?</v>
      </c>
      <c r="O389" s="478" t="e">
        <f t="shared" ca="1" si="76"/>
        <v>#NAME?</v>
      </c>
      <c r="P389" s="478" t="e">
        <f t="shared" ca="1" si="76"/>
        <v>#NAME?</v>
      </c>
      <c r="Q389" s="478" t="e">
        <f t="shared" ca="1" si="76"/>
        <v>#NAME?</v>
      </c>
      <c r="R389" s="478" t="e">
        <f t="shared" ca="1" si="77"/>
        <v>#NAME?</v>
      </c>
      <c r="S389" s="478" t="e">
        <f t="shared" ca="1" si="77"/>
        <v>#NAME?</v>
      </c>
      <c r="T389" s="478" t="e">
        <f t="shared" ca="1" si="77"/>
        <v>#NAME?</v>
      </c>
      <c r="U389" s="478" t="e">
        <f t="shared" ca="1" si="77"/>
        <v>#NAME?</v>
      </c>
      <c r="V389" s="478" t="e">
        <f t="shared" ca="1" si="77"/>
        <v>#NAME?</v>
      </c>
      <c r="W389" s="478" t="e">
        <f t="shared" ca="1" si="77"/>
        <v>#NAME?</v>
      </c>
      <c r="X389" s="478" t="e">
        <f t="shared" ca="1" si="77"/>
        <v>#NAME?</v>
      </c>
      <c r="Y389" s="478" t="e">
        <f t="shared" ca="1" si="77"/>
        <v>#NAME?</v>
      </c>
      <c r="Z389" s="478" t="e">
        <f t="shared" ca="1" si="77"/>
        <v>#NAME?</v>
      </c>
      <c r="AA389" s="478" t="e">
        <f t="shared" ca="1" si="77"/>
        <v>#NAME?</v>
      </c>
      <c r="AB389" s="739">
        <v>1136</v>
      </c>
      <c r="AC389" s="739">
        <v>44</v>
      </c>
      <c r="AD389" s="739" t="s">
        <v>2264</v>
      </c>
    </row>
    <row r="390" spans="1:30" ht="42">
      <c r="A390" s="477"/>
      <c r="B390" s="477"/>
      <c r="C390" s="477" t="s">
        <v>1898</v>
      </c>
      <c r="D390" s="743" t="s">
        <v>1049</v>
      </c>
      <c r="E390" s="478">
        <f>ROW('us01'!AX1136)</f>
        <v>1136</v>
      </c>
      <c r="F390" s="478">
        <f>COLUMN('us01'!AX1136)</f>
        <v>50</v>
      </c>
      <c r="G390" s="478" t="s">
        <v>2264</v>
      </c>
      <c r="H390" s="478" t="e">
        <f t="shared" ca="1" si="76"/>
        <v>#NAME?</v>
      </c>
      <c r="I390" s="478" t="e">
        <f t="shared" ca="1" si="76"/>
        <v>#NAME?</v>
      </c>
      <c r="J390" s="478" t="e">
        <f t="shared" ca="1" si="76"/>
        <v>#NAME?</v>
      </c>
      <c r="K390" s="478" t="e">
        <f t="shared" ca="1" si="76"/>
        <v>#NAME?</v>
      </c>
      <c r="L390" s="478" t="e">
        <f t="shared" ca="1" si="76"/>
        <v>#NAME?</v>
      </c>
      <c r="M390" s="478" t="e">
        <f t="shared" ca="1" si="76"/>
        <v>#NAME?</v>
      </c>
      <c r="N390" s="478" t="e">
        <f t="shared" ca="1" si="76"/>
        <v>#NAME?</v>
      </c>
      <c r="O390" s="478" t="e">
        <f t="shared" ca="1" si="76"/>
        <v>#NAME?</v>
      </c>
      <c r="P390" s="478" t="e">
        <f t="shared" ca="1" si="76"/>
        <v>#NAME?</v>
      </c>
      <c r="Q390" s="478" t="e">
        <f t="shared" ca="1" si="76"/>
        <v>#NAME?</v>
      </c>
      <c r="R390" s="478" t="e">
        <f t="shared" ca="1" si="77"/>
        <v>#NAME?</v>
      </c>
      <c r="S390" s="478" t="e">
        <f t="shared" ca="1" si="77"/>
        <v>#NAME?</v>
      </c>
      <c r="T390" s="478" t="e">
        <f t="shared" ca="1" si="77"/>
        <v>#NAME?</v>
      </c>
      <c r="U390" s="478" t="e">
        <f t="shared" ca="1" si="77"/>
        <v>#NAME?</v>
      </c>
      <c r="V390" s="478" t="e">
        <f t="shared" ca="1" si="77"/>
        <v>#NAME?</v>
      </c>
      <c r="W390" s="478" t="e">
        <f t="shared" ca="1" si="77"/>
        <v>#NAME?</v>
      </c>
      <c r="X390" s="478" t="e">
        <f t="shared" ca="1" si="77"/>
        <v>#NAME?</v>
      </c>
      <c r="Y390" s="478" t="e">
        <f t="shared" ca="1" si="77"/>
        <v>#NAME?</v>
      </c>
      <c r="Z390" s="478" t="e">
        <f t="shared" ca="1" si="77"/>
        <v>#NAME?</v>
      </c>
      <c r="AA390" s="478" t="e">
        <f t="shared" ca="1" si="77"/>
        <v>#NAME?</v>
      </c>
      <c r="AB390" s="739">
        <v>1136</v>
      </c>
      <c r="AC390" s="739">
        <v>50</v>
      </c>
      <c r="AD390" s="739" t="s">
        <v>2264</v>
      </c>
    </row>
    <row r="391" spans="1:30" ht="14">
      <c r="A391" s="477"/>
      <c r="B391" s="477" t="s">
        <v>2106</v>
      </c>
      <c r="C391" s="477"/>
      <c r="D391" s="743" t="s">
        <v>1104</v>
      </c>
      <c r="E391" s="478">
        <f>ROW('us01'!AV1192)</f>
        <v>1192</v>
      </c>
      <c r="F391" s="478">
        <f>COLUMN('us01'!AV1192)</f>
        <v>48</v>
      </c>
      <c r="G391" s="478" t="s">
        <v>1000</v>
      </c>
      <c r="H391" s="478" t="e">
        <f t="shared" ca="1" si="76"/>
        <v>#NAME?</v>
      </c>
      <c r="I391" s="478" t="e">
        <f t="shared" ca="1" si="76"/>
        <v>#NAME?</v>
      </c>
      <c r="J391" s="478" t="e">
        <f t="shared" ca="1" si="76"/>
        <v>#NAME?</v>
      </c>
      <c r="K391" s="478" t="e">
        <f t="shared" ca="1" si="76"/>
        <v>#NAME?</v>
      </c>
      <c r="L391" s="478" t="e">
        <f t="shared" ca="1" si="76"/>
        <v>#NAME?</v>
      </c>
      <c r="M391" s="478" t="e">
        <f t="shared" ca="1" si="76"/>
        <v>#NAME?</v>
      </c>
      <c r="N391" s="478" t="e">
        <f t="shared" ca="1" si="76"/>
        <v>#NAME?</v>
      </c>
      <c r="O391" s="478" t="e">
        <f t="shared" ca="1" si="76"/>
        <v>#NAME?</v>
      </c>
      <c r="P391" s="478" t="e">
        <f t="shared" ca="1" si="76"/>
        <v>#NAME?</v>
      </c>
      <c r="Q391" s="478" t="e">
        <f t="shared" ca="1" si="76"/>
        <v>#NAME?</v>
      </c>
      <c r="R391" s="478" t="e">
        <f t="shared" ca="1" si="77"/>
        <v>#NAME?</v>
      </c>
      <c r="S391" s="478" t="e">
        <f t="shared" ca="1" si="77"/>
        <v>#NAME?</v>
      </c>
      <c r="T391" s="478" t="e">
        <f t="shared" ca="1" si="77"/>
        <v>#NAME?</v>
      </c>
      <c r="U391" s="478" t="e">
        <f t="shared" ca="1" si="77"/>
        <v>#NAME?</v>
      </c>
      <c r="V391" s="478" t="e">
        <f t="shared" ca="1" si="77"/>
        <v>#NAME?</v>
      </c>
      <c r="W391" s="478" t="e">
        <f t="shared" ca="1" si="77"/>
        <v>#NAME?</v>
      </c>
      <c r="X391" s="478" t="e">
        <f t="shared" ca="1" si="77"/>
        <v>#NAME?</v>
      </c>
      <c r="Y391" s="478" t="e">
        <f t="shared" ca="1" si="77"/>
        <v>#NAME?</v>
      </c>
      <c r="Z391" s="478" t="e">
        <f t="shared" ca="1" si="77"/>
        <v>#NAME?</v>
      </c>
      <c r="AA391" s="478" t="e">
        <f t="shared" ca="1" si="77"/>
        <v>#NAME?</v>
      </c>
      <c r="AB391" s="739">
        <v>1192</v>
      </c>
      <c r="AC391" s="739">
        <v>48</v>
      </c>
      <c r="AD391" s="739" t="s">
        <v>1000</v>
      </c>
    </row>
    <row r="392" spans="1:30" ht="14">
      <c r="A392" s="477"/>
      <c r="B392" s="477"/>
      <c r="C392" s="477"/>
      <c r="D392" s="743" t="s">
        <v>691</v>
      </c>
      <c r="E392" s="478">
        <f>ROW('us01'!C1195)</f>
        <v>1195</v>
      </c>
      <c r="F392" s="478">
        <f>COLUMN('us01'!C1195)</f>
        <v>3</v>
      </c>
      <c r="G392" s="478" t="s">
        <v>2263</v>
      </c>
      <c r="H392" s="478" t="e">
        <f t="shared" ca="1" si="76"/>
        <v>#NAME?</v>
      </c>
      <c r="I392" s="478" t="e">
        <f t="shared" ca="1" si="76"/>
        <v>#NAME?</v>
      </c>
      <c r="J392" s="478" t="e">
        <f t="shared" ca="1" si="76"/>
        <v>#NAME?</v>
      </c>
      <c r="K392" s="478" t="e">
        <f t="shared" ca="1" si="76"/>
        <v>#NAME?</v>
      </c>
      <c r="L392" s="478" t="e">
        <f t="shared" ca="1" si="76"/>
        <v>#NAME?</v>
      </c>
      <c r="M392" s="478" t="e">
        <f t="shared" ca="1" si="76"/>
        <v>#NAME?</v>
      </c>
      <c r="N392" s="478" t="e">
        <f t="shared" ca="1" si="76"/>
        <v>#NAME?</v>
      </c>
      <c r="O392" s="478" t="e">
        <f t="shared" ca="1" si="76"/>
        <v>#NAME?</v>
      </c>
      <c r="P392" s="478" t="e">
        <f t="shared" ca="1" si="76"/>
        <v>#NAME?</v>
      </c>
      <c r="Q392" s="478" t="e">
        <f t="shared" ca="1" si="76"/>
        <v>#NAME?</v>
      </c>
      <c r="R392" s="478" t="e">
        <f t="shared" ca="1" si="77"/>
        <v>#NAME?</v>
      </c>
      <c r="S392" s="478" t="e">
        <f t="shared" ca="1" si="77"/>
        <v>#NAME?</v>
      </c>
      <c r="T392" s="478" t="e">
        <f t="shared" ca="1" si="77"/>
        <v>#NAME?</v>
      </c>
      <c r="U392" s="478" t="e">
        <f t="shared" ca="1" si="77"/>
        <v>#NAME?</v>
      </c>
      <c r="V392" s="478" t="e">
        <f t="shared" ca="1" si="77"/>
        <v>#NAME?</v>
      </c>
      <c r="W392" s="478" t="e">
        <f t="shared" ca="1" si="77"/>
        <v>#NAME?</v>
      </c>
      <c r="X392" s="478" t="e">
        <f t="shared" ca="1" si="77"/>
        <v>#NAME?</v>
      </c>
      <c r="Y392" s="478" t="e">
        <f t="shared" ca="1" si="77"/>
        <v>#NAME?</v>
      </c>
      <c r="Z392" s="478" t="e">
        <f t="shared" ca="1" si="77"/>
        <v>#NAME?</v>
      </c>
      <c r="AA392" s="478" t="e">
        <f t="shared" ca="1" si="77"/>
        <v>#NAME?</v>
      </c>
      <c r="AB392" s="739">
        <v>1195</v>
      </c>
      <c r="AC392" s="739">
        <v>3</v>
      </c>
      <c r="AD392" s="739" t="s">
        <v>2263</v>
      </c>
    </row>
    <row r="393" spans="1:30" ht="14">
      <c r="A393" s="477"/>
      <c r="B393" s="477"/>
      <c r="C393" s="477"/>
      <c r="D393" s="743" t="s">
        <v>762</v>
      </c>
      <c r="E393" s="478">
        <f>ROW('us01'!G1195)</f>
        <v>1195</v>
      </c>
      <c r="F393" s="478">
        <f>COLUMN('us01'!G1195)</f>
        <v>7</v>
      </c>
      <c r="G393" s="478" t="s">
        <v>1000</v>
      </c>
      <c r="H393" s="478" t="e">
        <f t="shared" ca="1" si="76"/>
        <v>#NAME?</v>
      </c>
      <c r="I393" s="478" t="e">
        <f t="shared" ca="1" si="76"/>
        <v>#NAME?</v>
      </c>
      <c r="J393" s="478" t="e">
        <f t="shared" ca="1" si="76"/>
        <v>#NAME?</v>
      </c>
      <c r="K393" s="478" t="e">
        <f t="shared" ca="1" si="76"/>
        <v>#NAME?</v>
      </c>
      <c r="L393" s="478" t="e">
        <f t="shared" ca="1" si="76"/>
        <v>#NAME?</v>
      </c>
      <c r="M393" s="478" t="e">
        <f t="shared" ca="1" si="76"/>
        <v>#NAME?</v>
      </c>
      <c r="N393" s="478" t="e">
        <f t="shared" ca="1" si="76"/>
        <v>#NAME?</v>
      </c>
      <c r="O393" s="478" t="e">
        <f t="shared" ca="1" si="76"/>
        <v>#NAME?</v>
      </c>
      <c r="P393" s="478" t="e">
        <f t="shared" ca="1" si="76"/>
        <v>#NAME?</v>
      </c>
      <c r="Q393" s="478" t="e">
        <f t="shared" ca="1" si="76"/>
        <v>#NAME?</v>
      </c>
      <c r="R393" s="478" t="e">
        <f t="shared" ca="1" si="77"/>
        <v>#NAME?</v>
      </c>
      <c r="S393" s="478" t="e">
        <f t="shared" ca="1" si="77"/>
        <v>#NAME?</v>
      </c>
      <c r="T393" s="478" t="e">
        <f t="shared" ca="1" si="77"/>
        <v>#NAME?</v>
      </c>
      <c r="U393" s="478" t="e">
        <f t="shared" ca="1" si="77"/>
        <v>#NAME?</v>
      </c>
      <c r="V393" s="478" t="e">
        <f t="shared" ca="1" si="77"/>
        <v>#NAME?</v>
      </c>
      <c r="W393" s="478" t="e">
        <f t="shared" ca="1" si="77"/>
        <v>#NAME?</v>
      </c>
      <c r="X393" s="478" t="e">
        <f t="shared" ca="1" si="77"/>
        <v>#NAME?</v>
      </c>
      <c r="Y393" s="478" t="e">
        <f t="shared" ca="1" si="77"/>
        <v>#NAME?</v>
      </c>
      <c r="Z393" s="478" t="e">
        <f t="shared" ca="1" si="77"/>
        <v>#NAME?</v>
      </c>
      <c r="AA393" s="478" t="e">
        <f t="shared" ca="1" si="77"/>
        <v>#NAME?</v>
      </c>
      <c r="AB393" s="739">
        <v>1195</v>
      </c>
      <c r="AC393" s="739">
        <v>7</v>
      </c>
      <c r="AD393" s="739" t="s">
        <v>1000</v>
      </c>
    </row>
    <row r="394" spans="1:30" ht="14">
      <c r="A394" s="477"/>
      <c r="B394" s="477"/>
      <c r="C394" s="477"/>
      <c r="D394" s="743" t="s">
        <v>692</v>
      </c>
      <c r="E394" s="478">
        <f>ROW('us01'!K1195)</f>
        <v>1195</v>
      </c>
      <c r="F394" s="478">
        <f>COLUMN('us01'!K1195)</f>
        <v>11</v>
      </c>
      <c r="G394" s="478" t="s">
        <v>1000</v>
      </c>
      <c r="H394" s="478" t="e">
        <f t="shared" ca="1" si="76"/>
        <v>#NAME?</v>
      </c>
      <c r="I394" s="478" t="e">
        <f t="shared" ca="1" si="76"/>
        <v>#NAME?</v>
      </c>
      <c r="J394" s="478" t="e">
        <f t="shared" ca="1" si="76"/>
        <v>#NAME?</v>
      </c>
      <c r="K394" s="478" t="e">
        <f t="shared" ca="1" si="76"/>
        <v>#NAME?</v>
      </c>
      <c r="L394" s="478" t="e">
        <f t="shared" ca="1" si="76"/>
        <v>#NAME?</v>
      </c>
      <c r="M394" s="478" t="e">
        <f t="shared" ca="1" si="76"/>
        <v>#NAME?</v>
      </c>
      <c r="N394" s="478" t="e">
        <f t="shared" ca="1" si="76"/>
        <v>#NAME?</v>
      </c>
      <c r="O394" s="478" t="e">
        <f t="shared" ca="1" si="76"/>
        <v>#NAME?</v>
      </c>
      <c r="P394" s="478" t="e">
        <f t="shared" ca="1" si="76"/>
        <v>#NAME?</v>
      </c>
      <c r="Q394" s="478" t="e">
        <f t="shared" ca="1" si="76"/>
        <v>#NAME?</v>
      </c>
      <c r="R394" s="478" t="e">
        <f t="shared" ca="1" si="77"/>
        <v>#NAME?</v>
      </c>
      <c r="S394" s="478" t="e">
        <f t="shared" ca="1" si="77"/>
        <v>#NAME?</v>
      </c>
      <c r="T394" s="478" t="e">
        <f t="shared" ca="1" si="77"/>
        <v>#NAME?</v>
      </c>
      <c r="U394" s="478" t="e">
        <f t="shared" ca="1" si="77"/>
        <v>#NAME?</v>
      </c>
      <c r="V394" s="478" t="e">
        <f t="shared" ca="1" si="77"/>
        <v>#NAME?</v>
      </c>
      <c r="W394" s="478" t="e">
        <f t="shared" ca="1" si="77"/>
        <v>#NAME?</v>
      </c>
      <c r="X394" s="478" t="e">
        <f t="shared" ca="1" si="77"/>
        <v>#NAME?</v>
      </c>
      <c r="Y394" s="478" t="e">
        <f t="shared" ca="1" si="77"/>
        <v>#NAME?</v>
      </c>
      <c r="Z394" s="478" t="e">
        <f t="shared" ca="1" si="77"/>
        <v>#NAME?</v>
      </c>
      <c r="AA394" s="478" t="e">
        <f t="shared" ca="1" si="77"/>
        <v>#NAME?</v>
      </c>
      <c r="AB394" s="739">
        <v>1195</v>
      </c>
      <c r="AC394" s="739">
        <v>11</v>
      </c>
      <c r="AD394" s="739" t="s">
        <v>1000</v>
      </c>
    </row>
    <row r="395" spans="1:30" ht="14">
      <c r="A395" s="477"/>
      <c r="B395" s="477"/>
      <c r="C395" s="477"/>
      <c r="D395" s="743" t="s">
        <v>693</v>
      </c>
      <c r="E395" s="478">
        <f>ROW('us01'!O1195)</f>
        <v>1195</v>
      </c>
      <c r="F395" s="478">
        <f>COLUMN('us01'!O1195)</f>
        <v>15</v>
      </c>
      <c r="G395" s="478" t="s">
        <v>1000</v>
      </c>
      <c r="H395" s="478" t="e">
        <f t="shared" ref="H395:Q404" ca="1" si="78">copia_valore_us2($E395,$F395,H$4,$G395)</f>
        <v>#NAME?</v>
      </c>
      <c r="I395" s="478" t="e">
        <f t="shared" ca="1" si="78"/>
        <v>#NAME?</v>
      </c>
      <c r="J395" s="478" t="e">
        <f t="shared" ca="1" si="78"/>
        <v>#NAME?</v>
      </c>
      <c r="K395" s="478" t="e">
        <f t="shared" ca="1" si="78"/>
        <v>#NAME?</v>
      </c>
      <c r="L395" s="478" t="e">
        <f t="shared" ca="1" si="78"/>
        <v>#NAME?</v>
      </c>
      <c r="M395" s="478" t="e">
        <f t="shared" ca="1" si="78"/>
        <v>#NAME?</v>
      </c>
      <c r="N395" s="478" t="e">
        <f t="shared" ca="1" si="78"/>
        <v>#NAME?</v>
      </c>
      <c r="O395" s="478" t="e">
        <f t="shared" ca="1" si="78"/>
        <v>#NAME?</v>
      </c>
      <c r="P395" s="478" t="e">
        <f t="shared" ca="1" si="78"/>
        <v>#NAME?</v>
      </c>
      <c r="Q395" s="478" t="e">
        <f t="shared" ca="1" si="78"/>
        <v>#NAME?</v>
      </c>
      <c r="R395" s="478" t="e">
        <f t="shared" ref="R395:AA404" ca="1" si="79">copia_valore_us2($E395,$F395,R$4,$G395)</f>
        <v>#NAME?</v>
      </c>
      <c r="S395" s="478" t="e">
        <f t="shared" ca="1" si="79"/>
        <v>#NAME?</v>
      </c>
      <c r="T395" s="478" t="e">
        <f t="shared" ca="1" si="79"/>
        <v>#NAME?</v>
      </c>
      <c r="U395" s="478" t="e">
        <f t="shared" ca="1" si="79"/>
        <v>#NAME?</v>
      </c>
      <c r="V395" s="478" t="e">
        <f t="shared" ca="1" si="79"/>
        <v>#NAME?</v>
      </c>
      <c r="W395" s="478" t="e">
        <f t="shared" ca="1" si="79"/>
        <v>#NAME?</v>
      </c>
      <c r="X395" s="478" t="e">
        <f t="shared" ca="1" si="79"/>
        <v>#NAME?</v>
      </c>
      <c r="Y395" s="478" t="e">
        <f t="shared" ca="1" si="79"/>
        <v>#NAME?</v>
      </c>
      <c r="Z395" s="478" t="e">
        <f t="shared" ca="1" si="79"/>
        <v>#NAME?</v>
      </c>
      <c r="AA395" s="478" t="e">
        <f t="shared" ca="1" si="79"/>
        <v>#NAME?</v>
      </c>
      <c r="AB395" s="739">
        <v>1195</v>
      </c>
      <c r="AC395" s="739">
        <v>15</v>
      </c>
      <c r="AD395" s="739" t="s">
        <v>1000</v>
      </c>
    </row>
    <row r="396" spans="1:30" ht="28">
      <c r="A396" s="477"/>
      <c r="B396" s="477"/>
      <c r="C396" s="477"/>
      <c r="D396" s="743" t="s">
        <v>1828</v>
      </c>
      <c r="E396" s="478">
        <f>ROW('us01'!S1195)</f>
        <v>1195</v>
      </c>
      <c r="F396" s="478">
        <f>COLUMN('us01'!S1195)</f>
        <v>19</v>
      </c>
      <c r="G396" s="478" t="s">
        <v>1000</v>
      </c>
      <c r="H396" s="478" t="e">
        <f t="shared" ca="1" si="78"/>
        <v>#NAME?</v>
      </c>
      <c r="I396" s="478" t="e">
        <f t="shared" ca="1" si="78"/>
        <v>#NAME?</v>
      </c>
      <c r="J396" s="478" t="e">
        <f t="shared" ca="1" si="78"/>
        <v>#NAME?</v>
      </c>
      <c r="K396" s="478" t="e">
        <f t="shared" ca="1" si="78"/>
        <v>#NAME?</v>
      </c>
      <c r="L396" s="478" t="e">
        <f t="shared" ca="1" si="78"/>
        <v>#NAME?</v>
      </c>
      <c r="M396" s="478" t="e">
        <f t="shared" ca="1" si="78"/>
        <v>#NAME?</v>
      </c>
      <c r="N396" s="478" t="e">
        <f t="shared" ca="1" si="78"/>
        <v>#NAME?</v>
      </c>
      <c r="O396" s="478" t="e">
        <f t="shared" ca="1" si="78"/>
        <v>#NAME?</v>
      </c>
      <c r="P396" s="478" t="e">
        <f t="shared" ca="1" si="78"/>
        <v>#NAME?</v>
      </c>
      <c r="Q396" s="478" t="e">
        <f t="shared" ca="1" si="78"/>
        <v>#NAME?</v>
      </c>
      <c r="R396" s="478" t="e">
        <f t="shared" ca="1" si="79"/>
        <v>#NAME?</v>
      </c>
      <c r="S396" s="478" t="e">
        <f t="shared" ca="1" si="79"/>
        <v>#NAME?</v>
      </c>
      <c r="T396" s="478" t="e">
        <f t="shared" ca="1" si="79"/>
        <v>#NAME?</v>
      </c>
      <c r="U396" s="478" t="e">
        <f t="shared" ca="1" si="79"/>
        <v>#NAME?</v>
      </c>
      <c r="V396" s="478" t="e">
        <f t="shared" ca="1" si="79"/>
        <v>#NAME?</v>
      </c>
      <c r="W396" s="478" t="e">
        <f t="shared" ca="1" si="79"/>
        <v>#NAME?</v>
      </c>
      <c r="X396" s="478" t="e">
        <f t="shared" ca="1" si="79"/>
        <v>#NAME?</v>
      </c>
      <c r="Y396" s="478" t="e">
        <f t="shared" ca="1" si="79"/>
        <v>#NAME?</v>
      </c>
      <c r="Z396" s="478" t="e">
        <f t="shared" ca="1" si="79"/>
        <v>#NAME?</v>
      </c>
      <c r="AA396" s="478" t="e">
        <f t="shared" ca="1" si="79"/>
        <v>#NAME?</v>
      </c>
      <c r="AB396" s="739">
        <v>1195</v>
      </c>
      <c r="AC396" s="739">
        <v>19</v>
      </c>
      <c r="AD396" s="739" t="s">
        <v>1000</v>
      </c>
    </row>
    <row r="397" spans="1:30" ht="14">
      <c r="A397" s="477"/>
      <c r="B397" s="477"/>
      <c r="C397" s="477"/>
      <c r="D397" s="743" t="s">
        <v>1385</v>
      </c>
      <c r="E397" s="478">
        <f>ROW('us01'!W1195)</f>
        <v>1195</v>
      </c>
      <c r="F397" s="478">
        <f>COLUMN('us01'!W1195)</f>
        <v>23</v>
      </c>
      <c r="G397" s="478" t="s">
        <v>2264</v>
      </c>
      <c r="H397" s="478" t="e">
        <f t="shared" ca="1" si="78"/>
        <v>#NAME?</v>
      </c>
      <c r="I397" s="478" t="e">
        <f t="shared" ca="1" si="78"/>
        <v>#NAME?</v>
      </c>
      <c r="J397" s="478" t="e">
        <f t="shared" ca="1" si="78"/>
        <v>#NAME?</v>
      </c>
      <c r="K397" s="478" t="e">
        <f t="shared" ca="1" si="78"/>
        <v>#NAME?</v>
      </c>
      <c r="L397" s="478" t="e">
        <f t="shared" ca="1" si="78"/>
        <v>#NAME?</v>
      </c>
      <c r="M397" s="478" t="e">
        <f t="shared" ca="1" si="78"/>
        <v>#NAME?</v>
      </c>
      <c r="N397" s="478" t="e">
        <f t="shared" ca="1" si="78"/>
        <v>#NAME?</v>
      </c>
      <c r="O397" s="478" t="e">
        <f t="shared" ca="1" si="78"/>
        <v>#NAME?</v>
      </c>
      <c r="P397" s="478" t="e">
        <f t="shared" ca="1" si="78"/>
        <v>#NAME?</v>
      </c>
      <c r="Q397" s="478" t="e">
        <f t="shared" ca="1" si="78"/>
        <v>#NAME?</v>
      </c>
      <c r="R397" s="478" t="e">
        <f t="shared" ca="1" si="79"/>
        <v>#NAME?</v>
      </c>
      <c r="S397" s="478" t="e">
        <f t="shared" ca="1" si="79"/>
        <v>#NAME?</v>
      </c>
      <c r="T397" s="478" t="e">
        <f t="shared" ca="1" si="79"/>
        <v>#NAME?</v>
      </c>
      <c r="U397" s="478" t="e">
        <f t="shared" ca="1" si="79"/>
        <v>#NAME?</v>
      </c>
      <c r="V397" s="478" t="e">
        <f t="shared" ca="1" si="79"/>
        <v>#NAME?</v>
      </c>
      <c r="W397" s="478" t="e">
        <f t="shared" ca="1" si="79"/>
        <v>#NAME?</v>
      </c>
      <c r="X397" s="478" t="e">
        <f t="shared" ca="1" si="79"/>
        <v>#NAME?</v>
      </c>
      <c r="Y397" s="478" t="e">
        <f t="shared" ca="1" si="79"/>
        <v>#NAME?</v>
      </c>
      <c r="Z397" s="478" t="e">
        <f t="shared" ca="1" si="79"/>
        <v>#NAME?</v>
      </c>
      <c r="AA397" s="478" t="e">
        <f t="shared" ca="1" si="79"/>
        <v>#NAME?</v>
      </c>
      <c r="AB397" s="739">
        <v>1195</v>
      </c>
      <c r="AC397" s="739">
        <v>23</v>
      </c>
      <c r="AD397" s="739" t="s">
        <v>2264</v>
      </c>
    </row>
    <row r="398" spans="1:30" ht="14">
      <c r="A398" s="477"/>
      <c r="B398" s="477"/>
      <c r="C398" s="477"/>
      <c r="D398" s="743" t="s">
        <v>691</v>
      </c>
      <c r="E398" s="478">
        <f>ROW('us01'!AE1195)</f>
        <v>1195</v>
      </c>
      <c r="F398" s="478">
        <f>COLUMN('us01'!AE1195)</f>
        <v>31</v>
      </c>
      <c r="G398" s="478" t="s">
        <v>2263</v>
      </c>
      <c r="H398" s="478" t="e">
        <f t="shared" ca="1" si="78"/>
        <v>#NAME?</v>
      </c>
      <c r="I398" s="478" t="e">
        <f t="shared" ca="1" si="78"/>
        <v>#NAME?</v>
      </c>
      <c r="J398" s="478" t="e">
        <f t="shared" ca="1" si="78"/>
        <v>#NAME?</v>
      </c>
      <c r="K398" s="478" t="e">
        <f t="shared" ca="1" si="78"/>
        <v>#NAME?</v>
      </c>
      <c r="L398" s="478" t="e">
        <f t="shared" ca="1" si="78"/>
        <v>#NAME?</v>
      </c>
      <c r="M398" s="478" t="e">
        <f t="shared" ca="1" si="78"/>
        <v>#NAME?</v>
      </c>
      <c r="N398" s="478" t="e">
        <f t="shared" ca="1" si="78"/>
        <v>#NAME?</v>
      </c>
      <c r="O398" s="478" t="e">
        <f t="shared" ca="1" si="78"/>
        <v>#NAME?</v>
      </c>
      <c r="P398" s="478" t="e">
        <f t="shared" ca="1" si="78"/>
        <v>#NAME?</v>
      </c>
      <c r="Q398" s="478" t="e">
        <f t="shared" ca="1" si="78"/>
        <v>#NAME?</v>
      </c>
      <c r="R398" s="478" t="e">
        <f t="shared" ca="1" si="79"/>
        <v>#NAME?</v>
      </c>
      <c r="S398" s="478" t="e">
        <f t="shared" ca="1" si="79"/>
        <v>#NAME?</v>
      </c>
      <c r="T398" s="478" t="e">
        <f t="shared" ca="1" si="79"/>
        <v>#NAME?</v>
      </c>
      <c r="U398" s="478" t="e">
        <f t="shared" ca="1" si="79"/>
        <v>#NAME?</v>
      </c>
      <c r="V398" s="478" t="e">
        <f t="shared" ca="1" si="79"/>
        <v>#NAME?</v>
      </c>
      <c r="W398" s="478" t="e">
        <f t="shared" ca="1" si="79"/>
        <v>#NAME?</v>
      </c>
      <c r="X398" s="478" t="e">
        <f t="shared" ca="1" si="79"/>
        <v>#NAME?</v>
      </c>
      <c r="Y398" s="478" t="e">
        <f t="shared" ca="1" si="79"/>
        <v>#NAME?</v>
      </c>
      <c r="Z398" s="478" t="e">
        <f t="shared" ca="1" si="79"/>
        <v>#NAME?</v>
      </c>
      <c r="AA398" s="478" t="e">
        <f t="shared" ca="1" si="79"/>
        <v>#NAME?</v>
      </c>
      <c r="AB398" s="739">
        <v>1195</v>
      </c>
      <c r="AC398" s="739">
        <v>31</v>
      </c>
      <c r="AD398" s="739" t="s">
        <v>2263</v>
      </c>
    </row>
    <row r="399" spans="1:30" ht="14">
      <c r="A399" s="477"/>
      <c r="B399" s="477"/>
      <c r="C399" s="477"/>
      <c r="D399" s="743" t="s">
        <v>762</v>
      </c>
      <c r="E399" s="478">
        <f>ROW('us01'!AI1195)</f>
        <v>1195</v>
      </c>
      <c r="F399" s="478">
        <f>COLUMN('us01'!AI1195)</f>
        <v>35</v>
      </c>
      <c r="G399" s="478" t="s">
        <v>1000</v>
      </c>
      <c r="H399" s="478" t="e">
        <f t="shared" ca="1" si="78"/>
        <v>#NAME?</v>
      </c>
      <c r="I399" s="478" t="e">
        <f t="shared" ca="1" si="78"/>
        <v>#NAME?</v>
      </c>
      <c r="J399" s="478" t="e">
        <f t="shared" ca="1" si="78"/>
        <v>#NAME?</v>
      </c>
      <c r="K399" s="478" t="e">
        <f t="shared" ca="1" si="78"/>
        <v>#NAME?</v>
      </c>
      <c r="L399" s="478" t="e">
        <f t="shared" ca="1" si="78"/>
        <v>#NAME?</v>
      </c>
      <c r="M399" s="478" t="e">
        <f t="shared" ca="1" si="78"/>
        <v>#NAME?</v>
      </c>
      <c r="N399" s="478" t="e">
        <f t="shared" ca="1" si="78"/>
        <v>#NAME?</v>
      </c>
      <c r="O399" s="478" t="e">
        <f t="shared" ca="1" si="78"/>
        <v>#NAME?</v>
      </c>
      <c r="P399" s="478" t="e">
        <f t="shared" ca="1" si="78"/>
        <v>#NAME?</v>
      </c>
      <c r="Q399" s="478" t="e">
        <f t="shared" ca="1" si="78"/>
        <v>#NAME?</v>
      </c>
      <c r="R399" s="478" t="e">
        <f t="shared" ca="1" si="79"/>
        <v>#NAME?</v>
      </c>
      <c r="S399" s="478" t="e">
        <f t="shared" ca="1" si="79"/>
        <v>#NAME?</v>
      </c>
      <c r="T399" s="478" t="e">
        <f t="shared" ca="1" si="79"/>
        <v>#NAME?</v>
      </c>
      <c r="U399" s="478" t="e">
        <f t="shared" ca="1" si="79"/>
        <v>#NAME?</v>
      </c>
      <c r="V399" s="478" t="e">
        <f t="shared" ca="1" si="79"/>
        <v>#NAME?</v>
      </c>
      <c r="W399" s="478" t="e">
        <f t="shared" ca="1" si="79"/>
        <v>#NAME?</v>
      </c>
      <c r="X399" s="478" t="e">
        <f t="shared" ca="1" si="79"/>
        <v>#NAME?</v>
      </c>
      <c r="Y399" s="478" t="e">
        <f t="shared" ca="1" si="79"/>
        <v>#NAME?</v>
      </c>
      <c r="Z399" s="478" t="e">
        <f t="shared" ca="1" si="79"/>
        <v>#NAME?</v>
      </c>
      <c r="AA399" s="478" t="e">
        <f t="shared" ca="1" si="79"/>
        <v>#NAME?</v>
      </c>
      <c r="AB399" s="739">
        <v>1195</v>
      </c>
      <c r="AC399" s="739">
        <v>35</v>
      </c>
      <c r="AD399" s="739" t="s">
        <v>1000</v>
      </c>
    </row>
    <row r="400" spans="1:30" ht="14">
      <c r="A400" s="477"/>
      <c r="B400" s="477"/>
      <c r="C400" s="477"/>
      <c r="D400" s="743" t="s">
        <v>692</v>
      </c>
      <c r="E400" s="478">
        <f>ROW('us01'!AM1195)</f>
        <v>1195</v>
      </c>
      <c r="F400" s="478">
        <f>COLUMN('us01'!AM1195)</f>
        <v>39</v>
      </c>
      <c r="G400" s="478" t="s">
        <v>1000</v>
      </c>
      <c r="H400" s="478" t="e">
        <f t="shared" ca="1" si="78"/>
        <v>#NAME?</v>
      </c>
      <c r="I400" s="478" t="e">
        <f t="shared" ca="1" si="78"/>
        <v>#NAME?</v>
      </c>
      <c r="J400" s="478" t="e">
        <f t="shared" ca="1" si="78"/>
        <v>#NAME?</v>
      </c>
      <c r="K400" s="478" t="e">
        <f t="shared" ca="1" si="78"/>
        <v>#NAME?</v>
      </c>
      <c r="L400" s="478" t="e">
        <f t="shared" ca="1" si="78"/>
        <v>#NAME?</v>
      </c>
      <c r="M400" s="478" t="e">
        <f t="shared" ca="1" si="78"/>
        <v>#NAME?</v>
      </c>
      <c r="N400" s="478" t="e">
        <f t="shared" ca="1" si="78"/>
        <v>#NAME?</v>
      </c>
      <c r="O400" s="478" t="e">
        <f t="shared" ca="1" si="78"/>
        <v>#NAME?</v>
      </c>
      <c r="P400" s="478" t="e">
        <f t="shared" ca="1" si="78"/>
        <v>#NAME?</v>
      </c>
      <c r="Q400" s="478" t="e">
        <f t="shared" ca="1" si="78"/>
        <v>#NAME?</v>
      </c>
      <c r="R400" s="478" t="e">
        <f t="shared" ca="1" si="79"/>
        <v>#NAME?</v>
      </c>
      <c r="S400" s="478" t="e">
        <f t="shared" ca="1" si="79"/>
        <v>#NAME?</v>
      </c>
      <c r="T400" s="478" t="e">
        <f t="shared" ca="1" si="79"/>
        <v>#NAME?</v>
      </c>
      <c r="U400" s="478" t="e">
        <f t="shared" ca="1" si="79"/>
        <v>#NAME?</v>
      </c>
      <c r="V400" s="478" t="e">
        <f t="shared" ca="1" si="79"/>
        <v>#NAME?</v>
      </c>
      <c r="W400" s="478" t="e">
        <f t="shared" ca="1" si="79"/>
        <v>#NAME?</v>
      </c>
      <c r="X400" s="478" t="e">
        <f t="shared" ca="1" si="79"/>
        <v>#NAME?</v>
      </c>
      <c r="Y400" s="478" t="e">
        <f t="shared" ca="1" si="79"/>
        <v>#NAME?</v>
      </c>
      <c r="Z400" s="478" t="e">
        <f t="shared" ca="1" si="79"/>
        <v>#NAME?</v>
      </c>
      <c r="AA400" s="478" t="e">
        <f t="shared" ca="1" si="79"/>
        <v>#NAME?</v>
      </c>
      <c r="AB400" s="739">
        <v>1195</v>
      </c>
      <c r="AC400" s="739">
        <v>39</v>
      </c>
      <c r="AD400" s="739" t="s">
        <v>1000</v>
      </c>
    </row>
    <row r="401" spans="1:50" ht="14">
      <c r="A401" s="477"/>
      <c r="B401" s="477"/>
      <c r="C401" s="477"/>
      <c r="D401" s="743" t="s">
        <v>693</v>
      </c>
      <c r="E401" s="478">
        <f>ROW('us01'!AQ1195)</f>
        <v>1195</v>
      </c>
      <c r="F401" s="478">
        <f>COLUMN('us01'!AQ1195)</f>
        <v>43</v>
      </c>
      <c r="G401" s="478" t="s">
        <v>1000</v>
      </c>
      <c r="H401" s="478" t="e">
        <f t="shared" ca="1" si="78"/>
        <v>#NAME?</v>
      </c>
      <c r="I401" s="478" t="e">
        <f t="shared" ca="1" si="78"/>
        <v>#NAME?</v>
      </c>
      <c r="J401" s="478" t="e">
        <f t="shared" ca="1" si="78"/>
        <v>#NAME?</v>
      </c>
      <c r="K401" s="478" t="e">
        <f t="shared" ca="1" si="78"/>
        <v>#NAME?</v>
      </c>
      <c r="L401" s="478" t="e">
        <f t="shared" ca="1" si="78"/>
        <v>#NAME?</v>
      </c>
      <c r="M401" s="478" t="e">
        <f t="shared" ca="1" si="78"/>
        <v>#NAME?</v>
      </c>
      <c r="N401" s="478" t="e">
        <f t="shared" ca="1" si="78"/>
        <v>#NAME?</v>
      </c>
      <c r="O401" s="478" t="e">
        <f t="shared" ca="1" si="78"/>
        <v>#NAME?</v>
      </c>
      <c r="P401" s="478" t="e">
        <f t="shared" ca="1" si="78"/>
        <v>#NAME?</v>
      </c>
      <c r="Q401" s="478" t="e">
        <f t="shared" ca="1" si="78"/>
        <v>#NAME?</v>
      </c>
      <c r="R401" s="478" t="e">
        <f t="shared" ca="1" si="79"/>
        <v>#NAME?</v>
      </c>
      <c r="S401" s="478" t="e">
        <f t="shared" ca="1" si="79"/>
        <v>#NAME?</v>
      </c>
      <c r="T401" s="478" t="e">
        <f t="shared" ca="1" si="79"/>
        <v>#NAME?</v>
      </c>
      <c r="U401" s="478" t="e">
        <f t="shared" ca="1" si="79"/>
        <v>#NAME?</v>
      </c>
      <c r="V401" s="478" t="e">
        <f t="shared" ca="1" si="79"/>
        <v>#NAME?</v>
      </c>
      <c r="W401" s="478" t="e">
        <f t="shared" ca="1" si="79"/>
        <v>#NAME?</v>
      </c>
      <c r="X401" s="478" t="e">
        <f t="shared" ca="1" si="79"/>
        <v>#NAME?</v>
      </c>
      <c r="Y401" s="478" t="e">
        <f t="shared" ca="1" si="79"/>
        <v>#NAME?</v>
      </c>
      <c r="Z401" s="478" t="e">
        <f t="shared" ca="1" si="79"/>
        <v>#NAME?</v>
      </c>
      <c r="AA401" s="478" t="e">
        <f t="shared" ca="1" si="79"/>
        <v>#NAME?</v>
      </c>
      <c r="AB401" s="739">
        <v>1195</v>
      </c>
      <c r="AC401" s="739">
        <v>43</v>
      </c>
      <c r="AD401" s="739" t="s">
        <v>1000</v>
      </c>
    </row>
    <row r="402" spans="1:50" ht="28">
      <c r="A402" s="477"/>
      <c r="B402" s="477"/>
      <c r="C402" s="477"/>
      <c r="D402" s="743" t="s">
        <v>1828</v>
      </c>
      <c r="E402" s="478">
        <f>ROW('us01'!AU1195)</f>
        <v>1195</v>
      </c>
      <c r="F402" s="478">
        <f>COLUMN('us01'!AU1195)</f>
        <v>47</v>
      </c>
      <c r="G402" s="478" t="s">
        <v>1000</v>
      </c>
      <c r="H402" s="478" t="e">
        <f t="shared" ca="1" si="78"/>
        <v>#NAME?</v>
      </c>
      <c r="I402" s="478" t="e">
        <f t="shared" ca="1" si="78"/>
        <v>#NAME?</v>
      </c>
      <c r="J402" s="478" t="e">
        <f t="shared" ca="1" si="78"/>
        <v>#NAME?</v>
      </c>
      <c r="K402" s="478" t="e">
        <f t="shared" ca="1" si="78"/>
        <v>#NAME?</v>
      </c>
      <c r="L402" s="478" t="e">
        <f t="shared" ca="1" si="78"/>
        <v>#NAME?</v>
      </c>
      <c r="M402" s="478" t="e">
        <f t="shared" ca="1" si="78"/>
        <v>#NAME?</v>
      </c>
      <c r="N402" s="478" t="e">
        <f t="shared" ca="1" si="78"/>
        <v>#NAME?</v>
      </c>
      <c r="O402" s="478" t="e">
        <f t="shared" ca="1" si="78"/>
        <v>#NAME?</v>
      </c>
      <c r="P402" s="478" t="e">
        <f t="shared" ca="1" si="78"/>
        <v>#NAME?</v>
      </c>
      <c r="Q402" s="478" t="e">
        <f t="shared" ca="1" si="78"/>
        <v>#NAME?</v>
      </c>
      <c r="R402" s="478" t="e">
        <f t="shared" ca="1" si="79"/>
        <v>#NAME?</v>
      </c>
      <c r="S402" s="478" t="e">
        <f t="shared" ca="1" si="79"/>
        <v>#NAME?</v>
      </c>
      <c r="T402" s="478" t="e">
        <f t="shared" ca="1" si="79"/>
        <v>#NAME?</v>
      </c>
      <c r="U402" s="478" t="e">
        <f t="shared" ca="1" si="79"/>
        <v>#NAME?</v>
      </c>
      <c r="V402" s="478" t="e">
        <f t="shared" ca="1" si="79"/>
        <v>#NAME?</v>
      </c>
      <c r="W402" s="478" t="e">
        <f t="shared" ca="1" si="79"/>
        <v>#NAME?</v>
      </c>
      <c r="X402" s="478" t="e">
        <f t="shared" ca="1" si="79"/>
        <v>#NAME?</v>
      </c>
      <c r="Y402" s="478" t="e">
        <f t="shared" ca="1" si="79"/>
        <v>#NAME?</v>
      </c>
      <c r="Z402" s="478" t="e">
        <f t="shared" ca="1" si="79"/>
        <v>#NAME?</v>
      </c>
      <c r="AA402" s="478" t="e">
        <f t="shared" ca="1" si="79"/>
        <v>#NAME?</v>
      </c>
      <c r="AB402" s="739">
        <v>1195</v>
      </c>
      <c r="AC402" s="739">
        <v>47</v>
      </c>
      <c r="AD402" s="739" t="s">
        <v>1000</v>
      </c>
    </row>
    <row r="403" spans="1:50" ht="14">
      <c r="A403" s="477"/>
      <c r="B403" s="477"/>
      <c r="C403" s="477"/>
      <c r="D403" s="743" t="s">
        <v>1385</v>
      </c>
      <c r="E403" s="478">
        <f>ROW('us01'!AY1195)</f>
        <v>1195</v>
      </c>
      <c r="F403" s="478">
        <f>COLUMN('us01'!AY1195)</f>
        <v>51</v>
      </c>
      <c r="G403" s="478" t="s">
        <v>2264</v>
      </c>
      <c r="H403" s="478" t="e">
        <f t="shared" ca="1" si="78"/>
        <v>#NAME?</v>
      </c>
      <c r="I403" s="478" t="e">
        <f t="shared" ca="1" si="78"/>
        <v>#NAME?</v>
      </c>
      <c r="J403" s="478" t="e">
        <f t="shared" ca="1" si="78"/>
        <v>#NAME?</v>
      </c>
      <c r="K403" s="478" t="e">
        <f t="shared" ca="1" si="78"/>
        <v>#NAME?</v>
      </c>
      <c r="L403" s="478" t="e">
        <f t="shared" ca="1" si="78"/>
        <v>#NAME?</v>
      </c>
      <c r="M403" s="478" t="e">
        <f t="shared" ca="1" si="78"/>
        <v>#NAME?</v>
      </c>
      <c r="N403" s="478" t="e">
        <f t="shared" ca="1" si="78"/>
        <v>#NAME?</v>
      </c>
      <c r="O403" s="478" t="e">
        <f t="shared" ca="1" si="78"/>
        <v>#NAME?</v>
      </c>
      <c r="P403" s="478" t="e">
        <f t="shared" ca="1" si="78"/>
        <v>#NAME?</v>
      </c>
      <c r="Q403" s="478" t="e">
        <f t="shared" ca="1" si="78"/>
        <v>#NAME?</v>
      </c>
      <c r="R403" s="478" t="e">
        <f t="shared" ca="1" si="79"/>
        <v>#NAME?</v>
      </c>
      <c r="S403" s="478" t="e">
        <f t="shared" ca="1" si="79"/>
        <v>#NAME?</v>
      </c>
      <c r="T403" s="478" t="e">
        <f t="shared" ca="1" si="79"/>
        <v>#NAME?</v>
      </c>
      <c r="U403" s="478" t="e">
        <f t="shared" ca="1" si="79"/>
        <v>#NAME?</v>
      </c>
      <c r="V403" s="478" t="e">
        <f t="shared" ca="1" si="79"/>
        <v>#NAME?</v>
      </c>
      <c r="W403" s="478" t="e">
        <f t="shared" ca="1" si="79"/>
        <v>#NAME?</v>
      </c>
      <c r="X403" s="478" t="e">
        <f t="shared" ca="1" si="79"/>
        <v>#NAME?</v>
      </c>
      <c r="Y403" s="478" t="e">
        <f t="shared" ca="1" si="79"/>
        <v>#NAME?</v>
      </c>
      <c r="Z403" s="478" t="e">
        <f t="shared" ca="1" si="79"/>
        <v>#NAME?</v>
      </c>
      <c r="AA403" s="478" t="e">
        <f t="shared" ca="1" si="79"/>
        <v>#NAME?</v>
      </c>
      <c r="AB403" s="739">
        <v>1195</v>
      </c>
      <c r="AC403" s="739">
        <v>51</v>
      </c>
      <c r="AD403" s="739" t="s">
        <v>2264</v>
      </c>
    </row>
    <row r="404" spans="1:50">
      <c r="A404" s="477"/>
      <c r="B404" s="477" t="s">
        <v>2107</v>
      </c>
      <c r="C404" s="749"/>
      <c r="D404" s="477" t="s">
        <v>1038</v>
      </c>
      <c r="E404" s="478">
        <f>ROW('us01'!AW1256)</f>
        <v>1256</v>
      </c>
      <c r="F404" s="478">
        <f>COLUMN('us01'!AW1256)</f>
        <v>49</v>
      </c>
      <c r="G404" s="478" t="s">
        <v>2264</v>
      </c>
      <c r="H404" s="478" t="e">
        <f t="shared" ca="1" si="78"/>
        <v>#NAME?</v>
      </c>
      <c r="I404" s="478" t="e">
        <f t="shared" ca="1" si="78"/>
        <v>#NAME?</v>
      </c>
      <c r="J404" s="478" t="e">
        <f t="shared" ca="1" si="78"/>
        <v>#NAME?</v>
      </c>
      <c r="K404" s="478" t="e">
        <f t="shared" ca="1" si="78"/>
        <v>#NAME?</v>
      </c>
      <c r="L404" s="478" t="e">
        <f t="shared" ca="1" si="78"/>
        <v>#NAME?</v>
      </c>
      <c r="M404" s="478" t="e">
        <f t="shared" ca="1" si="78"/>
        <v>#NAME?</v>
      </c>
      <c r="N404" s="478" t="e">
        <f t="shared" ca="1" si="78"/>
        <v>#NAME?</v>
      </c>
      <c r="O404" s="478" t="e">
        <f t="shared" ca="1" si="78"/>
        <v>#NAME?</v>
      </c>
      <c r="P404" s="478" t="e">
        <f t="shared" ca="1" si="78"/>
        <v>#NAME?</v>
      </c>
      <c r="Q404" s="478" t="e">
        <f t="shared" ca="1" si="78"/>
        <v>#NAME?</v>
      </c>
      <c r="R404" s="478" t="e">
        <f t="shared" ca="1" si="79"/>
        <v>#NAME?</v>
      </c>
      <c r="S404" s="478" t="e">
        <f t="shared" ca="1" si="79"/>
        <v>#NAME?</v>
      </c>
      <c r="T404" s="478" t="e">
        <f t="shared" ca="1" si="79"/>
        <v>#NAME?</v>
      </c>
      <c r="U404" s="478" t="e">
        <f t="shared" ca="1" si="79"/>
        <v>#NAME?</v>
      </c>
      <c r="V404" s="478" t="e">
        <f t="shared" ca="1" si="79"/>
        <v>#NAME?</v>
      </c>
      <c r="W404" s="478" t="e">
        <f t="shared" ca="1" si="79"/>
        <v>#NAME?</v>
      </c>
      <c r="X404" s="478" t="e">
        <f t="shared" ca="1" si="79"/>
        <v>#NAME?</v>
      </c>
      <c r="Y404" s="478" t="e">
        <f t="shared" ca="1" si="79"/>
        <v>#NAME?</v>
      </c>
      <c r="Z404" s="478" t="e">
        <f t="shared" ca="1" si="79"/>
        <v>#NAME?</v>
      </c>
      <c r="AA404" s="478" t="e">
        <f t="shared" ca="1" si="79"/>
        <v>#NAME?</v>
      </c>
      <c r="AB404" s="739">
        <v>1256</v>
      </c>
      <c r="AC404" s="739">
        <v>49</v>
      </c>
      <c r="AD404" s="739" t="s">
        <v>2264</v>
      </c>
    </row>
    <row r="405" spans="1:50">
      <c r="A405" s="477"/>
      <c r="B405" s="477"/>
      <c r="C405" s="477"/>
      <c r="D405" s="477" t="s">
        <v>578</v>
      </c>
      <c r="E405" s="478">
        <f>ROW('us01'!AW1257)</f>
        <v>1257</v>
      </c>
      <c r="F405" s="478">
        <f>COLUMN('us01'!AW1257)</f>
        <v>49</v>
      </c>
      <c r="G405" s="478" t="s">
        <v>2264</v>
      </c>
      <c r="H405" s="478" t="e">
        <f t="shared" ref="H405:Q414" ca="1" si="80">copia_valore_us2($E405,$F405,H$4,$G405)</f>
        <v>#NAME?</v>
      </c>
      <c r="I405" s="478" t="e">
        <f t="shared" ca="1" si="80"/>
        <v>#NAME?</v>
      </c>
      <c r="J405" s="478" t="e">
        <f t="shared" ca="1" si="80"/>
        <v>#NAME?</v>
      </c>
      <c r="K405" s="478" t="e">
        <f t="shared" ca="1" si="80"/>
        <v>#NAME?</v>
      </c>
      <c r="L405" s="478" t="e">
        <f t="shared" ca="1" si="80"/>
        <v>#NAME?</v>
      </c>
      <c r="M405" s="478" t="e">
        <f t="shared" ca="1" si="80"/>
        <v>#NAME?</v>
      </c>
      <c r="N405" s="478" t="e">
        <f t="shared" ca="1" si="80"/>
        <v>#NAME?</v>
      </c>
      <c r="O405" s="478" t="e">
        <f t="shared" ca="1" si="80"/>
        <v>#NAME?</v>
      </c>
      <c r="P405" s="478" t="e">
        <f t="shared" ca="1" si="80"/>
        <v>#NAME?</v>
      </c>
      <c r="Q405" s="478" t="e">
        <f t="shared" ca="1" si="80"/>
        <v>#NAME?</v>
      </c>
      <c r="R405" s="478" t="e">
        <f t="shared" ref="R405:AA414" ca="1" si="81">copia_valore_us2($E405,$F405,R$4,$G405)</f>
        <v>#NAME?</v>
      </c>
      <c r="S405" s="478" t="e">
        <f t="shared" ca="1" si="81"/>
        <v>#NAME?</v>
      </c>
      <c r="T405" s="478" t="e">
        <f t="shared" ca="1" si="81"/>
        <v>#NAME?</v>
      </c>
      <c r="U405" s="478" t="e">
        <f t="shared" ca="1" si="81"/>
        <v>#NAME?</v>
      </c>
      <c r="V405" s="478" t="e">
        <f t="shared" ca="1" si="81"/>
        <v>#NAME?</v>
      </c>
      <c r="W405" s="478" t="e">
        <f t="shared" ca="1" si="81"/>
        <v>#NAME?</v>
      </c>
      <c r="X405" s="478" t="e">
        <f t="shared" ca="1" si="81"/>
        <v>#NAME?</v>
      </c>
      <c r="Y405" s="478" t="e">
        <f t="shared" ca="1" si="81"/>
        <v>#NAME?</v>
      </c>
      <c r="Z405" s="478" t="e">
        <f t="shared" ca="1" si="81"/>
        <v>#NAME?</v>
      </c>
      <c r="AA405" s="478" t="e">
        <f t="shared" ca="1" si="81"/>
        <v>#NAME?</v>
      </c>
      <c r="AB405" s="739">
        <v>1257</v>
      </c>
      <c r="AC405" s="739">
        <v>49</v>
      </c>
      <c r="AD405" s="739" t="s">
        <v>2264</v>
      </c>
    </row>
    <row r="406" spans="1:50">
      <c r="A406" s="477"/>
      <c r="B406" s="477"/>
      <c r="C406" s="477"/>
      <c r="D406" s="477" t="s">
        <v>2126</v>
      </c>
      <c r="E406" s="478">
        <f>ROW('us01'!AW1258)</f>
        <v>1258</v>
      </c>
      <c r="F406" s="478">
        <f>COLUMN('us01'!AW1258)</f>
        <v>49</v>
      </c>
      <c r="G406" s="478" t="s">
        <v>2264</v>
      </c>
      <c r="H406" s="478" t="e">
        <f t="shared" ca="1" si="80"/>
        <v>#NAME?</v>
      </c>
      <c r="I406" s="478" t="e">
        <f t="shared" ca="1" si="80"/>
        <v>#NAME?</v>
      </c>
      <c r="J406" s="478" t="e">
        <f t="shared" ca="1" si="80"/>
        <v>#NAME?</v>
      </c>
      <c r="K406" s="478" t="e">
        <f t="shared" ca="1" si="80"/>
        <v>#NAME?</v>
      </c>
      <c r="L406" s="478" t="e">
        <f t="shared" ca="1" si="80"/>
        <v>#NAME?</v>
      </c>
      <c r="M406" s="478" t="e">
        <f t="shared" ca="1" si="80"/>
        <v>#NAME?</v>
      </c>
      <c r="N406" s="478" t="e">
        <f t="shared" ca="1" si="80"/>
        <v>#NAME?</v>
      </c>
      <c r="O406" s="478" t="e">
        <f t="shared" ca="1" si="80"/>
        <v>#NAME?</v>
      </c>
      <c r="P406" s="478" t="e">
        <f t="shared" ca="1" si="80"/>
        <v>#NAME?</v>
      </c>
      <c r="Q406" s="478" t="e">
        <f t="shared" ca="1" si="80"/>
        <v>#NAME?</v>
      </c>
      <c r="R406" s="478" t="e">
        <f t="shared" ca="1" si="81"/>
        <v>#NAME?</v>
      </c>
      <c r="S406" s="478" t="e">
        <f t="shared" ca="1" si="81"/>
        <v>#NAME?</v>
      </c>
      <c r="T406" s="478" t="e">
        <f t="shared" ca="1" si="81"/>
        <v>#NAME?</v>
      </c>
      <c r="U406" s="478" t="e">
        <f t="shared" ca="1" si="81"/>
        <v>#NAME?</v>
      </c>
      <c r="V406" s="478" t="e">
        <f t="shared" ca="1" si="81"/>
        <v>#NAME?</v>
      </c>
      <c r="W406" s="478" t="e">
        <f t="shared" ca="1" si="81"/>
        <v>#NAME?</v>
      </c>
      <c r="X406" s="478" t="e">
        <f t="shared" ca="1" si="81"/>
        <v>#NAME?</v>
      </c>
      <c r="Y406" s="478" t="e">
        <f t="shared" ca="1" si="81"/>
        <v>#NAME?</v>
      </c>
      <c r="Z406" s="478" t="e">
        <f t="shared" ca="1" si="81"/>
        <v>#NAME?</v>
      </c>
      <c r="AA406" s="478" t="e">
        <f t="shared" ca="1" si="81"/>
        <v>#NAME?</v>
      </c>
      <c r="AB406" s="739">
        <v>1258</v>
      </c>
      <c r="AC406" s="739">
        <v>49</v>
      </c>
      <c r="AD406" s="739" t="s">
        <v>2264</v>
      </c>
    </row>
    <row r="407" spans="1:50">
      <c r="A407" s="477"/>
      <c r="B407" s="477"/>
      <c r="C407" s="477"/>
      <c r="D407" s="477" t="s">
        <v>550</v>
      </c>
      <c r="E407" s="478">
        <f>ROW('us01'!AW1259)</f>
        <v>1259</v>
      </c>
      <c r="F407" s="478">
        <f>COLUMN('us01'!AW1259)</f>
        <v>49</v>
      </c>
      <c r="G407" s="478" t="s">
        <v>2264</v>
      </c>
      <c r="H407" s="478" t="e">
        <f t="shared" ca="1" si="80"/>
        <v>#NAME?</v>
      </c>
      <c r="I407" s="478" t="e">
        <f t="shared" ca="1" si="80"/>
        <v>#NAME?</v>
      </c>
      <c r="J407" s="478" t="e">
        <f t="shared" ca="1" si="80"/>
        <v>#NAME?</v>
      </c>
      <c r="K407" s="478" t="e">
        <f t="shared" ca="1" si="80"/>
        <v>#NAME?</v>
      </c>
      <c r="L407" s="478" t="e">
        <f t="shared" ca="1" si="80"/>
        <v>#NAME?</v>
      </c>
      <c r="M407" s="478" t="e">
        <f t="shared" ca="1" si="80"/>
        <v>#NAME?</v>
      </c>
      <c r="N407" s="478" t="e">
        <f t="shared" ca="1" si="80"/>
        <v>#NAME?</v>
      </c>
      <c r="O407" s="478" t="e">
        <f t="shared" ca="1" si="80"/>
        <v>#NAME?</v>
      </c>
      <c r="P407" s="478" t="e">
        <f t="shared" ca="1" si="80"/>
        <v>#NAME?</v>
      </c>
      <c r="Q407" s="478" t="e">
        <f t="shared" ca="1" si="80"/>
        <v>#NAME?</v>
      </c>
      <c r="R407" s="478" t="e">
        <f t="shared" ca="1" si="81"/>
        <v>#NAME?</v>
      </c>
      <c r="S407" s="478" t="e">
        <f t="shared" ca="1" si="81"/>
        <v>#NAME?</v>
      </c>
      <c r="T407" s="478" t="e">
        <f t="shared" ca="1" si="81"/>
        <v>#NAME?</v>
      </c>
      <c r="U407" s="478" t="e">
        <f t="shared" ca="1" si="81"/>
        <v>#NAME?</v>
      </c>
      <c r="V407" s="478" t="e">
        <f t="shared" ca="1" si="81"/>
        <v>#NAME?</v>
      </c>
      <c r="W407" s="478" t="e">
        <f t="shared" ca="1" si="81"/>
        <v>#NAME?</v>
      </c>
      <c r="X407" s="478" t="e">
        <f t="shared" ca="1" si="81"/>
        <v>#NAME?</v>
      </c>
      <c r="Y407" s="478" t="e">
        <f t="shared" ca="1" si="81"/>
        <v>#NAME?</v>
      </c>
      <c r="Z407" s="478" t="e">
        <f t="shared" ca="1" si="81"/>
        <v>#NAME?</v>
      </c>
      <c r="AA407" s="478" t="e">
        <f t="shared" ca="1" si="81"/>
        <v>#NAME?</v>
      </c>
      <c r="AB407" s="739">
        <v>1259</v>
      </c>
      <c r="AC407" s="739">
        <v>49</v>
      </c>
      <c r="AD407" s="739" t="s">
        <v>2264</v>
      </c>
    </row>
    <row r="408" spans="1:50">
      <c r="A408" s="477"/>
      <c r="B408" s="477"/>
      <c r="C408" s="477"/>
      <c r="D408" s="477" t="s">
        <v>1762</v>
      </c>
      <c r="E408" s="478">
        <f>ROW('us01'!AW1260)</f>
        <v>1260</v>
      </c>
      <c r="F408" s="478">
        <f>COLUMN('us01'!AW1260)</f>
        <v>49</v>
      </c>
      <c r="G408" s="478" t="s">
        <v>2264</v>
      </c>
      <c r="H408" s="478" t="e">
        <f t="shared" ca="1" si="80"/>
        <v>#NAME?</v>
      </c>
      <c r="I408" s="478" t="e">
        <f t="shared" ca="1" si="80"/>
        <v>#NAME?</v>
      </c>
      <c r="J408" s="478" t="e">
        <f t="shared" ca="1" si="80"/>
        <v>#NAME?</v>
      </c>
      <c r="K408" s="478" t="e">
        <f t="shared" ca="1" si="80"/>
        <v>#NAME?</v>
      </c>
      <c r="L408" s="478" t="e">
        <f t="shared" ca="1" si="80"/>
        <v>#NAME?</v>
      </c>
      <c r="M408" s="478" t="e">
        <f t="shared" ca="1" si="80"/>
        <v>#NAME?</v>
      </c>
      <c r="N408" s="478" t="e">
        <f t="shared" ca="1" si="80"/>
        <v>#NAME?</v>
      </c>
      <c r="O408" s="478" t="e">
        <f t="shared" ca="1" si="80"/>
        <v>#NAME?</v>
      </c>
      <c r="P408" s="478" t="e">
        <f t="shared" ca="1" si="80"/>
        <v>#NAME?</v>
      </c>
      <c r="Q408" s="478" t="e">
        <f t="shared" ca="1" si="80"/>
        <v>#NAME?</v>
      </c>
      <c r="R408" s="478" t="e">
        <f t="shared" ca="1" si="81"/>
        <v>#NAME?</v>
      </c>
      <c r="S408" s="478" t="e">
        <f t="shared" ca="1" si="81"/>
        <v>#NAME?</v>
      </c>
      <c r="T408" s="478" t="e">
        <f t="shared" ca="1" si="81"/>
        <v>#NAME?</v>
      </c>
      <c r="U408" s="478" t="e">
        <f t="shared" ca="1" si="81"/>
        <v>#NAME?</v>
      </c>
      <c r="V408" s="478" t="e">
        <f t="shared" ca="1" si="81"/>
        <v>#NAME?</v>
      </c>
      <c r="W408" s="478" t="e">
        <f t="shared" ca="1" si="81"/>
        <v>#NAME?</v>
      </c>
      <c r="X408" s="478" t="e">
        <f t="shared" ca="1" si="81"/>
        <v>#NAME?</v>
      </c>
      <c r="Y408" s="478" t="e">
        <f t="shared" ca="1" si="81"/>
        <v>#NAME?</v>
      </c>
      <c r="Z408" s="478" t="e">
        <f t="shared" ca="1" si="81"/>
        <v>#NAME?</v>
      </c>
      <c r="AA408" s="478" t="e">
        <f t="shared" ca="1" si="81"/>
        <v>#NAME?</v>
      </c>
      <c r="AB408" s="739">
        <v>1260</v>
      </c>
      <c r="AC408" s="739">
        <v>49</v>
      </c>
      <c r="AD408" s="739" t="s">
        <v>2264</v>
      </c>
    </row>
    <row r="409" spans="1:50">
      <c r="A409" s="477"/>
      <c r="B409" s="477"/>
      <c r="C409" s="477"/>
      <c r="D409" s="477" t="s">
        <v>1761</v>
      </c>
      <c r="E409" s="478">
        <f>ROW('us01'!AW1261)</f>
        <v>1261</v>
      </c>
      <c r="F409" s="478">
        <f>COLUMN('us01'!AW1261)</f>
        <v>49</v>
      </c>
      <c r="G409" s="478" t="s">
        <v>2264</v>
      </c>
      <c r="H409" s="478" t="e">
        <f t="shared" ca="1" si="80"/>
        <v>#NAME?</v>
      </c>
      <c r="I409" s="478" t="e">
        <f t="shared" ca="1" si="80"/>
        <v>#NAME?</v>
      </c>
      <c r="J409" s="478" t="e">
        <f t="shared" ca="1" si="80"/>
        <v>#NAME?</v>
      </c>
      <c r="K409" s="478" t="e">
        <f t="shared" ca="1" si="80"/>
        <v>#NAME?</v>
      </c>
      <c r="L409" s="478" t="e">
        <f t="shared" ca="1" si="80"/>
        <v>#NAME?</v>
      </c>
      <c r="M409" s="478" t="e">
        <f t="shared" ca="1" si="80"/>
        <v>#NAME?</v>
      </c>
      <c r="N409" s="478" t="e">
        <f t="shared" ca="1" si="80"/>
        <v>#NAME?</v>
      </c>
      <c r="O409" s="478" t="e">
        <f t="shared" ca="1" si="80"/>
        <v>#NAME?</v>
      </c>
      <c r="P409" s="478" t="e">
        <f t="shared" ca="1" si="80"/>
        <v>#NAME?</v>
      </c>
      <c r="Q409" s="478" t="e">
        <f t="shared" ca="1" si="80"/>
        <v>#NAME?</v>
      </c>
      <c r="R409" s="478" t="e">
        <f t="shared" ca="1" si="81"/>
        <v>#NAME?</v>
      </c>
      <c r="S409" s="478" t="e">
        <f t="shared" ca="1" si="81"/>
        <v>#NAME?</v>
      </c>
      <c r="T409" s="478" t="e">
        <f t="shared" ca="1" si="81"/>
        <v>#NAME?</v>
      </c>
      <c r="U409" s="478" t="e">
        <f t="shared" ca="1" si="81"/>
        <v>#NAME?</v>
      </c>
      <c r="V409" s="478" t="e">
        <f t="shared" ca="1" si="81"/>
        <v>#NAME?</v>
      </c>
      <c r="W409" s="478" t="e">
        <f t="shared" ca="1" si="81"/>
        <v>#NAME?</v>
      </c>
      <c r="X409" s="478" t="e">
        <f t="shared" ca="1" si="81"/>
        <v>#NAME?</v>
      </c>
      <c r="Y409" s="478" t="e">
        <f t="shared" ca="1" si="81"/>
        <v>#NAME?</v>
      </c>
      <c r="Z409" s="478" t="e">
        <f t="shared" ca="1" si="81"/>
        <v>#NAME?</v>
      </c>
      <c r="AA409" s="478" t="e">
        <f t="shared" ca="1" si="81"/>
        <v>#NAME?</v>
      </c>
      <c r="AB409" s="739">
        <v>1261</v>
      </c>
      <c r="AC409" s="739">
        <v>49</v>
      </c>
      <c r="AD409" s="739" t="s">
        <v>2264</v>
      </c>
    </row>
    <row r="410" spans="1:50">
      <c r="A410" s="477"/>
      <c r="B410" s="477"/>
      <c r="C410" s="477"/>
      <c r="D410" s="477" t="s">
        <v>2127</v>
      </c>
      <c r="E410" s="478">
        <f>ROW('us01'!AW1263)</f>
        <v>1263</v>
      </c>
      <c r="F410" s="478">
        <f>COLUMN('us01'!AW1263)</f>
        <v>49</v>
      </c>
      <c r="G410" s="478" t="s">
        <v>2264</v>
      </c>
      <c r="H410" s="478" t="e">
        <f t="shared" ca="1" si="80"/>
        <v>#NAME?</v>
      </c>
      <c r="I410" s="478" t="e">
        <f t="shared" ca="1" si="80"/>
        <v>#NAME?</v>
      </c>
      <c r="J410" s="478" t="e">
        <f t="shared" ca="1" si="80"/>
        <v>#NAME?</v>
      </c>
      <c r="K410" s="478" t="e">
        <f t="shared" ca="1" si="80"/>
        <v>#NAME?</v>
      </c>
      <c r="L410" s="478" t="e">
        <f t="shared" ca="1" si="80"/>
        <v>#NAME?</v>
      </c>
      <c r="M410" s="478" t="e">
        <f t="shared" ca="1" si="80"/>
        <v>#NAME?</v>
      </c>
      <c r="N410" s="478" t="e">
        <f t="shared" ca="1" si="80"/>
        <v>#NAME?</v>
      </c>
      <c r="O410" s="478" t="e">
        <f t="shared" ca="1" si="80"/>
        <v>#NAME?</v>
      </c>
      <c r="P410" s="478" t="e">
        <f t="shared" ca="1" si="80"/>
        <v>#NAME?</v>
      </c>
      <c r="Q410" s="478" t="e">
        <f t="shared" ca="1" si="80"/>
        <v>#NAME?</v>
      </c>
      <c r="R410" s="478" t="e">
        <f t="shared" ca="1" si="81"/>
        <v>#NAME?</v>
      </c>
      <c r="S410" s="478" t="e">
        <f t="shared" ca="1" si="81"/>
        <v>#NAME?</v>
      </c>
      <c r="T410" s="478" t="e">
        <f t="shared" ca="1" si="81"/>
        <v>#NAME?</v>
      </c>
      <c r="U410" s="478" t="e">
        <f t="shared" ca="1" si="81"/>
        <v>#NAME?</v>
      </c>
      <c r="V410" s="478" t="e">
        <f t="shared" ca="1" si="81"/>
        <v>#NAME?</v>
      </c>
      <c r="W410" s="478" t="e">
        <f t="shared" ca="1" si="81"/>
        <v>#NAME?</v>
      </c>
      <c r="X410" s="478" t="e">
        <f t="shared" ca="1" si="81"/>
        <v>#NAME?</v>
      </c>
      <c r="Y410" s="478" t="e">
        <f t="shared" ca="1" si="81"/>
        <v>#NAME?</v>
      </c>
      <c r="Z410" s="478" t="e">
        <f t="shared" ca="1" si="81"/>
        <v>#NAME?</v>
      </c>
      <c r="AA410" s="478" t="e">
        <f t="shared" ca="1" si="81"/>
        <v>#NAME?</v>
      </c>
      <c r="AB410" s="739">
        <v>1263</v>
      </c>
      <c r="AC410" s="739">
        <v>49</v>
      </c>
      <c r="AD410" s="739" t="s">
        <v>2264</v>
      </c>
    </row>
    <row r="411" spans="1:50">
      <c r="A411" s="477" t="s">
        <v>2176</v>
      </c>
      <c r="B411" s="477"/>
      <c r="C411" s="477"/>
      <c r="D411" s="477" t="s">
        <v>1201</v>
      </c>
      <c r="E411" s="478">
        <v>0</v>
      </c>
      <c r="F411" s="478">
        <v>0</v>
      </c>
      <c r="G411" s="478" t="s">
        <v>2264</v>
      </c>
      <c r="H411" s="478" t="e">
        <f t="shared" ca="1" si="80"/>
        <v>#NAME?</v>
      </c>
      <c r="I411" s="478" t="e">
        <f t="shared" ca="1" si="80"/>
        <v>#NAME?</v>
      </c>
      <c r="J411" s="478" t="e">
        <f t="shared" ca="1" si="80"/>
        <v>#NAME?</v>
      </c>
      <c r="K411" s="478" t="e">
        <f t="shared" ca="1" si="80"/>
        <v>#NAME?</v>
      </c>
      <c r="L411" s="478" t="e">
        <f t="shared" ca="1" si="80"/>
        <v>#NAME?</v>
      </c>
      <c r="M411" s="478" t="e">
        <f t="shared" ca="1" si="80"/>
        <v>#NAME?</v>
      </c>
      <c r="N411" s="478" t="e">
        <f t="shared" ca="1" si="80"/>
        <v>#NAME?</v>
      </c>
      <c r="O411" s="478" t="e">
        <f t="shared" ca="1" si="80"/>
        <v>#NAME?</v>
      </c>
      <c r="P411" s="478" t="e">
        <f t="shared" ca="1" si="80"/>
        <v>#NAME?</v>
      </c>
      <c r="Q411" s="478" t="e">
        <f t="shared" ca="1" si="80"/>
        <v>#NAME?</v>
      </c>
      <c r="R411" s="478" t="e">
        <f t="shared" ca="1" si="81"/>
        <v>#NAME?</v>
      </c>
      <c r="S411" s="478" t="e">
        <f t="shared" ca="1" si="81"/>
        <v>#NAME?</v>
      </c>
      <c r="T411" s="478" t="e">
        <f t="shared" ca="1" si="81"/>
        <v>#NAME?</v>
      </c>
      <c r="U411" s="478" t="e">
        <f t="shared" ca="1" si="81"/>
        <v>#NAME?</v>
      </c>
      <c r="V411" s="478" t="e">
        <f t="shared" ca="1" si="81"/>
        <v>#NAME?</v>
      </c>
      <c r="W411" s="478" t="e">
        <f t="shared" ca="1" si="81"/>
        <v>#NAME?</v>
      </c>
      <c r="X411" s="478" t="e">
        <f t="shared" ca="1" si="81"/>
        <v>#NAME?</v>
      </c>
      <c r="Y411" s="478" t="e">
        <f t="shared" ca="1" si="81"/>
        <v>#NAME?</v>
      </c>
      <c r="Z411" s="478" t="e">
        <f t="shared" ca="1" si="81"/>
        <v>#NAME?</v>
      </c>
      <c r="AA411" s="478" t="e">
        <f t="shared" ca="1" si="81"/>
        <v>#NAME?</v>
      </c>
      <c r="AB411" s="739">
        <v>0</v>
      </c>
      <c r="AC411" s="739">
        <v>0</v>
      </c>
      <c r="AD411" s="739" t="s">
        <v>2264</v>
      </c>
      <c r="AE411" s="739">
        <v>0</v>
      </c>
      <c r="AF411" s="739">
        <v>0</v>
      </c>
      <c r="AG411" s="739">
        <v>0</v>
      </c>
      <c r="AH411" s="739">
        <v>0</v>
      </c>
      <c r="AI411" s="739">
        <v>0</v>
      </c>
      <c r="AJ411" s="739">
        <v>0</v>
      </c>
      <c r="AK411" s="739">
        <v>0</v>
      </c>
      <c r="AL411" s="739">
        <v>0</v>
      </c>
      <c r="AM411" s="739">
        <v>0</v>
      </c>
      <c r="AN411" s="739">
        <v>0</v>
      </c>
      <c r="AO411" s="739">
        <v>0</v>
      </c>
      <c r="AP411" s="739">
        <v>0</v>
      </c>
      <c r="AQ411" s="739">
        <v>0</v>
      </c>
      <c r="AR411" s="739">
        <v>0</v>
      </c>
      <c r="AS411" s="739">
        <v>0</v>
      </c>
      <c r="AT411" s="739">
        <v>0</v>
      </c>
      <c r="AU411" s="739">
        <v>0</v>
      </c>
      <c r="AV411" s="739">
        <v>0</v>
      </c>
      <c r="AW411" s="739">
        <v>0</v>
      </c>
      <c r="AX411" s="739">
        <v>0</v>
      </c>
    </row>
    <row r="412" spans="1:50">
      <c r="A412" s="477"/>
      <c r="B412" s="477"/>
      <c r="C412" s="477"/>
      <c r="D412" s="477" t="s">
        <v>1475</v>
      </c>
      <c r="E412" s="478">
        <f>ROW('us01'!AJ1268)</f>
        <v>1268</v>
      </c>
      <c r="F412" s="478">
        <f>COLUMN('us01'!AJ1268)</f>
        <v>36</v>
      </c>
      <c r="G412" s="478" t="s">
        <v>2264</v>
      </c>
      <c r="H412" s="478" t="e">
        <f t="shared" ca="1" si="80"/>
        <v>#NAME?</v>
      </c>
      <c r="I412" s="478" t="e">
        <f t="shared" ca="1" si="80"/>
        <v>#NAME?</v>
      </c>
      <c r="J412" s="478" t="e">
        <f t="shared" ca="1" si="80"/>
        <v>#NAME?</v>
      </c>
      <c r="K412" s="478" t="e">
        <f t="shared" ca="1" si="80"/>
        <v>#NAME?</v>
      </c>
      <c r="L412" s="478" t="e">
        <f t="shared" ca="1" si="80"/>
        <v>#NAME?</v>
      </c>
      <c r="M412" s="478" t="e">
        <f t="shared" ca="1" si="80"/>
        <v>#NAME?</v>
      </c>
      <c r="N412" s="478" t="e">
        <f t="shared" ca="1" si="80"/>
        <v>#NAME?</v>
      </c>
      <c r="O412" s="478" t="e">
        <f t="shared" ca="1" si="80"/>
        <v>#NAME?</v>
      </c>
      <c r="P412" s="478" t="e">
        <f t="shared" ca="1" si="80"/>
        <v>#NAME?</v>
      </c>
      <c r="Q412" s="478" t="e">
        <f t="shared" ca="1" si="80"/>
        <v>#NAME?</v>
      </c>
      <c r="R412" s="478" t="e">
        <f t="shared" ca="1" si="81"/>
        <v>#NAME?</v>
      </c>
      <c r="S412" s="478" t="e">
        <f t="shared" ca="1" si="81"/>
        <v>#NAME?</v>
      </c>
      <c r="T412" s="478" t="e">
        <f t="shared" ca="1" si="81"/>
        <v>#NAME?</v>
      </c>
      <c r="U412" s="478" t="e">
        <f t="shared" ca="1" si="81"/>
        <v>#NAME?</v>
      </c>
      <c r="V412" s="478" t="e">
        <f t="shared" ca="1" si="81"/>
        <v>#NAME?</v>
      </c>
      <c r="W412" s="478" t="e">
        <f t="shared" ca="1" si="81"/>
        <v>#NAME?</v>
      </c>
      <c r="X412" s="478" t="e">
        <f t="shared" ca="1" si="81"/>
        <v>#NAME?</v>
      </c>
      <c r="Y412" s="478" t="e">
        <f t="shared" ca="1" si="81"/>
        <v>#NAME?</v>
      </c>
      <c r="Z412" s="478" t="e">
        <f t="shared" ca="1" si="81"/>
        <v>#NAME?</v>
      </c>
      <c r="AA412" s="478" t="e">
        <f t="shared" ca="1" si="81"/>
        <v>#NAME?</v>
      </c>
      <c r="AB412" s="739">
        <v>1268</v>
      </c>
      <c r="AC412" s="739">
        <v>36</v>
      </c>
      <c r="AD412" s="739" t="s">
        <v>2264</v>
      </c>
    </row>
    <row r="413" spans="1:50">
      <c r="A413" s="477"/>
      <c r="B413" s="477"/>
      <c r="C413" s="477"/>
      <c r="D413" s="477" t="s">
        <v>408</v>
      </c>
      <c r="E413" s="478">
        <f>ROW('us01'!AJ1269)</f>
        <v>1269</v>
      </c>
      <c r="F413" s="478">
        <f>COLUMN('us01'!AJ1269)</f>
        <v>36</v>
      </c>
      <c r="G413" s="478" t="s">
        <v>2264</v>
      </c>
      <c r="H413" s="478" t="e">
        <f t="shared" ca="1" si="80"/>
        <v>#NAME?</v>
      </c>
      <c r="I413" s="478" t="e">
        <f t="shared" ca="1" si="80"/>
        <v>#NAME?</v>
      </c>
      <c r="J413" s="478" t="e">
        <f t="shared" ca="1" si="80"/>
        <v>#NAME?</v>
      </c>
      <c r="K413" s="478" t="e">
        <f t="shared" ca="1" si="80"/>
        <v>#NAME?</v>
      </c>
      <c r="L413" s="478" t="e">
        <f t="shared" ca="1" si="80"/>
        <v>#NAME?</v>
      </c>
      <c r="M413" s="478" t="e">
        <f t="shared" ca="1" si="80"/>
        <v>#NAME?</v>
      </c>
      <c r="N413" s="478" t="e">
        <f t="shared" ca="1" si="80"/>
        <v>#NAME?</v>
      </c>
      <c r="O413" s="478" t="e">
        <f t="shared" ca="1" si="80"/>
        <v>#NAME?</v>
      </c>
      <c r="P413" s="478" t="e">
        <f t="shared" ca="1" si="80"/>
        <v>#NAME?</v>
      </c>
      <c r="Q413" s="478" t="e">
        <f t="shared" ca="1" si="80"/>
        <v>#NAME?</v>
      </c>
      <c r="R413" s="478" t="e">
        <f t="shared" ca="1" si="81"/>
        <v>#NAME?</v>
      </c>
      <c r="S413" s="478" t="e">
        <f t="shared" ca="1" si="81"/>
        <v>#NAME?</v>
      </c>
      <c r="T413" s="478" t="e">
        <f t="shared" ca="1" si="81"/>
        <v>#NAME?</v>
      </c>
      <c r="U413" s="478" t="e">
        <f t="shared" ca="1" si="81"/>
        <v>#NAME?</v>
      </c>
      <c r="V413" s="478" t="e">
        <f t="shared" ca="1" si="81"/>
        <v>#NAME?</v>
      </c>
      <c r="W413" s="478" t="e">
        <f t="shared" ca="1" si="81"/>
        <v>#NAME?</v>
      </c>
      <c r="X413" s="478" t="e">
        <f t="shared" ca="1" si="81"/>
        <v>#NAME?</v>
      </c>
      <c r="Y413" s="478" t="e">
        <f t="shared" ca="1" si="81"/>
        <v>#NAME?</v>
      </c>
      <c r="Z413" s="478" t="e">
        <f t="shared" ca="1" si="81"/>
        <v>#NAME?</v>
      </c>
      <c r="AA413" s="478" t="e">
        <f t="shared" ca="1" si="81"/>
        <v>#NAME?</v>
      </c>
      <c r="AB413" s="739">
        <v>1269</v>
      </c>
      <c r="AC413" s="739">
        <v>36</v>
      </c>
      <c r="AD413" s="739" t="s">
        <v>2264</v>
      </c>
    </row>
    <row r="414" spans="1:50">
      <c r="A414" s="750" t="s">
        <v>41</v>
      </c>
      <c r="B414" s="477" t="s">
        <v>26</v>
      </c>
      <c r="C414" s="477"/>
      <c r="D414" s="477" t="s">
        <v>40</v>
      </c>
      <c r="E414" s="478">
        <f>ROW('us01'!AJ1062)</f>
        <v>1062</v>
      </c>
      <c r="F414" s="478">
        <f>COLUMN('us01'!AJ1062)</f>
        <v>36</v>
      </c>
      <c r="G414" s="478" t="s">
        <v>2264</v>
      </c>
      <c r="H414" s="478" t="e">
        <f t="shared" ca="1" si="80"/>
        <v>#NAME?</v>
      </c>
      <c r="I414" s="478" t="e">
        <f t="shared" ca="1" si="80"/>
        <v>#NAME?</v>
      </c>
      <c r="J414" s="478" t="e">
        <f t="shared" ca="1" si="80"/>
        <v>#NAME?</v>
      </c>
      <c r="K414" s="478" t="e">
        <f t="shared" ca="1" si="80"/>
        <v>#NAME?</v>
      </c>
      <c r="L414" s="478" t="e">
        <f t="shared" ca="1" si="80"/>
        <v>#NAME?</v>
      </c>
      <c r="M414" s="478" t="e">
        <f t="shared" ca="1" si="80"/>
        <v>#NAME?</v>
      </c>
      <c r="N414" s="478" t="e">
        <f t="shared" ca="1" si="80"/>
        <v>#NAME?</v>
      </c>
      <c r="O414" s="478" t="e">
        <f t="shared" ca="1" si="80"/>
        <v>#NAME?</v>
      </c>
      <c r="P414" s="478" t="e">
        <f t="shared" ca="1" si="80"/>
        <v>#NAME?</v>
      </c>
      <c r="Q414" s="478" t="e">
        <f t="shared" ca="1" si="80"/>
        <v>#NAME?</v>
      </c>
      <c r="R414" s="478" t="e">
        <f t="shared" ca="1" si="81"/>
        <v>#NAME?</v>
      </c>
      <c r="S414" s="478" t="e">
        <f t="shared" ca="1" si="81"/>
        <v>#NAME?</v>
      </c>
      <c r="T414" s="478" t="e">
        <f t="shared" ca="1" si="81"/>
        <v>#NAME?</v>
      </c>
      <c r="U414" s="478" t="e">
        <f t="shared" ca="1" si="81"/>
        <v>#NAME?</v>
      </c>
      <c r="V414" s="478" t="e">
        <f t="shared" ca="1" si="81"/>
        <v>#NAME?</v>
      </c>
      <c r="W414" s="478" t="e">
        <f t="shared" ca="1" si="81"/>
        <v>#NAME?</v>
      </c>
      <c r="X414" s="478" t="e">
        <f t="shared" ca="1" si="81"/>
        <v>#NAME?</v>
      </c>
      <c r="Y414" s="478" t="e">
        <f t="shared" ca="1" si="81"/>
        <v>#NAME?</v>
      </c>
      <c r="Z414" s="478" t="e">
        <f t="shared" ca="1" si="81"/>
        <v>#NAME?</v>
      </c>
      <c r="AA414" s="478" t="e">
        <f t="shared" ca="1" si="81"/>
        <v>#NAME?</v>
      </c>
      <c r="AB414" s="739">
        <v>1062</v>
      </c>
      <c r="AC414" s="739">
        <v>36</v>
      </c>
      <c r="AD414" s="739" t="s">
        <v>2264</v>
      </c>
    </row>
    <row r="415" spans="1:50">
      <c r="A415" s="477" t="s">
        <v>2176</v>
      </c>
      <c r="B415" s="477" t="s">
        <v>2107</v>
      </c>
      <c r="C415" s="477"/>
      <c r="D415" s="477" t="s">
        <v>1291</v>
      </c>
      <c r="E415" s="478">
        <f>ROW('us01'!AW1262)</f>
        <v>1262</v>
      </c>
      <c r="F415" s="478">
        <f>COLUMN('us01'!AW1262)</f>
        <v>49</v>
      </c>
      <c r="G415" s="478" t="s">
        <v>2264</v>
      </c>
      <c r="H415" s="478" t="e">
        <f t="shared" ref="H415:Q420" ca="1" si="82">copia_valore_us2($E415,$F415,H$4,$G415)</f>
        <v>#NAME?</v>
      </c>
      <c r="I415" s="478" t="e">
        <f t="shared" ca="1" si="82"/>
        <v>#NAME?</v>
      </c>
      <c r="J415" s="478" t="e">
        <f t="shared" ca="1" si="82"/>
        <v>#NAME?</v>
      </c>
      <c r="K415" s="478" t="e">
        <f t="shared" ca="1" si="82"/>
        <v>#NAME?</v>
      </c>
      <c r="L415" s="478" t="e">
        <f t="shared" ca="1" si="82"/>
        <v>#NAME?</v>
      </c>
      <c r="M415" s="478" t="e">
        <f t="shared" ca="1" si="82"/>
        <v>#NAME?</v>
      </c>
      <c r="N415" s="478" t="e">
        <f t="shared" ca="1" si="82"/>
        <v>#NAME?</v>
      </c>
      <c r="O415" s="478" t="e">
        <f t="shared" ca="1" si="82"/>
        <v>#NAME?</v>
      </c>
      <c r="P415" s="478" t="e">
        <f t="shared" ca="1" si="82"/>
        <v>#NAME?</v>
      </c>
      <c r="Q415" s="478" t="e">
        <f t="shared" ca="1" si="82"/>
        <v>#NAME?</v>
      </c>
      <c r="R415" s="478" t="e">
        <f t="shared" ref="R415:AA420" ca="1" si="83">copia_valore_us2($E415,$F415,R$4,$G415)</f>
        <v>#NAME?</v>
      </c>
      <c r="S415" s="478" t="e">
        <f t="shared" ca="1" si="83"/>
        <v>#NAME?</v>
      </c>
      <c r="T415" s="478" t="e">
        <f t="shared" ca="1" si="83"/>
        <v>#NAME?</v>
      </c>
      <c r="U415" s="478" t="e">
        <f t="shared" ca="1" si="83"/>
        <v>#NAME?</v>
      </c>
      <c r="V415" s="478" t="e">
        <f t="shared" ca="1" si="83"/>
        <v>#NAME?</v>
      </c>
      <c r="W415" s="478" t="e">
        <f t="shared" ca="1" si="83"/>
        <v>#NAME?</v>
      </c>
      <c r="X415" s="478" t="e">
        <f t="shared" ca="1" si="83"/>
        <v>#NAME?</v>
      </c>
      <c r="Y415" s="478" t="e">
        <f t="shared" ca="1" si="83"/>
        <v>#NAME?</v>
      </c>
      <c r="Z415" s="478" t="e">
        <f t="shared" ca="1" si="83"/>
        <v>#NAME?</v>
      </c>
      <c r="AA415" s="478" t="e">
        <f t="shared" ca="1" si="83"/>
        <v>#NAME?</v>
      </c>
      <c r="AB415" s="739">
        <v>1262</v>
      </c>
      <c r="AC415" s="739">
        <v>49</v>
      </c>
      <c r="AD415" s="739" t="s">
        <v>2264</v>
      </c>
    </row>
    <row r="416" spans="1:50">
      <c r="A416" s="477" t="s">
        <v>2176</v>
      </c>
      <c r="B416" s="477"/>
      <c r="C416" s="477"/>
      <c r="D416" s="477" t="s">
        <v>811</v>
      </c>
      <c r="E416" s="478">
        <f>ROW('us01'!H1262)</f>
        <v>1262</v>
      </c>
      <c r="F416" s="478">
        <f>COLUMN('us01'!H1262)</f>
        <v>8</v>
      </c>
      <c r="G416" s="478" t="s">
        <v>1000</v>
      </c>
      <c r="H416" s="478" t="e">
        <f t="shared" ca="1" si="82"/>
        <v>#NAME?</v>
      </c>
      <c r="I416" s="478" t="e">
        <f t="shared" ca="1" si="82"/>
        <v>#NAME?</v>
      </c>
      <c r="J416" s="478" t="e">
        <f t="shared" ca="1" si="82"/>
        <v>#NAME?</v>
      </c>
      <c r="K416" s="478" t="e">
        <f t="shared" ca="1" si="82"/>
        <v>#NAME?</v>
      </c>
      <c r="L416" s="478" t="e">
        <f t="shared" ca="1" si="82"/>
        <v>#NAME?</v>
      </c>
      <c r="M416" s="478" t="e">
        <f t="shared" ca="1" si="82"/>
        <v>#NAME?</v>
      </c>
      <c r="N416" s="478" t="e">
        <f t="shared" ca="1" si="82"/>
        <v>#NAME?</v>
      </c>
      <c r="O416" s="478" t="e">
        <f t="shared" ca="1" si="82"/>
        <v>#NAME?</v>
      </c>
      <c r="P416" s="478" t="e">
        <f t="shared" ca="1" si="82"/>
        <v>#NAME?</v>
      </c>
      <c r="Q416" s="478" t="e">
        <f t="shared" ca="1" si="82"/>
        <v>#NAME?</v>
      </c>
      <c r="R416" s="478" t="e">
        <f t="shared" ca="1" si="83"/>
        <v>#NAME?</v>
      </c>
      <c r="S416" s="478" t="e">
        <f t="shared" ca="1" si="83"/>
        <v>#NAME?</v>
      </c>
      <c r="T416" s="478" t="e">
        <f t="shared" ca="1" si="83"/>
        <v>#NAME?</v>
      </c>
      <c r="U416" s="478" t="e">
        <f t="shared" ca="1" si="83"/>
        <v>#NAME?</v>
      </c>
      <c r="V416" s="478" t="e">
        <f t="shared" ca="1" si="83"/>
        <v>#NAME?</v>
      </c>
      <c r="W416" s="478" t="e">
        <f t="shared" ca="1" si="83"/>
        <v>#NAME?</v>
      </c>
      <c r="X416" s="478" t="e">
        <f t="shared" ca="1" si="83"/>
        <v>#NAME?</v>
      </c>
      <c r="Y416" s="478" t="e">
        <f t="shared" ca="1" si="83"/>
        <v>#NAME?</v>
      </c>
      <c r="Z416" s="478" t="e">
        <f t="shared" ca="1" si="83"/>
        <v>#NAME?</v>
      </c>
      <c r="AA416" s="478" t="e">
        <f t="shared" ca="1" si="83"/>
        <v>#NAME?</v>
      </c>
      <c r="AB416" s="739">
        <v>1262</v>
      </c>
      <c r="AC416" s="739">
        <v>8</v>
      </c>
      <c r="AD416" s="739" t="s">
        <v>1000</v>
      </c>
    </row>
    <row r="417" spans="1:30">
      <c r="A417" s="479" t="s">
        <v>2307</v>
      </c>
      <c r="B417" s="479" t="s">
        <v>1048</v>
      </c>
      <c r="C417" s="477"/>
      <c r="D417" s="479" t="s">
        <v>2308</v>
      </c>
      <c r="E417" s="478">
        <f>ROW('us01'!AS1046)</f>
        <v>1046</v>
      </c>
      <c r="F417" s="478">
        <f>COLUMN('us01'!AS1046)</f>
        <v>45</v>
      </c>
      <c r="G417" s="478" t="s">
        <v>2264</v>
      </c>
      <c r="H417" s="478" t="e">
        <f t="shared" ca="1" si="82"/>
        <v>#NAME?</v>
      </c>
      <c r="I417" s="478" t="e">
        <f t="shared" ca="1" si="82"/>
        <v>#NAME?</v>
      </c>
      <c r="J417" s="478" t="e">
        <f t="shared" ca="1" si="82"/>
        <v>#NAME?</v>
      </c>
      <c r="K417" s="478" t="e">
        <f t="shared" ca="1" si="82"/>
        <v>#NAME?</v>
      </c>
      <c r="L417" s="478" t="e">
        <f t="shared" ca="1" si="82"/>
        <v>#NAME?</v>
      </c>
      <c r="M417" s="478" t="e">
        <f t="shared" ca="1" si="82"/>
        <v>#NAME?</v>
      </c>
      <c r="N417" s="478" t="e">
        <f t="shared" ca="1" si="82"/>
        <v>#NAME?</v>
      </c>
      <c r="O417" s="478" t="e">
        <f t="shared" ca="1" si="82"/>
        <v>#NAME?</v>
      </c>
      <c r="P417" s="478" t="e">
        <f t="shared" ca="1" si="82"/>
        <v>#NAME?</v>
      </c>
      <c r="Q417" s="478" t="e">
        <f t="shared" ca="1" si="82"/>
        <v>#NAME?</v>
      </c>
      <c r="R417" s="478" t="e">
        <f t="shared" ca="1" si="83"/>
        <v>#NAME?</v>
      </c>
      <c r="S417" s="478" t="e">
        <f t="shared" ca="1" si="83"/>
        <v>#NAME?</v>
      </c>
      <c r="T417" s="478" t="e">
        <f t="shared" ca="1" si="83"/>
        <v>#NAME?</v>
      </c>
      <c r="U417" s="478" t="e">
        <f t="shared" ca="1" si="83"/>
        <v>#NAME?</v>
      </c>
      <c r="V417" s="478" t="e">
        <f t="shared" ca="1" si="83"/>
        <v>#NAME?</v>
      </c>
      <c r="W417" s="478" t="e">
        <f t="shared" ca="1" si="83"/>
        <v>#NAME?</v>
      </c>
      <c r="X417" s="478" t="e">
        <f t="shared" ca="1" si="83"/>
        <v>#NAME?</v>
      </c>
      <c r="Y417" s="478" t="e">
        <f t="shared" ca="1" si="83"/>
        <v>#NAME?</v>
      </c>
      <c r="Z417" s="478" t="e">
        <f t="shared" ca="1" si="83"/>
        <v>#NAME?</v>
      </c>
      <c r="AA417" s="478" t="e">
        <f t="shared" ca="1" si="83"/>
        <v>#NAME?</v>
      </c>
      <c r="AB417" s="739">
        <v>1046</v>
      </c>
      <c r="AC417" s="739">
        <v>45</v>
      </c>
      <c r="AD417" s="739" t="s">
        <v>2264</v>
      </c>
    </row>
    <row r="418" spans="1:30">
      <c r="A418" s="477"/>
      <c r="B418" s="477"/>
      <c r="C418" s="477"/>
      <c r="D418" s="479" t="s">
        <v>2309</v>
      </c>
      <c r="E418" s="478">
        <f>ROW('us01'!BQ1046)</f>
        <v>1046</v>
      </c>
      <c r="F418" s="478">
        <f>COLUMN('us01'!BQ1046)</f>
        <v>69</v>
      </c>
      <c r="G418" s="478" t="s">
        <v>2264</v>
      </c>
      <c r="H418" s="478" t="e">
        <f t="shared" ca="1" si="82"/>
        <v>#NAME?</v>
      </c>
      <c r="I418" s="478" t="e">
        <f t="shared" ca="1" si="82"/>
        <v>#NAME?</v>
      </c>
      <c r="J418" s="478" t="e">
        <f t="shared" ca="1" si="82"/>
        <v>#NAME?</v>
      </c>
      <c r="K418" s="478" t="e">
        <f t="shared" ca="1" si="82"/>
        <v>#NAME?</v>
      </c>
      <c r="L418" s="478" t="e">
        <f t="shared" ca="1" si="82"/>
        <v>#NAME?</v>
      </c>
      <c r="M418" s="478" t="e">
        <f t="shared" ca="1" si="82"/>
        <v>#NAME?</v>
      </c>
      <c r="N418" s="478" t="e">
        <f t="shared" ca="1" si="82"/>
        <v>#NAME?</v>
      </c>
      <c r="O418" s="478" t="e">
        <f t="shared" ca="1" si="82"/>
        <v>#NAME?</v>
      </c>
      <c r="P418" s="478" t="e">
        <f t="shared" ca="1" si="82"/>
        <v>#NAME?</v>
      </c>
      <c r="Q418" s="478" t="e">
        <f t="shared" ca="1" si="82"/>
        <v>#NAME?</v>
      </c>
      <c r="R418" s="478" t="e">
        <f t="shared" ca="1" si="83"/>
        <v>#NAME?</v>
      </c>
      <c r="S418" s="478" t="e">
        <f t="shared" ca="1" si="83"/>
        <v>#NAME?</v>
      </c>
      <c r="T418" s="478" t="e">
        <f t="shared" ca="1" si="83"/>
        <v>#NAME?</v>
      </c>
      <c r="U418" s="478" t="e">
        <f t="shared" ca="1" si="83"/>
        <v>#NAME?</v>
      </c>
      <c r="V418" s="478" t="e">
        <f t="shared" ca="1" si="83"/>
        <v>#NAME?</v>
      </c>
      <c r="W418" s="478" t="e">
        <f t="shared" ca="1" si="83"/>
        <v>#NAME?</v>
      </c>
      <c r="X418" s="478" t="e">
        <f t="shared" ca="1" si="83"/>
        <v>#NAME?</v>
      </c>
      <c r="Y418" s="478" t="e">
        <f t="shared" ca="1" si="83"/>
        <v>#NAME?</v>
      </c>
      <c r="Z418" s="478" t="e">
        <f t="shared" ca="1" si="83"/>
        <v>#NAME?</v>
      </c>
      <c r="AA418" s="478" t="e">
        <f t="shared" ca="1" si="83"/>
        <v>#NAME?</v>
      </c>
      <c r="AB418" s="739">
        <v>1046</v>
      </c>
      <c r="AC418" s="739">
        <v>69</v>
      </c>
      <c r="AD418" s="739" t="s">
        <v>2264</v>
      </c>
    </row>
    <row r="419" spans="1:30">
      <c r="A419" s="477"/>
      <c r="B419" s="477"/>
      <c r="C419" s="477"/>
      <c r="D419" s="479" t="s">
        <v>2310</v>
      </c>
      <c r="E419" s="478">
        <f>ROW('us01'!AS1049)</f>
        <v>1049</v>
      </c>
      <c r="F419" s="478">
        <f>COLUMN('us01'!AS1049)</f>
        <v>45</v>
      </c>
      <c r="G419" s="478" t="s">
        <v>2264</v>
      </c>
      <c r="H419" s="478" t="e">
        <f t="shared" ca="1" si="82"/>
        <v>#NAME?</v>
      </c>
      <c r="I419" s="478" t="e">
        <f t="shared" ca="1" si="82"/>
        <v>#NAME?</v>
      </c>
      <c r="J419" s="478" t="e">
        <f t="shared" ca="1" si="82"/>
        <v>#NAME?</v>
      </c>
      <c r="K419" s="478" t="e">
        <f t="shared" ca="1" si="82"/>
        <v>#NAME?</v>
      </c>
      <c r="L419" s="478" t="e">
        <f t="shared" ca="1" si="82"/>
        <v>#NAME?</v>
      </c>
      <c r="M419" s="478" t="e">
        <f t="shared" ca="1" si="82"/>
        <v>#NAME?</v>
      </c>
      <c r="N419" s="478" t="e">
        <f t="shared" ca="1" si="82"/>
        <v>#NAME?</v>
      </c>
      <c r="O419" s="478" t="e">
        <f t="shared" ca="1" si="82"/>
        <v>#NAME?</v>
      </c>
      <c r="P419" s="478" t="e">
        <f t="shared" ca="1" si="82"/>
        <v>#NAME?</v>
      </c>
      <c r="Q419" s="478" t="e">
        <f t="shared" ca="1" si="82"/>
        <v>#NAME?</v>
      </c>
      <c r="R419" s="478" t="e">
        <f t="shared" ca="1" si="83"/>
        <v>#NAME?</v>
      </c>
      <c r="S419" s="478" t="e">
        <f t="shared" ca="1" si="83"/>
        <v>#NAME?</v>
      </c>
      <c r="T419" s="478" t="e">
        <f t="shared" ca="1" si="83"/>
        <v>#NAME?</v>
      </c>
      <c r="U419" s="478" t="e">
        <f t="shared" ca="1" si="83"/>
        <v>#NAME?</v>
      </c>
      <c r="V419" s="478" t="e">
        <f t="shared" ca="1" si="83"/>
        <v>#NAME?</v>
      </c>
      <c r="W419" s="478" t="e">
        <f t="shared" ca="1" si="83"/>
        <v>#NAME?</v>
      </c>
      <c r="X419" s="478" t="e">
        <f t="shared" ca="1" si="83"/>
        <v>#NAME?</v>
      </c>
      <c r="Y419" s="478" t="e">
        <f t="shared" ca="1" si="83"/>
        <v>#NAME?</v>
      </c>
      <c r="Z419" s="478" t="e">
        <f t="shared" ca="1" si="83"/>
        <v>#NAME?</v>
      </c>
      <c r="AA419" s="478" t="e">
        <f t="shared" ca="1" si="83"/>
        <v>#NAME?</v>
      </c>
      <c r="AB419" s="739">
        <v>1049</v>
      </c>
      <c r="AC419" s="739">
        <v>45</v>
      </c>
      <c r="AD419" s="739" t="s">
        <v>2264</v>
      </c>
    </row>
    <row r="420" spans="1:30">
      <c r="A420" s="477"/>
      <c r="B420" s="477"/>
      <c r="C420" s="477"/>
      <c r="D420" s="479" t="s">
        <v>2311</v>
      </c>
      <c r="E420" s="478">
        <f>ROW('us01'!BQ1049)</f>
        <v>1049</v>
      </c>
      <c r="F420" s="478">
        <f>COLUMN('us01'!BQ1049)</f>
        <v>69</v>
      </c>
      <c r="G420" s="478" t="s">
        <v>2264</v>
      </c>
      <c r="H420" s="478" t="e">
        <f t="shared" ca="1" si="82"/>
        <v>#NAME?</v>
      </c>
      <c r="I420" s="478" t="e">
        <f t="shared" ca="1" si="82"/>
        <v>#NAME?</v>
      </c>
      <c r="J420" s="478" t="e">
        <f t="shared" ca="1" si="82"/>
        <v>#NAME?</v>
      </c>
      <c r="K420" s="478" t="e">
        <f t="shared" ca="1" si="82"/>
        <v>#NAME?</v>
      </c>
      <c r="L420" s="478" t="e">
        <f t="shared" ca="1" si="82"/>
        <v>#NAME?</v>
      </c>
      <c r="M420" s="478" t="e">
        <f t="shared" ca="1" si="82"/>
        <v>#NAME?</v>
      </c>
      <c r="N420" s="478" t="e">
        <f t="shared" ca="1" si="82"/>
        <v>#NAME?</v>
      </c>
      <c r="O420" s="478" t="e">
        <f t="shared" ca="1" si="82"/>
        <v>#NAME?</v>
      </c>
      <c r="P420" s="478" t="e">
        <f t="shared" ca="1" si="82"/>
        <v>#NAME?</v>
      </c>
      <c r="Q420" s="478" t="e">
        <f t="shared" ca="1" si="82"/>
        <v>#NAME?</v>
      </c>
      <c r="R420" s="478" t="e">
        <f t="shared" ca="1" si="83"/>
        <v>#NAME?</v>
      </c>
      <c r="S420" s="478" t="e">
        <f t="shared" ca="1" si="83"/>
        <v>#NAME?</v>
      </c>
      <c r="T420" s="478" t="e">
        <f t="shared" ca="1" si="83"/>
        <v>#NAME?</v>
      </c>
      <c r="U420" s="478" t="e">
        <f t="shared" ca="1" si="83"/>
        <v>#NAME?</v>
      </c>
      <c r="V420" s="478" t="e">
        <f t="shared" ca="1" si="83"/>
        <v>#NAME?</v>
      </c>
      <c r="W420" s="478" t="e">
        <f t="shared" ca="1" si="83"/>
        <v>#NAME?</v>
      </c>
      <c r="X420" s="478" t="e">
        <f t="shared" ca="1" si="83"/>
        <v>#NAME?</v>
      </c>
      <c r="Y420" s="478" t="e">
        <f t="shared" ca="1" si="83"/>
        <v>#NAME?</v>
      </c>
      <c r="Z420" s="478" t="e">
        <f t="shared" ca="1" si="83"/>
        <v>#NAME?</v>
      </c>
      <c r="AA420" s="478" t="e">
        <f t="shared" ca="1" si="83"/>
        <v>#NAME?</v>
      </c>
      <c r="AB420" s="739">
        <v>1049</v>
      </c>
      <c r="AC420" s="739">
        <v>69</v>
      </c>
      <c r="AD420" s="739" t="s">
        <v>2264</v>
      </c>
    </row>
    <row r="421" spans="1:30">
      <c r="A421" s="477"/>
      <c r="B421" s="477"/>
      <c r="C421" s="477"/>
      <c r="D421" s="477"/>
      <c r="E421" s="478"/>
      <c r="F421" s="478"/>
      <c r="G421" s="478"/>
      <c r="H421" s="478"/>
      <c r="I421" s="477"/>
      <c r="J421" s="477"/>
      <c r="K421" s="477"/>
      <c r="L421" s="477"/>
      <c r="M421" s="477"/>
      <c r="N421" s="477"/>
    </row>
    <row r="422" spans="1:30">
      <c r="A422" s="477"/>
      <c r="B422" s="477"/>
      <c r="C422" s="477"/>
      <c r="D422" s="477"/>
      <c r="E422" s="478"/>
      <c r="F422" s="478"/>
      <c r="G422" s="478"/>
      <c r="H422" s="478"/>
      <c r="I422" s="477"/>
      <c r="J422" s="477"/>
      <c r="K422" s="477"/>
      <c r="L422" s="477"/>
      <c r="M422" s="477"/>
      <c r="N422" s="477"/>
    </row>
    <row r="423" spans="1:30">
      <c r="A423" s="477"/>
      <c r="B423" s="477"/>
      <c r="C423" s="477"/>
      <c r="D423" s="477"/>
      <c r="E423" s="478"/>
      <c r="F423" s="478"/>
      <c r="G423" s="478"/>
      <c r="H423" s="478"/>
      <c r="I423" s="477"/>
      <c r="J423" s="477"/>
      <c r="K423" s="477"/>
      <c r="L423" s="477"/>
      <c r="M423" s="477"/>
      <c r="N423" s="477"/>
    </row>
    <row r="424" spans="1:30">
      <c r="A424" s="477"/>
      <c r="B424" s="477"/>
      <c r="C424" s="477"/>
      <c r="D424" s="477"/>
      <c r="E424" s="478"/>
      <c r="F424" s="478"/>
      <c r="G424" s="478"/>
      <c r="H424" s="478"/>
      <c r="I424" s="477"/>
      <c r="J424" s="477"/>
      <c r="K424" s="477"/>
      <c r="L424" s="477"/>
      <c r="M424" s="477"/>
      <c r="N424" s="477"/>
    </row>
    <row r="425" spans="1:30">
      <c r="A425" s="477"/>
      <c r="B425" s="477"/>
      <c r="C425" s="477"/>
      <c r="D425" s="477"/>
      <c r="E425" s="478"/>
      <c r="F425" s="478"/>
      <c r="G425" s="478"/>
      <c r="H425" s="478"/>
      <c r="I425" s="477"/>
      <c r="J425" s="477"/>
      <c r="K425" s="477"/>
      <c r="L425" s="477"/>
      <c r="M425" s="477"/>
      <c r="N425" s="477"/>
    </row>
    <row r="426" spans="1:30">
      <c r="A426" s="477"/>
      <c r="B426" s="477"/>
      <c r="C426" s="477"/>
      <c r="D426" s="477"/>
      <c r="E426" s="478"/>
      <c r="F426" s="478"/>
      <c r="G426" s="478"/>
      <c r="H426" s="478"/>
    </row>
    <row r="427" spans="1:30">
      <c r="A427" s="477"/>
      <c r="B427" s="477"/>
      <c r="C427" s="477"/>
      <c r="D427" s="477"/>
      <c r="E427" s="478"/>
      <c r="F427" s="478"/>
      <c r="G427" s="478"/>
      <c r="H427" s="478"/>
      <c r="K427" s="477"/>
      <c r="L427" s="477"/>
      <c r="M427" s="477"/>
      <c r="N427" s="477"/>
      <c r="O427" s="477"/>
    </row>
    <row r="428" spans="1:30">
      <c r="A428" s="477"/>
      <c r="B428" s="477"/>
      <c r="C428" s="477"/>
      <c r="D428" s="477"/>
      <c r="E428" s="478"/>
      <c r="F428" s="478"/>
      <c r="G428" s="478"/>
      <c r="H428" s="478"/>
      <c r="K428" s="477"/>
      <c r="L428" s="477"/>
      <c r="M428" s="477"/>
      <c r="N428" s="477"/>
      <c r="O428" s="477"/>
    </row>
    <row r="429" spans="1:30">
      <c r="A429" s="477"/>
      <c r="B429" s="477"/>
      <c r="C429" s="477"/>
      <c r="D429" s="477"/>
      <c r="E429" s="478"/>
      <c r="F429" s="478"/>
      <c r="G429" s="478"/>
      <c r="H429" s="478"/>
      <c r="K429" s="477"/>
      <c r="L429" s="477"/>
      <c r="M429" s="477"/>
      <c r="N429" s="477"/>
      <c r="O429" s="477"/>
    </row>
    <row r="430" spans="1:30">
      <c r="A430" s="477"/>
      <c r="B430" s="477"/>
      <c r="C430" s="477"/>
      <c r="D430" s="477"/>
      <c r="E430" s="478"/>
      <c r="F430" s="478"/>
      <c r="G430" s="478"/>
      <c r="H430" s="478"/>
      <c r="K430" s="477"/>
      <c r="L430" s="477"/>
      <c r="M430" s="477"/>
      <c r="N430" s="477"/>
      <c r="O430" s="477"/>
    </row>
    <row r="431" spans="1:30">
      <c r="A431" s="477"/>
      <c r="B431" s="477"/>
      <c r="C431" s="477"/>
      <c r="D431" s="477"/>
      <c r="E431" s="478"/>
      <c r="F431" s="478"/>
      <c r="G431" s="478"/>
      <c r="H431" s="478"/>
      <c r="K431" s="477"/>
      <c r="L431" s="477"/>
      <c r="M431" s="745"/>
      <c r="N431" s="477"/>
      <c r="O431" s="477"/>
    </row>
    <row r="432" spans="1:30">
      <c r="A432" s="477"/>
      <c r="B432" s="477"/>
      <c r="C432" s="477"/>
      <c r="D432" s="477"/>
      <c r="E432" s="477"/>
      <c r="F432" s="477"/>
      <c r="G432" s="477"/>
      <c r="H432" s="478"/>
      <c r="K432" s="477"/>
      <c r="L432" s="477"/>
      <c r="M432" s="477"/>
      <c r="N432" s="477"/>
      <c r="O432" s="477"/>
    </row>
    <row r="433" spans="1:15">
      <c r="A433" s="477"/>
      <c r="B433" s="477"/>
      <c r="C433" s="477"/>
      <c r="D433" s="477"/>
      <c r="E433" s="477"/>
      <c r="F433" s="477"/>
      <c r="G433" s="477"/>
      <c r="H433" s="478"/>
      <c r="K433" s="477"/>
      <c r="L433" s="477"/>
      <c r="M433" s="477"/>
      <c r="N433" s="477"/>
      <c r="O433" s="477"/>
    </row>
    <row r="434" spans="1:15">
      <c r="A434" s="477"/>
      <c r="B434" s="477"/>
      <c r="C434" s="477"/>
      <c r="D434" s="477"/>
      <c r="E434" s="477"/>
      <c r="F434" s="477"/>
      <c r="G434" s="477"/>
      <c r="H434" s="478"/>
    </row>
    <row r="435" spans="1:15">
      <c r="A435" s="477"/>
      <c r="B435" s="477"/>
      <c r="C435" s="477"/>
      <c r="D435" s="477"/>
      <c r="E435" s="477"/>
      <c r="F435" s="477"/>
      <c r="G435" s="477"/>
      <c r="H435" s="478"/>
    </row>
    <row r="436" spans="1:15">
      <c r="A436" s="477"/>
      <c r="B436" s="477"/>
      <c r="C436" s="477"/>
      <c r="D436" s="477"/>
      <c r="E436" s="477"/>
      <c r="F436" s="477"/>
      <c r="G436" s="477"/>
      <c r="H436" s="478"/>
    </row>
    <row r="437" spans="1:15">
      <c r="A437" s="477"/>
      <c r="B437" s="477"/>
      <c r="C437" s="477"/>
      <c r="D437" s="477"/>
      <c r="E437" s="477"/>
      <c r="F437" s="477"/>
      <c r="G437" s="477"/>
      <c r="H437" s="478"/>
    </row>
    <row r="438" spans="1:15">
      <c r="A438" s="477"/>
      <c r="B438" s="477"/>
      <c r="C438" s="477"/>
      <c r="D438" s="477"/>
      <c r="E438" s="477"/>
      <c r="F438" s="477"/>
      <c r="G438" s="477"/>
      <c r="H438" s="478"/>
    </row>
    <row r="439" spans="1:15">
      <c r="A439" s="477"/>
      <c r="B439" s="477"/>
      <c r="C439" s="477"/>
      <c r="D439" s="477"/>
      <c r="E439" s="477"/>
      <c r="F439" s="477"/>
      <c r="G439" s="477"/>
      <c r="H439" s="478"/>
    </row>
    <row r="440" spans="1:15">
      <c r="A440" s="477"/>
      <c r="B440" s="477"/>
      <c r="C440" s="477"/>
      <c r="D440" s="477"/>
      <c r="E440" s="477"/>
      <c r="F440" s="477"/>
      <c r="G440" s="477"/>
      <c r="H440" s="478"/>
    </row>
    <row r="441" spans="1:15">
      <c r="A441" s="477"/>
      <c r="B441" s="477"/>
      <c r="C441" s="477"/>
      <c r="D441" s="477"/>
      <c r="E441" s="477"/>
      <c r="F441" s="477"/>
      <c r="G441" s="477"/>
      <c r="H441" s="478"/>
    </row>
    <row r="442" spans="1:15">
      <c r="A442" s="477"/>
      <c r="B442" s="477"/>
      <c r="C442" s="477"/>
      <c r="D442" s="477"/>
      <c r="E442" s="477"/>
      <c r="F442" s="477"/>
      <c r="G442" s="477"/>
      <c r="H442" s="478"/>
    </row>
    <row r="443" spans="1:15">
      <c r="A443" s="477"/>
      <c r="B443" s="477"/>
      <c r="C443" s="477"/>
      <c r="D443" s="477"/>
      <c r="E443" s="477"/>
      <c r="F443" s="477"/>
      <c r="G443" s="477"/>
      <c r="H443" s="478"/>
    </row>
    <row r="444" spans="1:15">
      <c r="A444" s="477"/>
      <c r="B444" s="477"/>
      <c r="C444" s="477"/>
      <c r="D444" s="477"/>
      <c r="E444" s="477"/>
      <c r="F444" s="477"/>
      <c r="G444" s="477"/>
      <c r="H444" s="478"/>
    </row>
    <row r="445" spans="1:15">
      <c r="A445" s="477"/>
      <c r="B445" s="477"/>
      <c r="C445" s="477"/>
      <c r="D445" s="477"/>
      <c r="E445" s="477"/>
      <c r="F445" s="477"/>
      <c r="G445" s="477"/>
      <c r="H445" s="478"/>
    </row>
    <row r="446" spans="1:15">
      <c r="A446" s="477"/>
      <c r="B446" s="477"/>
      <c r="C446" s="477"/>
      <c r="D446" s="477"/>
      <c r="E446" s="477"/>
      <c r="F446" s="477"/>
      <c r="G446" s="477"/>
      <c r="H446" s="478"/>
    </row>
    <row r="447" spans="1:15">
      <c r="A447" s="477"/>
      <c r="B447" s="477"/>
      <c r="C447" s="477"/>
      <c r="D447" s="477"/>
      <c r="E447" s="477"/>
      <c r="F447" s="477"/>
      <c r="G447" s="477"/>
      <c r="H447" s="478"/>
    </row>
    <row r="448" spans="1:15">
      <c r="A448" s="477"/>
      <c r="B448" s="477"/>
      <c r="C448" s="477"/>
      <c r="D448" s="477"/>
      <c r="E448" s="477"/>
      <c r="F448" s="477"/>
      <c r="G448" s="477"/>
      <c r="H448" s="478"/>
    </row>
    <row r="449" spans="1:8">
      <c r="A449" s="477"/>
      <c r="B449" s="477"/>
      <c r="C449" s="477"/>
      <c r="D449" s="477"/>
      <c r="E449" s="477"/>
      <c r="F449" s="477"/>
      <c r="G449" s="477"/>
      <c r="H449" s="478"/>
    </row>
    <row r="450" spans="1:8">
      <c r="A450" s="477"/>
      <c r="B450" s="477"/>
      <c r="C450" s="477"/>
      <c r="D450" s="477"/>
      <c r="E450" s="477"/>
      <c r="F450" s="477"/>
      <c r="G450" s="477"/>
      <c r="H450" s="478"/>
    </row>
    <row r="451" spans="1:8">
      <c r="A451" s="477"/>
      <c r="B451" s="477"/>
      <c r="C451" s="477"/>
      <c r="D451" s="477"/>
      <c r="E451" s="477"/>
      <c r="F451" s="477"/>
      <c r="G451" s="477"/>
      <c r="H451" s="478"/>
    </row>
    <row r="452" spans="1:8">
      <c r="A452" s="477"/>
      <c r="B452" s="477"/>
      <c r="C452" s="477"/>
      <c r="D452" s="477"/>
      <c r="E452" s="477"/>
      <c r="F452" s="477"/>
      <c r="G452" s="477"/>
      <c r="H452" s="478"/>
    </row>
    <row r="453" spans="1:8">
      <c r="A453" s="477"/>
      <c r="B453" s="477"/>
      <c r="C453" s="477"/>
      <c r="D453" s="477"/>
      <c r="E453" s="477"/>
      <c r="F453" s="477"/>
      <c r="G453" s="477"/>
      <c r="H453" s="478"/>
    </row>
    <row r="454" spans="1:8">
      <c r="A454" s="477"/>
      <c r="B454" s="477"/>
      <c r="C454" s="477"/>
      <c r="D454" s="477"/>
      <c r="E454" s="477"/>
      <c r="F454" s="477"/>
      <c r="G454" s="477"/>
      <c r="H454" s="478"/>
    </row>
    <row r="455" spans="1:8">
      <c r="A455" s="477"/>
      <c r="B455" s="477"/>
      <c r="C455" s="477"/>
      <c r="D455" s="477"/>
      <c r="E455" s="477"/>
      <c r="F455" s="477"/>
      <c r="G455" s="477"/>
      <c r="H455" s="478"/>
    </row>
    <row r="456" spans="1:8">
      <c r="A456" s="477"/>
      <c r="B456" s="477"/>
      <c r="C456" s="477"/>
      <c r="D456" s="477"/>
      <c r="E456" s="477"/>
      <c r="F456" s="477"/>
      <c r="G456" s="477"/>
      <c r="H456" s="478"/>
    </row>
    <row r="457" spans="1:8">
      <c r="A457" s="477"/>
      <c r="B457" s="477"/>
      <c r="C457" s="477"/>
      <c r="D457" s="477"/>
      <c r="E457" s="477"/>
      <c r="F457" s="477"/>
      <c r="G457" s="477"/>
      <c r="H457" s="478"/>
    </row>
    <row r="458" spans="1:8">
      <c r="A458" s="477"/>
      <c r="B458" s="477"/>
      <c r="C458" s="477"/>
      <c r="D458" s="477"/>
      <c r="E458" s="477"/>
      <c r="F458" s="477"/>
      <c r="G458" s="477"/>
      <c r="H458" s="478"/>
    </row>
    <row r="459" spans="1:8">
      <c r="A459" s="477"/>
      <c r="B459" s="477"/>
      <c r="C459" s="477"/>
      <c r="D459" s="477"/>
      <c r="E459" s="477"/>
      <c r="F459" s="477"/>
      <c r="G459" s="477"/>
      <c r="H459" s="478"/>
    </row>
    <row r="460" spans="1:8">
      <c r="A460" s="477"/>
      <c r="B460" s="477"/>
      <c r="C460" s="477"/>
      <c r="D460" s="477"/>
      <c r="E460" s="477"/>
      <c r="F460" s="477"/>
      <c r="G460" s="477"/>
      <c r="H460" s="478"/>
    </row>
    <row r="461" spans="1:8">
      <c r="A461" s="477"/>
      <c r="B461" s="477"/>
      <c r="C461" s="477"/>
      <c r="D461" s="477"/>
      <c r="E461" s="477"/>
      <c r="F461" s="477"/>
      <c r="G461" s="477"/>
      <c r="H461" s="478"/>
    </row>
    <row r="462" spans="1:8">
      <c r="A462" s="477"/>
      <c r="B462" s="477"/>
      <c r="C462" s="477"/>
      <c r="D462" s="477"/>
      <c r="E462" s="477"/>
      <c r="F462" s="477"/>
      <c r="G462" s="477"/>
      <c r="H462" s="478"/>
    </row>
    <row r="463" spans="1:8">
      <c r="A463" s="477"/>
      <c r="B463" s="477"/>
      <c r="C463" s="477"/>
      <c r="D463" s="477"/>
      <c r="E463" s="477"/>
      <c r="F463" s="477"/>
      <c r="G463" s="477"/>
      <c r="H463" s="478"/>
    </row>
    <row r="464" spans="1:8">
      <c r="A464" s="477"/>
      <c r="B464" s="477"/>
      <c r="C464" s="477"/>
      <c r="D464" s="477"/>
      <c r="E464" s="477"/>
      <c r="F464" s="477"/>
      <c r="G464" s="477"/>
      <c r="H464" s="478"/>
    </row>
    <row r="465" spans="1:8">
      <c r="A465" s="477"/>
      <c r="B465" s="477"/>
      <c r="C465" s="477"/>
      <c r="D465" s="477"/>
      <c r="E465" s="477"/>
      <c r="F465" s="477"/>
      <c r="G465" s="477"/>
      <c r="H465" s="478"/>
    </row>
    <row r="466" spans="1:8">
      <c r="A466" s="477"/>
      <c r="B466" s="477"/>
      <c r="C466" s="477"/>
      <c r="D466" s="477"/>
      <c r="E466" s="477"/>
      <c r="F466" s="477"/>
      <c r="G466" s="477"/>
      <c r="H466" s="478"/>
    </row>
    <row r="467" spans="1:8">
      <c r="A467" s="477"/>
      <c r="B467" s="477"/>
      <c r="C467" s="477"/>
      <c r="D467" s="477"/>
      <c r="E467" s="477"/>
      <c r="F467" s="477"/>
      <c r="G467" s="477"/>
      <c r="H467" s="478"/>
    </row>
    <row r="468" spans="1:8">
      <c r="A468" s="477"/>
      <c r="B468" s="477"/>
      <c r="C468" s="477"/>
      <c r="D468" s="477"/>
      <c r="E468" s="477"/>
      <c r="F468" s="477"/>
      <c r="G468" s="477"/>
      <c r="H468" s="478"/>
    </row>
    <row r="469" spans="1:8">
      <c r="A469" s="477"/>
      <c r="B469" s="477"/>
      <c r="C469" s="477"/>
      <c r="D469" s="477"/>
      <c r="E469" s="477"/>
      <c r="F469" s="477"/>
      <c r="G469" s="477"/>
      <c r="H469" s="478"/>
    </row>
    <row r="470" spans="1:8">
      <c r="A470" s="477"/>
      <c r="B470" s="477"/>
      <c r="C470" s="477"/>
      <c r="D470" s="477"/>
      <c r="E470" s="477"/>
      <c r="F470" s="477"/>
      <c r="G470" s="477"/>
      <c r="H470" s="478"/>
    </row>
    <row r="471" spans="1:8">
      <c r="A471" s="477"/>
      <c r="B471" s="477"/>
      <c r="C471" s="477"/>
      <c r="D471" s="477"/>
      <c r="E471" s="477"/>
      <c r="F471" s="477"/>
      <c r="G471" s="477"/>
      <c r="H471" s="478"/>
    </row>
    <row r="472" spans="1:8">
      <c r="A472" s="477"/>
      <c r="B472" s="477"/>
      <c r="C472" s="477"/>
      <c r="D472" s="477"/>
      <c r="E472" s="477"/>
      <c r="F472" s="477"/>
      <c r="G472" s="477"/>
      <c r="H472" s="478"/>
    </row>
    <row r="473" spans="1:8">
      <c r="A473" s="477"/>
      <c r="B473" s="477"/>
      <c r="C473" s="477"/>
      <c r="D473" s="477"/>
      <c r="E473" s="477"/>
      <c r="F473" s="477"/>
      <c r="G473" s="477"/>
      <c r="H473" s="478"/>
    </row>
    <row r="474" spans="1:8">
      <c r="A474" s="477"/>
      <c r="B474" s="477"/>
      <c r="C474" s="477"/>
      <c r="D474" s="477"/>
      <c r="E474" s="477"/>
      <c r="F474" s="477"/>
      <c r="G474" s="477"/>
      <c r="H474" s="478"/>
    </row>
    <row r="475" spans="1:8">
      <c r="A475" s="477"/>
      <c r="B475" s="477"/>
      <c r="C475" s="477"/>
      <c r="D475" s="477"/>
      <c r="E475" s="477"/>
      <c r="F475" s="477"/>
      <c r="G475" s="477"/>
      <c r="H475" s="478"/>
    </row>
    <row r="476" spans="1:8">
      <c r="A476" s="477"/>
      <c r="B476" s="477"/>
      <c r="C476" s="477"/>
      <c r="D476" s="477"/>
      <c r="E476" s="477"/>
      <c r="F476" s="477"/>
      <c r="G476" s="477"/>
      <c r="H476" s="478"/>
    </row>
    <row r="477" spans="1:8">
      <c r="A477" s="477"/>
      <c r="B477" s="477"/>
      <c r="C477" s="477"/>
      <c r="D477" s="477"/>
      <c r="E477" s="477"/>
      <c r="F477" s="477"/>
      <c r="G477" s="477"/>
      <c r="H477" s="478"/>
    </row>
    <row r="478" spans="1:8">
      <c r="A478" s="477"/>
      <c r="B478" s="477"/>
      <c r="C478" s="477"/>
      <c r="D478" s="477"/>
      <c r="E478" s="477"/>
      <c r="F478" s="477"/>
      <c r="G478" s="477"/>
      <c r="H478" s="478"/>
    </row>
    <row r="479" spans="1:8">
      <c r="A479" s="477"/>
      <c r="B479" s="477"/>
      <c r="C479" s="477"/>
      <c r="D479" s="477"/>
      <c r="E479" s="477"/>
      <c r="F479" s="477"/>
      <c r="G479" s="477"/>
      <c r="H479" s="478"/>
    </row>
    <row r="480" spans="1:8">
      <c r="A480" s="477"/>
      <c r="B480" s="477"/>
      <c r="C480" s="477"/>
      <c r="D480" s="477"/>
      <c r="E480" s="477"/>
      <c r="F480" s="477"/>
      <c r="G480" s="477"/>
      <c r="H480" s="478"/>
    </row>
    <row r="481" spans="1:8">
      <c r="A481" s="477"/>
      <c r="B481" s="477"/>
      <c r="C481" s="477"/>
      <c r="D481" s="477"/>
      <c r="E481" s="477"/>
      <c r="F481" s="477"/>
      <c r="G481" s="477"/>
      <c r="H481" s="478"/>
    </row>
    <row r="482" spans="1:8">
      <c r="A482" s="477"/>
      <c r="B482" s="477"/>
      <c r="C482" s="477"/>
      <c r="D482" s="477"/>
      <c r="E482" s="477"/>
      <c r="F482" s="477"/>
      <c r="G482" s="477"/>
      <c r="H482" s="478"/>
    </row>
    <row r="483" spans="1:8">
      <c r="A483" s="477"/>
      <c r="B483" s="477"/>
      <c r="C483" s="477"/>
      <c r="D483" s="477"/>
      <c r="E483" s="477"/>
      <c r="F483" s="477"/>
      <c r="G483" s="477"/>
      <c r="H483" s="478"/>
    </row>
    <row r="484" spans="1:8">
      <c r="A484" s="477"/>
      <c r="B484" s="477"/>
      <c r="C484" s="477"/>
      <c r="D484" s="477"/>
      <c r="E484" s="477"/>
      <c r="F484" s="477"/>
      <c r="G484" s="477"/>
      <c r="H484" s="478"/>
    </row>
    <row r="485" spans="1:8">
      <c r="A485" s="477"/>
      <c r="B485" s="477"/>
      <c r="C485" s="477"/>
      <c r="D485" s="477"/>
      <c r="E485" s="477"/>
      <c r="F485" s="477"/>
      <c r="G485" s="477"/>
      <c r="H485" s="478"/>
    </row>
    <row r="486" spans="1:8">
      <c r="A486" s="477"/>
      <c r="B486" s="477"/>
      <c r="C486" s="477"/>
      <c r="D486" s="477"/>
      <c r="E486" s="477"/>
      <c r="F486" s="477"/>
      <c r="G486" s="477"/>
      <c r="H486" s="478"/>
    </row>
    <row r="487" spans="1:8">
      <c r="A487" s="477"/>
      <c r="B487" s="477"/>
      <c r="C487" s="477"/>
      <c r="D487" s="477"/>
      <c r="E487" s="477"/>
      <c r="F487" s="477"/>
      <c r="G487" s="477"/>
      <c r="H487" s="478"/>
    </row>
    <row r="488" spans="1:8">
      <c r="A488" s="477"/>
      <c r="B488" s="477"/>
      <c r="C488" s="477"/>
      <c r="D488" s="477"/>
      <c r="E488" s="477"/>
      <c r="F488" s="477"/>
      <c r="G488" s="477"/>
      <c r="H488" s="478"/>
    </row>
    <row r="489" spans="1:8">
      <c r="A489" s="477"/>
      <c r="B489" s="477"/>
      <c r="C489" s="477"/>
      <c r="D489" s="477"/>
      <c r="E489" s="477"/>
      <c r="F489" s="477"/>
      <c r="G489" s="477"/>
      <c r="H489" s="478"/>
    </row>
    <row r="490" spans="1:8">
      <c r="A490" s="477"/>
      <c r="B490" s="477"/>
      <c r="C490" s="477"/>
      <c r="D490" s="477"/>
      <c r="E490" s="477"/>
      <c r="F490" s="477"/>
      <c r="G490" s="477"/>
      <c r="H490" s="478"/>
    </row>
    <row r="491" spans="1:8">
      <c r="A491" s="477"/>
      <c r="B491" s="477"/>
      <c r="C491" s="477"/>
      <c r="D491" s="477"/>
      <c r="E491" s="477"/>
      <c r="F491" s="477"/>
      <c r="G491" s="477"/>
      <c r="H491" s="478"/>
    </row>
    <row r="492" spans="1:8">
      <c r="A492" s="477"/>
      <c r="B492" s="477"/>
      <c r="C492" s="477"/>
      <c r="D492" s="477"/>
      <c r="E492" s="477"/>
      <c r="F492" s="477"/>
      <c r="G492" s="477"/>
      <c r="H492" s="478"/>
    </row>
    <row r="493" spans="1:8">
      <c r="A493" s="477"/>
      <c r="B493" s="477"/>
      <c r="C493" s="477"/>
      <c r="D493" s="477"/>
      <c r="E493" s="477"/>
      <c r="F493" s="477"/>
      <c r="G493" s="477"/>
      <c r="H493" s="478"/>
    </row>
    <row r="494" spans="1:8">
      <c r="A494" s="477"/>
      <c r="B494" s="477"/>
      <c r="C494" s="477"/>
      <c r="D494" s="477"/>
      <c r="E494" s="477"/>
      <c r="F494" s="477"/>
      <c r="G494" s="477"/>
      <c r="H494" s="478"/>
    </row>
    <row r="495" spans="1:8">
      <c r="A495" s="477"/>
      <c r="B495" s="477"/>
      <c r="C495" s="477"/>
      <c r="D495" s="477"/>
      <c r="E495" s="477"/>
      <c r="F495" s="477"/>
      <c r="G495" s="477"/>
      <c r="H495" s="478"/>
    </row>
    <row r="496" spans="1:8">
      <c r="A496" s="477"/>
      <c r="B496" s="477"/>
      <c r="C496" s="477"/>
      <c r="D496" s="477"/>
      <c r="E496" s="477"/>
      <c r="F496" s="477"/>
      <c r="G496" s="477"/>
      <c r="H496" s="478"/>
    </row>
    <row r="497" spans="1:8">
      <c r="A497" s="477"/>
      <c r="B497" s="477"/>
      <c r="C497" s="477"/>
      <c r="D497" s="477"/>
      <c r="E497" s="477"/>
      <c r="F497" s="477"/>
      <c r="G497" s="477"/>
      <c r="H497" s="478"/>
    </row>
    <row r="498" spans="1:8">
      <c r="A498" s="477"/>
      <c r="B498" s="477"/>
      <c r="C498" s="477"/>
      <c r="D498" s="477"/>
      <c r="E498" s="477"/>
      <c r="F498" s="477"/>
      <c r="G498" s="477"/>
      <c r="H498" s="478"/>
    </row>
    <row r="499" spans="1:8">
      <c r="A499" s="477"/>
      <c r="B499" s="477"/>
      <c r="C499" s="477"/>
      <c r="D499" s="477"/>
      <c r="E499" s="477"/>
      <c r="F499" s="477"/>
      <c r="G499" s="477"/>
      <c r="H499" s="478"/>
    </row>
    <row r="500" spans="1:8">
      <c r="A500" s="477"/>
      <c r="B500" s="477"/>
      <c r="C500" s="477"/>
      <c r="D500" s="477"/>
      <c r="E500" s="477"/>
      <c r="F500" s="477"/>
      <c r="G500" s="477"/>
      <c r="H500" s="478"/>
    </row>
    <row r="501" spans="1:8">
      <c r="A501" s="477"/>
      <c r="B501" s="477"/>
      <c r="C501" s="477"/>
      <c r="D501" s="477"/>
      <c r="E501" s="477"/>
      <c r="F501" s="477"/>
      <c r="G501" s="477"/>
      <c r="H501" s="478"/>
    </row>
    <row r="502" spans="1:8">
      <c r="A502" s="477"/>
      <c r="B502" s="477"/>
      <c r="C502" s="477"/>
      <c r="D502" s="477"/>
      <c r="E502" s="477"/>
      <c r="F502" s="477"/>
      <c r="G502" s="477"/>
      <c r="H502" s="478"/>
    </row>
    <row r="503" spans="1:8">
      <c r="A503" s="477"/>
      <c r="B503" s="477"/>
      <c r="C503" s="477"/>
      <c r="D503" s="477"/>
      <c r="E503" s="477"/>
      <c r="F503" s="477"/>
      <c r="G503" s="477"/>
      <c r="H503" s="478"/>
    </row>
    <row r="504" spans="1:8">
      <c r="A504" s="477"/>
      <c r="B504" s="477"/>
      <c r="C504" s="477"/>
      <c r="D504" s="477"/>
      <c r="E504" s="477"/>
      <c r="F504" s="477"/>
      <c r="G504" s="477"/>
      <c r="H504" s="478"/>
    </row>
    <row r="505" spans="1:8">
      <c r="A505" s="477"/>
      <c r="B505" s="477"/>
      <c r="C505" s="477"/>
      <c r="D505" s="477"/>
      <c r="E505" s="477"/>
      <c r="F505" s="477"/>
      <c r="G505" s="477"/>
      <c r="H505" s="478"/>
    </row>
    <row r="506" spans="1:8">
      <c r="A506" s="477"/>
      <c r="B506" s="477"/>
      <c r="C506" s="477"/>
      <c r="D506" s="477"/>
      <c r="E506" s="477"/>
      <c r="F506" s="477"/>
      <c r="G506" s="477"/>
      <c r="H506" s="478"/>
    </row>
    <row r="507" spans="1:8">
      <c r="A507" s="477"/>
      <c r="B507" s="477"/>
      <c r="C507" s="477"/>
      <c r="D507" s="477"/>
      <c r="E507" s="477"/>
      <c r="F507" s="477"/>
      <c r="G507" s="477"/>
      <c r="H507" s="478"/>
    </row>
    <row r="508" spans="1:8">
      <c r="A508" s="477"/>
      <c r="B508" s="477"/>
      <c r="C508" s="477"/>
      <c r="D508" s="477"/>
      <c r="E508" s="477"/>
      <c r="F508" s="477"/>
      <c r="G508" s="477"/>
      <c r="H508" s="478"/>
    </row>
    <row r="509" spans="1:8">
      <c r="A509" s="477"/>
      <c r="B509" s="477"/>
      <c r="C509" s="477"/>
      <c r="D509" s="477"/>
      <c r="E509" s="477"/>
      <c r="F509" s="477"/>
      <c r="G509" s="477"/>
      <c r="H509" s="478"/>
    </row>
    <row r="510" spans="1:8">
      <c r="A510" s="477"/>
      <c r="B510" s="477"/>
      <c r="C510" s="477"/>
      <c r="D510" s="477"/>
      <c r="E510" s="477"/>
      <c r="F510" s="477"/>
      <c r="G510" s="477"/>
      <c r="H510" s="478"/>
    </row>
    <row r="511" spans="1:8">
      <c r="A511" s="477"/>
      <c r="B511" s="477"/>
      <c r="C511" s="477"/>
      <c r="D511" s="477"/>
      <c r="E511" s="477"/>
      <c r="F511" s="477"/>
      <c r="G511" s="477"/>
      <c r="H511" s="478"/>
    </row>
    <row r="512" spans="1:8">
      <c r="A512" s="477"/>
      <c r="B512" s="477"/>
      <c r="C512" s="477"/>
      <c r="D512" s="477"/>
      <c r="E512" s="477"/>
      <c r="F512" s="477"/>
      <c r="G512" s="477"/>
      <c r="H512" s="478"/>
    </row>
    <row r="513" spans="1:8">
      <c r="A513" s="477"/>
      <c r="B513" s="477"/>
      <c r="C513" s="477"/>
      <c r="D513" s="477"/>
      <c r="E513" s="477"/>
      <c r="F513" s="477"/>
      <c r="G513" s="477"/>
      <c r="H513" s="478"/>
    </row>
    <row r="514" spans="1:8">
      <c r="A514" s="477"/>
      <c r="B514" s="477"/>
      <c r="C514" s="477"/>
      <c r="D514" s="477"/>
      <c r="E514" s="477"/>
      <c r="F514" s="477"/>
      <c r="G514" s="477"/>
      <c r="H514" s="478"/>
    </row>
    <row r="515" spans="1:8">
      <c r="A515" s="477"/>
      <c r="B515" s="477"/>
      <c r="C515" s="477"/>
      <c r="D515" s="477"/>
      <c r="E515" s="477"/>
      <c r="F515" s="477"/>
      <c r="G515" s="477"/>
      <c r="H515" s="478"/>
    </row>
    <row r="516" spans="1:8">
      <c r="A516" s="477"/>
      <c r="B516" s="477"/>
      <c r="C516" s="477"/>
      <c r="D516" s="477"/>
      <c r="E516" s="477"/>
      <c r="F516" s="477"/>
      <c r="G516" s="477"/>
      <c r="H516" s="478"/>
    </row>
    <row r="517" spans="1:8">
      <c r="A517" s="477"/>
      <c r="B517" s="477"/>
      <c r="C517" s="477"/>
      <c r="D517" s="477"/>
      <c r="E517" s="477"/>
      <c r="F517" s="477"/>
      <c r="G517" s="477"/>
      <c r="H517" s="478"/>
    </row>
    <row r="518" spans="1:8">
      <c r="A518" s="477"/>
      <c r="B518" s="477"/>
      <c r="C518" s="477"/>
      <c r="D518" s="477"/>
      <c r="E518" s="477"/>
      <c r="F518" s="477"/>
      <c r="G518" s="477"/>
      <c r="H518" s="478"/>
    </row>
    <row r="519" spans="1:8">
      <c r="A519" s="477"/>
      <c r="B519" s="477"/>
      <c r="C519" s="477"/>
      <c r="D519" s="477"/>
      <c r="E519" s="477"/>
      <c r="F519" s="477"/>
      <c r="G519" s="477"/>
      <c r="H519" s="478"/>
    </row>
    <row r="520" spans="1:8">
      <c r="A520" s="477"/>
      <c r="B520" s="477"/>
      <c r="C520" s="477"/>
      <c r="D520" s="477"/>
      <c r="E520" s="477"/>
      <c r="F520" s="477"/>
      <c r="G520" s="477"/>
      <c r="H520" s="478"/>
    </row>
    <row r="521" spans="1:8">
      <c r="A521" s="477"/>
      <c r="B521" s="477"/>
      <c r="C521" s="477"/>
      <c r="D521" s="477"/>
      <c r="E521" s="477"/>
      <c r="F521" s="477"/>
      <c r="G521" s="477"/>
      <c r="H521" s="478"/>
    </row>
    <row r="522" spans="1:8">
      <c r="A522" s="477"/>
      <c r="B522" s="477"/>
      <c r="C522" s="477"/>
      <c r="D522" s="477"/>
      <c r="E522" s="477"/>
      <c r="F522" s="477"/>
      <c r="G522" s="477"/>
      <c r="H522" s="478"/>
    </row>
    <row r="523" spans="1:8">
      <c r="A523" s="477"/>
      <c r="B523" s="477"/>
      <c r="C523" s="477"/>
      <c r="D523" s="477"/>
      <c r="E523" s="477"/>
      <c r="F523" s="477"/>
      <c r="G523" s="477"/>
      <c r="H523" s="478"/>
    </row>
    <row r="524" spans="1:8">
      <c r="A524" s="477"/>
      <c r="B524" s="477"/>
      <c r="C524" s="477"/>
      <c r="D524" s="477"/>
      <c r="E524" s="477"/>
      <c r="F524" s="477"/>
      <c r="G524" s="477"/>
      <c r="H524" s="478"/>
    </row>
    <row r="525" spans="1:8">
      <c r="A525" s="477"/>
      <c r="B525" s="477"/>
      <c r="C525" s="477"/>
      <c r="D525" s="477"/>
      <c r="E525" s="477"/>
      <c r="F525" s="477"/>
      <c r="G525" s="477"/>
      <c r="H525" s="478"/>
    </row>
    <row r="526" spans="1:8">
      <c r="A526" s="477"/>
      <c r="B526" s="477"/>
      <c r="C526" s="477"/>
      <c r="D526" s="477"/>
      <c r="E526" s="477"/>
      <c r="F526" s="477"/>
      <c r="G526" s="477"/>
      <c r="H526" s="478"/>
    </row>
    <row r="527" spans="1:8">
      <c r="A527" s="477"/>
      <c r="B527" s="477"/>
      <c r="C527" s="477"/>
      <c r="D527" s="477"/>
      <c r="E527" s="477"/>
      <c r="F527" s="477"/>
      <c r="G527" s="477"/>
      <c r="H527" s="478"/>
    </row>
    <row r="528" spans="1:8">
      <c r="A528" s="477"/>
      <c r="B528" s="477"/>
      <c r="C528" s="477"/>
      <c r="D528" s="477"/>
      <c r="E528" s="477"/>
      <c r="F528" s="477"/>
      <c r="G528" s="477"/>
      <c r="H528" s="478"/>
    </row>
    <row r="529" spans="1:8">
      <c r="A529" s="477"/>
      <c r="B529" s="477"/>
      <c r="C529" s="477"/>
      <c r="D529" s="477"/>
      <c r="E529" s="477"/>
      <c r="F529" s="477"/>
      <c r="G529" s="477"/>
      <c r="H529" s="478"/>
    </row>
    <row r="530" spans="1:8">
      <c r="A530" s="477"/>
      <c r="B530" s="477"/>
      <c r="C530" s="477"/>
      <c r="D530" s="477"/>
      <c r="E530" s="477"/>
      <c r="F530" s="477"/>
      <c r="G530" s="477"/>
      <c r="H530" s="478"/>
    </row>
    <row r="531" spans="1:8">
      <c r="A531" s="477"/>
      <c r="B531" s="477"/>
      <c r="C531" s="477"/>
      <c r="D531" s="477"/>
      <c r="E531" s="477"/>
      <c r="F531" s="477"/>
      <c r="G531" s="477"/>
      <c r="H531" s="478"/>
    </row>
    <row r="532" spans="1:8">
      <c r="A532" s="477"/>
      <c r="B532" s="477"/>
      <c r="C532" s="477"/>
      <c r="D532" s="477"/>
      <c r="E532" s="477"/>
      <c r="F532" s="477"/>
      <c r="G532" s="477"/>
      <c r="H532" s="478"/>
    </row>
    <row r="533" spans="1:8">
      <c r="A533" s="477"/>
      <c r="B533" s="477"/>
      <c r="C533" s="477"/>
      <c r="D533" s="477"/>
      <c r="E533" s="477"/>
      <c r="F533" s="477"/>
      <c r="G533" s="477"/>
      <c r="H533" s="478"/>
    </row>
    <row r="534" spans="1:8">
      <c r="A534" s="477"/>
      <c r="B534" s="477"/>
      <c r="C534" s="477"/>
      <c r="D534" s="477"/>
      <c r="E534" s="477"/>
      <c r="F534" s="477"/>
      <c r="G534" s="477"/>
      <c r="H534" s="478"/>
    </row>
    <row r="535" spans="1:8">
      <c r="A535" s="477"/>
      <c r="B535" s="477"/>
      <c r="C535" s="477"/>
      <c r="D535" s="477"/>
      <c r="E535" s="477"/>
      <c r="F535" s="477"/>
      <c r="G535" s="477"/>
      <c r="H535" s="478"/>
    </row>
    <row r="536" spans="1:8">
      <c r="A536" s="477"/>
      <c r="B536" s="477"/>
      <c r="C536" s="477"/>
      <c r="D536" s="477"/>
      <c r="E536" s="477"/>
      <c r="F536" s="477"/>
      <c r="G536" s="477"/>
      <c r="H536" s="478"/>
    </row>
    <row r="537" spans="1:8">
      <c r="A537" s="477"/>
      <c r="B537" s="477"/>
      <c r="C537" s="477"/>
      <c r="D537" s="477"/>
      <c r="E537" s="477"/>
      <c r="F537" s="477"/>
      <c r="G537" s="477"/>
      <c r="H537" s="478"/>
    </row>
    <row r="538" spans="1:8">
      <c r="A538" s="477"/>
      <c r="B538" s="477"/>
      <c r="C538" s="477"/>
      <c r="D538" s="477"/>
      <c r="E538" s="477"/>
      <c r="F538" s="477"/>
      <c r="G538" s="477"/>
      <c r="H538" s="478"/>
    </row>
    <row r="539" spans="1:8">
      <c r="A539" s="477"/>
      <c r="B539" s="477"/>
      <c r="C539" s="477"/>
      <c r="D539" s="477"/>
      <c r="E539" s="477"/>
      <c r="F539" s="477"/>
      <c r="G539" s="477"/>
      <c r="H539" s="478"/>
    </row>
    <row r="540" spans="1:8">
      <c r="A540" s="477"/>
      <c r="B540" s="477"/>
      <c r="C540" s="477"/>
      <c r="D540" s="477"/>
      <c r="E540" s="477"/>
      <c r="F540" s="477"/>
      <c r="G540" s="477"/>
      <c r="H540" s="478"/>
    </row>
    <row r="541" spans="1:8">
      <c r="A541" s="477"/>
      <c r="B541" s="477"/>
      <c r="C541" s="477"/>
      <c r="D541" s="477"/>
      <c r="E541" s="477"/>
      <c r="F541" s="477"/>
      <c r="G541" s="477"/>
      <c r="H541" s="478"/>
    </row>
    <row r="542" spans="1:8">
      <c r="A542" s="477"/>
      <c r="B542" s="477"/>
      <c r="C542" s="477"/>
      <c r="D542" s="477"/>
      <c r="E542" s="477"/>
      <c r="F542" s="477"/>
      <c r="G542" s="477"/>
      <c r="H542" s="478"/>
    </row>
    <row r="543" spans="1:8">
      <c r="A543" s="477"/>
      <c r="B543" s="477"/>
      <c r="C543" s="477"/>
      <c r="D543" s="477"/>
      <c r="E543" s="477"/>
      <c r="F543" s="477"/>
      <c r="G543" s="477"/>
      <c r="H543" s="478"/>
    </row>
    <row r="544" spans="1:8">
      <c r="A544" s="477"/>
      <c r="B544" s="477"/>
      <c r="C544" s="477"/>
      <c r="D544" s="477"/>
      <c r="E544" s="477"/>
      <c r="F544" s="477"/>
      <c r="G544" s="477"/>
      <c r="H544" s="478"/>
    </row>
    <row r="545" spans="1:8">
      <c r="A545" s="477"/>
      <c r="B545" s="477"/>
      <c r="C545" s="477"/>
      <c r="D545" s="477"/>
      <c r="E545" s="477"/>
      <c r="F545" s="477"/>
      <c r="G545" s="477"/>
      <c r="H545" s="478"/>
    </row>
    <row r="546" spans="1:8">
      <c r="A546" s="477"/>
      <c r="B546" s="477"/>
      <c r="C546" s="477"/>
      <c r="D546" s="477"/>
      <c r="E546" s="477"/>
      <c r="F546" s="477"/>
      <c r="G546" s="477"/>
      <c r="H546" s="478"/>
    </row>
    <row r="547" spans="1:8">
      <c r="A547" s="477"/>
      <c r="B547" s="477"/>
      <c r="C547" s="477"/>
      <c r="D547" s="477"/>
      <c r="E547" s="477"/>
      <c r="F547" s="477"/>
      <c r="G547" s="477"/>
      <c r="H547" s="478"/>
    </row>
    <row r="548" spans="1:8">
      <c r="A548" s="477"/>
      <c r="B548" s="477"/>
      <c r="C548" s="477"/>
      <c r="D548" s="477"/>
      <c r="E548" s="477"/>
      <c r="F548" s="477"/>
      <c r="G548" s="477"/>
      <c r="H548" s="478"/>
    </row>
    <row r="549" spans="1:8">
      <c r="A549" s="477"/>
      <c r="B549" s="477"/>
      <c r="C549" s="477"/>
      <c r="D549" s="477"/>
      <c r="E549" s="477"/>
      <c r="F549" s="477"/>
      <c r="G549" s="477"/>
      <c r="H549" s="478"/>
    </row>
    <row r="550" spans="1:8">
      <c r="A550" s="477"/>
      <c r="B550" s="477"/>
      <c r="C550" s="477"/>
      <c r="D550" s="477"/>
      <c r="E550" s="477"/>
      <c r="F550" s="477"/>
      <c r="G550" s="477"/>
      <c r="H550" s="478"/>
    </row>
    <row r="551" spans="1:8">
      <c r="A551" s="477"/>
      <c r="B551" s="477"/>
      <c r="C551" s="477"/>
      <c r="D551" s="477"/>
      <c r="E551" s="477"/>
      <c r="F551" s="477"/>
      <c r="G551" s="477"/>
      <c r="H551" s="478"/>
    </row>
    <row r="552" spans="1:8">
      <c r="A552" s="477"/>
      <c r="B552" s="477"/>
      <c r="C552" s="477"/>
      <c r="D552" s="477"/>
      <c r="E552" s="477"/>
      <c r="F552" s="477"/>
      <c r="G552" s="477"/>
      <c r="H552" s="478"/>
    </row>
    <row r="553" spans="1:8">
      <c r="A553" s="477"/>
      <c r="B553" s="477"/>
      <c r="C553" s="477"/>
      <c r="D553" s="477"/>
      <c r="E553" s="477"/>
      <c r="F553" s="477"/>
      <c r="G553" s="477"/>
      <c r="H553" s="478"/>
    </row>
  </sheetData>
  <sheetProtection password="86B4" sheet="1" objects="1" scenarios="1"/>
  <phoneticPr fontId="2"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riferimenti"/>
  <dimension ref="A1:J110"/>
  <sheetViews>
    <sheetView topLeftCell="A55" zoomScale="85" workbookViewId="0">
      <selection activeCell="D65" sqref="D65"/>
    </sheetView>
  </sheetViews>
  <sheetFormatPr baseColWidth="10" defaultColWidth="8.83203125" defaultRowHeight="13"/>
  <cols>
    <col min="1" max="1" width="7.5" customWidth="1"/>
    <col min="2" max="2" width="65.1640625" bestFit="1" customWidth="1"/>
    <col min="5" max="5" width="14.5" customWidth="1"/>
  </cols>
  <sheetData>
    <row r="1" spans="1:10">
      <c r="A1" s="13" t="s">
        <v>79</v>
      </c>
      <c r="C1" s="16" t="s">
        <v>83</v>
      </c>
    </row>
    <row r="3" spans="1:10">
      <c r="A3" t="s">
        <v>2040</v>
      </c>
      <c r="B3" t="s">
        <v>80</v>
      </c>
      <c r="C3" s="15" t="s">
        <v>266</v>
      </c>
      <c r="D3" s="15" t="s">
        <v>81</v>
      </c>
      <c r="E3" s="15" t="s">
        <v>82</v>
      </c>
      <c r="J3" s="469" t="s">
        <v>888</v>
      </c>
    </row>
    <row r="4" spans="1:10">
      <c r="A4">
        <v>1</v>
      </c>
      <c r="B4" t="s">
        <v>889</v>
      </c>
      <c r="C4" s="15">
        <f>ROW('us01'!B1)</f>
        <v>1</v>
      </c>
      <c r="D4" s="15">
        <f>COLUMN('us01'!B1)</f>
        <v>2</v>
      </c>
      <c r="E4" s="17"/>
      <c r="J4" t="s">
        <v>2190</v>
      </c>
    </row>
    <row r="5" spans="1:10">
      <c r="A5" s="470">
        <v>2</v>
      </c>
      <c r="B5" s="470" t="s">
        <v>1976</v>
      </c>
      <c r="C5" s="471">
        <f>ROW(schedaUMI!AQ107)</f>
        <v>107</v>
      </c>
      <c r="D5" s="471">
        <f>COLUMN(schedaUMI!AQ107)</f>
        <v>43</v>
      </c>
      <c r="E5" s="17"/>
      <c r="J5" t="s">
        <v>86</v>
      </c>
    </row>
    <row r="6" spans="1:10">
      <c r="A6" s="470">
        <v>3</v>
      </c>
      <c r="B6" s="470" t="s">
        <v>828</v>
      </c>
      <c r="C6" s="471">
        <f>ROW(schedaUMI!AP64)</f>
        <v>64</v>
      </c>
      <c r="D6" s="471">
        <f>COLUMN(schedaUMI!AP64)</f>
        <v>42</v>
      </c>
      <c r="E6" s="17"/>
      <c r="J6" t="s">
        <v>985</v>
      </c>
    </row>
    <row r="7" spans="1:10">
      <c r="A7" s="470">
        <v>4</v>
      </c>
      <c r="B7" t="s">
        <v>564</v>
      </c>
      <c r="C7" s="471">
        <f>ROW('us01'!BB10)</f>
        <v>10</v>
      </c>
      <c r="D7" s="471">
        <f>COLUMN('us01'!BB10)</f>
        <v>54</v>
      </c>
      <c r="E7" s="17" t="s">
        <v>565</v>
      </c>
      <c r="J7" t="s">
        <v>1131</v>
      </c>
    </row>
    <row r="8" spans="1:10">
      <c r="A8" s="470">
        <v>5</v>
      </c>
      <c r="B8" s="470"/>
      <c r="C8" s="471"/>
      <c r="D8" s="471"/>
      <c r="E8" s="17"/>
      <c r="J8" t="s">
        <v>544</v>
      </c>
    </row>
    <row r="9" spans="1:10">
      <c r="A9" s="470">
        <v>6</v>
      </c>
      <c r="B9" s="470"/>
      <c r="C9" s="471"/>
      <c r="D9" s="471"/>
      <c r="E9" s="17"/>
      <c r="J9" t="s">
        <v>1247</v>
      </c>
    </row>
    <row r="10" spans="1:10">
      <c r="A10" s="470">
        <v>7</v>
      </c>
      <c r="B10" s="470"/>
      <c r="C10" s="471"/>
      <c r="D10" s="471"/>
      <c r="E10" s="17"/>
      <c r="J10" t="s">
        <v>1248</v>
      </c>
    </row>
    <row r="11" spans="1:10">
      <c r="A11" s="470">
        <v>8</v>
      </c>
      <c r="B11" s="470"/>
      <c r="C11" s="471"/>
      <c r="D11" s="471"/>
      <c r="E11" s="17"/>
      <c r="J11" t="s">
        <v>1604</v>
      </c>
    </row>
    <row r="12" spans="1:10">
      <c r="A12" s="470">
        <v>9</v>
      </c>
      <c r="B12" s="470"/>
      <c r="C12" s="471"/>
      <c r="D12" s="471"/>
      <c r="E12" s="17"/>
      <c r="J12" t="s">
        <v>1605</v>
      </c>
    </row>
    <row r="13" spans="1:10">
      <c r="A13" s="470">
        <v>10</v>
      </c>
      <c r="B13" s="470"/>
      <c r="C13" s="471"/>
      <c r="D13" s="471"/>
      <c r="E13" s="17"/>
      <c r="J13" t="s">
        <v>1606</v>
      </c>
    </row>
    <row r="14" spans="1:10">
      <c r="A14" s="470">
        <v>11</v>
      </c>
      <c r="B14" s="470"/>
      <c r="C14" s="471"/>
      <c r="D14" s="471"/>
      <c r="E14" s="17"/>
      <c r="J14" t="s">
        <v>1607</v>
      </c>
    </row>
    <row r="15" spans="1:10">
      <c r="A15" s="470">
        <v>12</v>
      </c>
      <c r="B15" s="470"/>
      <c r="C15" s="471"/>
      <c r="D15" s="471"/>
      <c r="E15" s="17"/>
      <c r="J15" t="s">
        <v>981</v>
      </c>
    </row>
    <row r="16" spans="1:10">
      <c r="A16" s="470">
        <v>13</v>
      </c>
      <c r="B16" s="470"/>
      <c r="C16" s="471"/>
      <c r="D16" s="471"/>
      <c r="E16" s="17"/>
      <c r="J16" t="s">
        <v>982</v>
      </c>
    </row>
    <row r="17" spans="1:10">
      <c r="A17" s="470">
        <v>14</v>
      </c>
      <c r="B17" s="470"/>
      <c r="C17" s="471"/>
      <c r="D17" s="471"/>
      <c r="E17" s="17"/>
      <c r="J17" t="s">
        <v>984</v>
      </c>
    </row>
    <row r="18" spans="1:10">
      <c r="A18" s="470">
        <v>15</v>
      </c>
      <c r="B18" s="472"/>
      <c r="C18" s="473"/>
      <c r="D18" s="473"/>
      <c r="E18" s="17"/>
      <c r="J18" s="18" t="s">
        <v>1869</v>
      </c>
    </row>
    <row r="19" spans="1:10">
      <c r="A19" s="470">
        <v>16</v>
      </c>
      <c r="B19" s="474"/>
      <c r="C19" s="473"/>
      <c r="D19" s="473"/>
      <c r="E19" s="17"/>
      <c r="J19" t="s">
        <v>1408</v>
      </c>
    </row>
    <row r="20" spans="1:10">
      <c r="A20" s="470">
        <v>17</v>
      </c>
      <c r="B20" s="474"/>
      <c r="C20" s="473"/>
      <c r="D20" s="473"/>
      <c r="E20" s="17"/>
      <c r="J20" t="s">
        <v>1409</v>
      </c>
    </row>
    <row r="21" spans="1:10">
      <c r="A21" s="470">
        <v>18</v>
      </c>
      <c r="B21" s="474"/>
      <c r="C21" s="473"/>
      <c r="D21" s="473"/>
      <c r="E21" s="17"/>
      <c r="J21" t="s">
        <v>1410</v>
      </c>
    </row>
    <row r="22" spans="1:10">
      <c r="A22" s="470">
        <v>19</v>
      </c>
      <c r="B22" s="474"/>
      <c r="C22" s="473"/>
      <c r="D22" s="473"/>
      <c r="E22" s="17"/>
      <c r="J22" t="s">
        <v>983</v>
      </c>
    </row>
    <row r="23" spans="1:10">
      <c r="A23" s="470">
        <v>20</v>
      </c>
      <c r="B23" t="s">
        <v>2203</v>
      </c>
      <c r="C23" t="e">
        <f ca="1">id_foglio("us01")</f>
        <v>#NAME?</v>
      </c>
      <c r="E23" s="17"/>
    </row>
    <row r="24" spans="1:10">
      <c r="A24" s="470">
        <v>21</v>
      </c>
      <c r="B24" t="s">
        <v>1837</v>
      </c>
      <c r="C24" t="e">
        <f ca="1">id_foglio("us02")</f>
        <v>#NAME?</v>
      </c>
      <c r="E24" s="17"/>
    </row>
    <row r="25" spans="1:10">
      <c r="A25" s="470">
        <v>22</v>
      </c>
      <c r="B25" t="s">
        <v>1838</v>
      </c>
      <c r="C25" t="e">
        <f ca="1">id_foglio("us03")</f>
        <v>#NAME?</v>
      </c>
      <c r="E25" s="17"/>
    </row>
    <row r="26" spans="1:10">
      <c r="A26" s="470">
        <v>23</v>
      </c>
      <c r="B26" t="s">
        <v>1839</v>
      </c>
      <c r="C26" t="e">
        <f ca="1">id_foglio("us04")</f>
        <v>#NAME?</v>
      </c>
      <c r="E26" s="17"/>
    </row>
    <row r="27" spans="1:10">
      <c r="A27" s="470">
        <v>24</v>
      </c>
      <c r="B27" t="s">
        <v>1840</v>
      </c>
      <c r="C27" t="e">
        <f ca="1">id_foglio("us05")</f>
        <v>#NAME?</v>
      </c>
    </row>
    <row r="28" spans="1:10">
      <c r="A28" s="470">
        <v>25</v>
      </c>
      <c r="B28" t="s">
        <v>734</v>
      </c>
      <c r="C28" t="e">
        <f ca="1">id_foglio("us06")</f>
        <v>#NAME?</v>
      </c>
    </row>
    <row r="29" spans="1:10">
      <c r="A29" s="470">
        <v>26</v>
      </c>
      <c r="B29" t="s">
        <v>735</v>
      </c>
      <c r="C29" t="e">
        <f ca="1">id_foglio("us07")</f>
        <v>#NAME?</v>
      </c>
    </row>
    <row r="30" spans="1:10">
      <c r="A30" s="470">
        <v>27</v>
      </c>
      <c r="B30" t="s">
        <v>736</v>
      </c>
      <c r="C30" t="e">
        <f ca="1">id_foglio("us08")</f>
        <v>#NAME?</v>
      </c>
    </row>
    <row r="31" spans="1:10">
      <c r="A31" s="470">
        <v>28</v>
      </c>
      <c r="B31" t="s">
        <v>737</v>
      </c>
      <c r="C31" t="e">
        <f ca="1">id_foglio("us09")</f>
        <v>#NAME?</v>
      </c>
    </row>
    <row r="32" spans="1:10">
      <c r="A32" s="470">
        <v>29</v>
      </c>
      <c r="B32" t="s">
        <v>534</v>
      </c>
      <c r="C32" t="e">
        <f ca="1">id_foglio("us10")</f>
        <v>#NAME?</v>
      </c>
    </row>
    <row r="33" spans="1:3">
      <c r="A33" s="470">
        <v>30</v>
      </c>
      <c r="B33" t="s">
        <v>535</v>
      </c>
    </row>
    <row r="34" spans="1:3">
      <c r="A34" s="470">
        <v>31</v>
      </c>
      <c r="B34" t="s">
        <v>204</v>
      </c>
    </row>
    <row r="35" spans="1:3">
      <c r="A35" s="470">
        <v>32</v>
      </c>
      <c r="B35" t="s">
        <v>205</v>
      </c>
    </row>
    <row r="36" spans="1:3">
      <c r="A36" s="470">
        <v>33</v>
      </c>
      <c r="B36" t="s">
        <v>2204</v>
      </c>
    </row>
    <row r="37" spans="1:3">
      <c r="A37" s="470">
        <v>34</v>
      </c>
      <c r="B37" t="s">
        <v>2205</v>
      </c>
    </row>
    <row r="38" spans="1:3">
      <c r="A38" s="470">
        <v>35</v>
      </c>
      <c r="B38" t="s">
        <v>2206</v>
      </c>
    </row>
    <row r="39" spans="1:3">
      <c r="A39" s="470">
        <v>36</v>
      </c>
      <c r="B39" t="s">
        <v>2207</v>
      </c>
    </row>
    <row r="40" spans="1:3">
      <c r="A40" s="470">
        <v>37</v>
      </c>
      <c r="B40" t="s">
        <v>2208</v>
      </c>
    </row>
    <row r="41" spans="1:3">
      <c r="A41" s="470">
        <v>38</v>
      </c>
      <c r="B41" t="s">
        <v>650</v>
      </c>
    </row>
    <row r="42" spans="1:3">
      <c r="A42" s="470">
        <v>39</v>
      </c>
      <c r="B42" t="s">
        <v>651</v>
      </c>
    </row>
    <row r="43" spans="1:3">
      <c r="A43" s="470">
        <v>40</v>
      </c>
      <c r="B43" t="s">
        <v>470</v>
      </c>
      <c r="C43" t="str">
        <f>ADDRESS(ROW(schedaUMI!C220),COLUMN(schedaUMI!C220))</f>
        <v>$C$220</v>
      </c>
    </row>
    <row r="44" spans="1:3">
      <c r="A44" s="470">
        <v>41</v>
      </c>
      <c r="B44" t="s">
        <v>471</v>
      </c>
      <c r="C44" t="str">
        <f>ADDRESS(ROW(schedaUMI!BB243),COLUMN(schedaUMI!BB243))</f>
        <v>$BB$243</v>
      </c>
    </row>
    <row r="45" spans="1:3">
      <c r="A45" s="470">
        <v>42</v>
      </c>
      <c r="B45" t="s">
        <v>470</v>
      </c>
      <c r="C45" t="str">
        <f>ADDRESS(ROW(schedaUMI!C276),COLUMN(schedaUMI!C276))</f>
        <v>$C$276</v>
      </c>
    </row>
    <row r="46" spans="1:3">
      <c r="A46" s="470">
        <v>43</v>
      </c>
      <c r="B46" t="s">
        <v>471</v>
      </c>
      <c r="C46" t="str">
        <f>ADDRESS(ROW(schedaUMI!BB299),COLUMN(schedaUMI!BB299))</f>
        <v>$BB$299</v>
      </c>
    </row>
    <row r="47" spans="1:3">
      <c r="A47" s="470">
        <v>44</v>
      </c>
      <c r="B47" t="s">
        <v>470</v>
      </c>
      <c r="C47" t="str">
        <f>ADDRESS(ROW(schedaUMI!$B$248),COLUMN(schedaUMI!$B$248))</f>
        <v>$B$248</v>
      </c>
    </row>
    <row r="48" spans="1:3">
      <c r="A48" s="470">
        <v>45</v>
      </c>
      <c r="B48" t="s">
        <v>471</v>
      </c>
      <c r="C48" t="str">
        <f>ADDRESS(ROW(schedaUMI!$BB$271),COLUMN(schedaUMI!$BB$271))</f>
        <v>$BB$271</v>
      </c>
    </row>
    <row r="49" spans="1:5">
      <c r="A49" s="470">
        <v>46</v>
      </c>
      <c r="B49" t="s">
        <v>874</v>
      </c>
      <c r="C49" s="15">
        <f>ROW(schedaUMI!AR214)</f>
        <v>214</v>
      </c>
      <c r="D49" s="15">
        <f>COLUMN(schedaUMI!AR214)</f>
        <v>44</v>
      </c>
      <c r="E49" t="s">
        <v>1961</v>
      </c>
    </row>
    <row r="50" spans="1:5">
      <c r="A50" s="470">
        <v>47</v>
      </c>
      <c r="B50" t="s">
        <v>502</v>
      </c>
      <c r="C50" s="15">
        <f>ROW(schedaUMI!AQ362)</f>
        <v>362</v>
      </c>
      <c r="D50" s="15">
        <f>COLUMN(schedaUMI!AQ362)</f>
        <v>43</v>
      </c>
      <c r="E50" t="s">
        <v>563</v>
      </c>
    </row>
    <row r="51" spans="1:5">
      <c r="A51" s="470">
        <v>48</v>
      </c>
    </row>
    <row r="52" spans="1:5">
      <c r="A52" s="470">
        <v>49</v>
      </c>
    </row>
    <row r="53" spans="1:5">
      <c r="A53" s="470">
        <v>50</v>
      </c>
    </row>
    <row r="54" spans="1:5">
      <c r="A54" s="470">
        <v>51</v>
      </c>
    </row>
    <row r="55" spans="1:5">
      <c r="A55" s="470">
        <v>52</v>
      </c>
      <c r="B55" t="s">
        <v>875</v>
      </c>
      <c r="C55" s="15">
        <f>ROW('us01'!AM24)</f>
        <v>24</v>
      </c>
      <c r="D55" s="15">
        <f>COLUMN('us01'!AM24)</f>
        <v>39</v>
      </c>
      <c r="E55" t="s">
        <v>560</v>
      </c>
    </row>
    <row r="56" spans="1:5">
      <c r="A56" s="470">
        <v>53</v>
      </c>
      <c r="B56" t="s">
        <v>876</v>
      </c>
      <c r="C56" s="15">
        <f>ROW('us01'!AR46)</f>
        <v>46</v>
      </c>
      <c r="D56" s="15">
        <f>COLUMN('us01'!AR46)</f>
        <v>44</v>
      </c>
      <c r="E56" t="s">
        <v>561</v>
      </c>
    </row>
    <row r="57" spans="1:5">
      <c r="A57" s="470">
        <v>54</v>
      </c>
      <c r="B57" t="s">
        <v>877</v>
      </c>
      <c r="C57" s="15">
        <f>ROW('us01'!AK76)</f>
        <v>76</v>
      </c>
      <c r="D57" s="15">
        <f>COLUMN('us01'!AK76)</f>
        <v>37</v>
      </c>
      <c r="E57" t="s">
        <v>365</v>
      </c>
    </row>
    <row r="58" spans="1:5">
      <c r="A58" s="470">
        <v>55</v>
      </c>
      <c r="B58" t="s">
        <v>878</v>
      </c>
      <c r="C58" s="15">
        <f>ROW('us01'!AI95)</f>
        <v>95</v>
      </c>
      <c r="D58" s="15">
        <f>COLUMN('us01'!AI95)</f>
        <v>35</v>
      </c>
      <c r="E58" t="s">
        <v>562</v>
      </c>
    </row>
    <row r="59" spans="1:5">
      <c r="A59" s="470">
        <v>56</v>
      </c>
      <c r="B59" t="s">
        <v>879</v>
      </c>
      <c r="C59" s="15">
        <f>ROW('us01'!T428)</f>
        <v>428</v>
      </c>
      <c r="D59" s="15">
        <f>COLUMN('us01'!T428)</f>
        <v>20</v>
      </c>
      <c r="E59" t="s">
        <v>566</v>
      </c>
    </row>
    <row r="60" spans="1:5">
      <c r="A60" s="470">
        <v>57</v>
      </c>
      <c r="B60" t="s">
        <v>880</v>
      </c>
      <c r="C60" s="15">
        <f>ROW('us01'!AH767)</f>
        <v>767</v>
      </c>
      <c r="D60" s="15">
        <f>COLUMN('us01'!AH767)</f>
        <v>34</v>
      </c>
      <c r="E60" t="s">
        <v>567</v>
      </c>
    </row>
    <row r="61" spans="1:5">
      <c r="A61" s="470">
        <v>58</v>
      </c>
      <c r="B61" t="s">
        <v>881</v>
      </c>
      <c r="C61" s="15">
        <f>ROW('us01'!AU1250)</f>
        <v>1250</v>
      </c>
      <c r="D61" s="15">
        <f>COLUMN('us01'!AU1250)</f>
        <v>47</v>
      </c>
      <c r="E61" t="s">
        <v>367</v>
      </c>
    </row>
    <row r="62" spans="1:5">
      <c r="A62" s="470">
        <v>59</v>
      </c>
      <c r="B62" t="s">
        <v>883</v>
      </c>
      <c r="C62" s="15">
        <f>ROW('us01'!AW1264)</f>
        <v>1264</v>
      </c>
      <c r="D62" s="15">
        <f>COLUMN('us01'!AW1264)</f>
        <v>49</v>
      </c>
      <c r="E62" t="s">
        <v>369</v>
      </c>
    </row>
    <row r="63" spans="1:5">
      <c r="A63" s="470">
        <v>60</v>
      </c>
      <c r="B63" t="s">
        <v>1993</v>
      </c>
      <c r="C63" s="15">
        <f>ROW('us01'!AH818)</f>
        <v>818</v>
      </c>
      <c r="D63" s="15">
        <f>COLUMN('us01'!AH818)</f>
        <v>34</v>
      </c>
      <c r="E63" t="s">
        <v>1994</v>
      </c>
    </row>
    <row r="64" spans="1:5">
      <c r="A64" s="470">
        <v>61</v>
      </c>
      <c r="B64" t="s">
        <v>2286</v>
      </c>
      <c r="C64" s="15">
        <f>ROW('us01'!Q1077)</f>
        <v>1077</v>
      </c>
      <c r="D64" s="15">
        <f>COLUMN('us01'!Q1077)</f>
        <v>17</v>
      </c>
      <c r="E64" t="s">
        <v>1994</v>
      </c>
    </row>
    <row r="65" spans="1:4">
      <c r="A65" s="470">
        <v>62</v>
      </c>
    </row>
    <row r="66" spans="1:4">
      <c r="A66" s="470">
        <v>63</v>
      </c>
    </row>
    <row r="67" spans="1:4">
      <c r="A67" s="470">
        <v>64</v>
      </c>
      <c r="B67" t="s">
        <v>1620</v>
      </c>
      <c r="C67" s="384"/>
      <c r="D67" s="384"/>
    </row>
    <row r="68" spans="1:4">
      <c r="A68" s="470">
        <v>65</v>
      </c>
      <c r="B68" t="s">
        <v>1621</v>
      </c>
      <c r="C68" s="384"/>
      <c r="D68" s="384"/>
    </row>
    <row r="69" spans="1:4">
      <c r="A69" s="470">
        <v>66</v>
      </c>
      <c r="B69" t="s">
        <v>1129</v>
      </c>
      <c r="C69" s="384"/>
      <c r="D69" s="384"/>
    </row>
    <row r="70" spans="1:4">
      <c r="A70" s="470">
        <v>67</v>
      </c>
      <c r="B70" t="s">
        <v>1130</v>
      </c>
      <c r="C70" s="384"/>
      <c r="D70" s="384"/>
    </row>
    <row r="71" spans="1:4">
      <c r="A71" s="470">
        <v>68</v>
      </c>
      <c r="B71" t="s">
        <v>1868</v>
      </c>
      <c r="C71" s="384"/>
      <c r="D71" s="384"/>
    </row>
    <row r="72" spans="1:4">
      <c r="A72" s="470">
        <v>69</v>
      </c>
      <c r="B72" t="s">
        <v>491</v>
      </c>
      <c r="C72" s="384"/>
      <c r="D72" s="384"/>
    </row>
    <row r="73" spans="1:4">
      <c r="A73" s="470">
        <v>70</v>
      </c>
      <c r="B73" t="s">
        <v>1968</v>
      </c>
      <c r="C73" s="384"/>
      <c r="D73" s="384"/>
    </row>
    <row r="74" spans="1:4">
      <c r="A74" s="470">
        <v>71</v>
      </c>
      <c r="B74" t="s">
        <v>1969</v>
      </c>
      <c r="C74" s="384"/>
      <c r="D74" s="384"/>
    </row>
    <row r="75" spans="1:4">
      <c r="A75" s="470">
        <v>72</v>
      </c>
      <c r="B75" t="s">
        <v>469</v>
      </c>
      <c r="C75" s="384"/>
      <c r="D75" s="384"/>
    </row>
    <row r="76" spans="1:4">
      <c r="A76" s="470">
        <v>73</v>
      </c>
      <c r="B76" t="s">
        <v>1701</v>
      </c>
      <c r="C76" s="384"/>
      <c r="D76" s="384"/>
    </row>
    <row r="77" spans="1:4">
      <c r="A77" s="470">
        <v>74</v>
      </c>
      <c r="B77" t="s">
        <v>1702</v>
      </c>
      <c r="C77" s="384"/>
      <c r="D77" s="384"/>
    </row>
    <row r="78" spans="1:4">
      <c r="A78" s="470">
        <v>75</v>
      </c>
    </row>
    <row r="79" spans="1:4">
      <c r="A79" s="470">
        <v>76</v>
      </c>
    </row>
    <row r="80" spans="1:4">
      <c r="A80" s="470">
        <v>77</v>
      </c>
    </row>
    <row r="81" spans="1:1">
      <c r="A81" s="470">
        <v>78</v>
      </c>
    </row>
    <row r="82" spans="1:1">
      <c r="A82" s="470">
        <v>79</v>
      </c>
    </row>
    <row r="83" spans="1:1">
      <c r="A83" s="470">
        <v>80</v>
      </c>
    </row>
    <row r="84" spans="1:1">
      <c r="A84" s="470">
        <v>81</v>
      </c>
    </row>
    <row r="85" spans="1:1">
      <c r="A85" s="470">
        <v>82</v>
      </c>
    </row>
    <row r="86" spans="1:1">
      <c r="A86" s="470">
        <v>83</v>
      </c>
    </row>
    <row r="87" spans="1:1">
      <c r="A87" s="470">
        <v>84</v>
      </c>
    </row>
    <row r="88" spans="1:1">
      <c r="A88" s="470">
        <v>85</v>
      </c>
    </row>
    <row r="89" spans="1:1">
      <c r="A89" s="470">
        <v>86</v>
      </c>
    </row>
    <row r="90" spans="1:1">
      <c r="A90" s="470">
        <v>87</v>
      </c>
    </row>
    <row r="91" spans="1:1">
      <c r="A91" s="470">
        <v>88</v>
      </c>
    </row>
    <row r="92" spans="1:1">
      <c r="A92" s="470">
        <v>89</v>
      </c>
    </row>
    <row r="93" spans="1:1">
      <c r="A93" s="470">
        <v>90</v>
      </c>
    </row>
    <row r="94" spans="1:1">
      <c r="A94" s="470">
        <v>91</v>
      </c>
    </row>
    <row r="95" spans="1:1">
      <c r="A95" s="470">
        <v>92</v>
      </c>
    </row>
    <row r="96" spans="1:1">
      <c r="A96" s="470">
        <v>93</v>
      </c>
    </row>
    <row r="97" spans="1:1">
      <c r="A97" s="470">
        <v>94</v>
      </c>
    </row>
    <row r="98" spans="1:1">
      <c r="A98" s="470">
        <v>95</v>
      </c>
    </row>
    <row r="99" spans="1:1">
      <c r="A99" s="470">
        <v>96</v>
      </c>
    </row>
    <row r="100" spans="1:1">
      <c r="A100" s="470">
        <v>97</v>
      </c>
    </row>
    <row r="101" spans="1:1">
      <c r="A101" s="470">
        <v>98</v>
      </c>
    </row>
    <row r="102" spans="1:1">
      <c r="A102" s="470">
        <v>99</v>
      </c>
    </row>
    <row r="103" spans="1:1">
      <c r="A103" s="470">
        <v>100</v>
      </c>
    </row>
    <row r="104" spans="1:1">
      <c r="A104" s="470">
        <v>101</v>
      </c>
    </row>
    <row r="105" spans="1:1">
      <c r="A105" s="470">
        <v>102</v>
      </c>
    </row>
    <row r="106" spans="1:1">
      <c r="A106" s="470">
        <v>103</v>
      </c>
    </row>
    <row r="107" spans="1:1">
      <c r="A107" s="470">
        <v>104</v>
      </c>
    </row>
    <row r="108" spans="1:1">
      <c r="A108" s="470">
        <v>105</v>
      </c>
    </row>
    <row r="109" spans="1:1">
      <c r="A109" s="470">
        <v>106</v>
      </c>
    </row>
    <row r="110" spans="1:1">
      <c r="A110" s="470">
        <v>107</v>
      </c>
    </row>
  </sheetData>
  <sheetProtection password="86B4" sheet="1" objects="1" scenarios="1"/>
  <phoneticPr fontId="2"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G34"/>
  <sheetViews>
    <sheetView workbookViewId="0"/>
  </sheetViews>
  <sheetFormatPr baseColWidth="10" defaultColWidth="9.1640625" defaultRowHeight="13"/>
  <cols>
    <col min="1" max="1" width="9.1640625" style="19"/>
    <col min="2" max="2" width="23.83203125" style="19" bestFit="1" customWidth="1"/>
    <col min="3" max="3" width="8" style="19" customWidth="1"/>
    <col min="4" max="6" width="9.1640625" style="19"/>
    <col min="7" max="7" width="13.83203125" style="19" customWidth="1"/>
    <col min="8" max="16384" width="9.1640625" style="19"/>
  </cols>
  <sheetData>
    <row r="1" spans="1:7">
      <c r="A1" s="42" t="s">
        <v>1002</v>
      </c>
      <c r="B1" s="19" t="s">
        <v>1660</v>
      </c>
    </row>
    <row r="2" spans="1:7" ht="18.75" customHeight="1"/>
    <row r="3" spans="1:7" ht="18.75" customHeight="1"/>
    <row r="4" spans="1:7" ht="18.75" customHeight="1"/>
    <row r="5" spans="1:7" ht="18.75" customHeight="1"/>
    <row r="6" spans="1:7">
      <c r="B6" s="19" t="s">
        <v>1658</v>
      </c>
      <c r="F6" s="19" t="s">
        <v>1206</v>
      </c>
    </row>
    <row r="7" spans="1:7">
      <c r="B7" s="443" t="s">
        <v>1146</v>
      </c>
      <c r="C7" s="445">
        <v>0.65</v>
      </c>
    </row>
    <row r="8" spans="1:7">
      <c r="B8" s="443" t="s">
        <v>1147</v>
      </c>
      <c r="C8" s="445">
        <v>0.2</v>
      </c>
      <c r="F8" s="35" t="s">
        <v>1207</v>
      </c>
      <c r="G8" s="35" t="s">
        <v>1208</v>
      </c>
    </row>
    <row r="9" spans="1:7">
      <c r="B9" s="443" t="s">
        <v>1148</v>
      </c>
      <c r="C9" s="445">
        <v>2.5000000000000001E-2</v>
      </c>
      <c r="F9" s="35" t="s">
        <v>986</v>
      </c>
      <c r="G9" s="445">
        <v>0</v>
      </c>
    </row>
    <row r="10" spans="1:7">
      <c r="B10" s="443" t="s">
        <v>1149</v>
      </c>
      <c r="C10" s="445">
        <v>0.1</v>
      </c>
      <c r="F10" s="35" t="s">
        <v>1628</v>
      </c>
      <c r="G10" s="445">
        <v>0.2</v>
      </c>
    </row>
    <row r="11" spans="1:7">
      <c r="B11" s="443" t="s">
        <v>1649</v>
      </c>
      <c r="C11" s="445">
        <v>2.5000000000000001E-2</v>
      </c>
      <c r="F11" s="35" t="s">
        <v>1635</v>
      </c>
      <c r="G11" s="445">
        <v>0.4</v>
      </c>
    </row>
    <row r="12" spans="1:7">
      <c r="B12" s="443" t="s">
        <v>85</v>
      </c>
      <c r="C12" s="35">
        <f>SUM(C7:C11)</f>
        <v>1</v>
      </c>
      <c r="F12" s="35" t="s">
        <v>1636</v>
      </c>
      <c r="G12" s="445">
        <v>0.6</v>
      </c>
    </row>
    <row r="13" spans="1:7">
      <c r="F13" s="35" t="s">
        <v>1637</v>
      </c>
      <c r="G13" s="445">
        <v>0.8</v>
      </c>
    </row>
    <row r="14" spans="1:7">
      <c r="F14" s="35" t="s">
        <v>1638</v>
      </c>
      <c r="G14" s="445">
        <v>1</v>
      </c>
    </row>
    <row r="15" spans="1:7">
      <c r="B15" s="19" t="s">
        <v>1659</v>
      </c>
    </row>
    <row r="16" spans="1:7">
      <c r="B16" s="443" t="s">
        <v>1146</v>
      </c>
      <c r="C16" s="445">
        <v>0.5</v>
      </c>
    </row>
    <row r="17" spans="2:3">
      <c r="B17" s="443" t="s">
        <v>1147</v>
      </c>
      <c r="C17" s="445">
        <v>0.1</v>
      </c>
    </row>
    <row r="18" spans="2:3">
      <c r="B18" s="443" t="s">
        <v>1148</v>
      </c>
      <c r="C18" s="445">
        <v>0.05</v>
      </c>
    </row>
    <row r="19" spans="2:3">
      <c r="B19" s="443" t="s">
        <v>1149</v>
      </c>
      <c r="C19" s="445">
        <v>0.05</v>
      </c>
    </row>
    <row r="20" spans="2:3">
      <c r="B20" s="443" t="s">
        <v>1649</v>
      </c>
      <c r="C20" s="445">
        <v>0.3</v>
      </c>
    </row>
    <row r="21" spans="2:3">
      <c r="B21" s="443" t="s">
        <v>85</v>
      </c>
      <c r="C21" s="35">
        <f>SUM(C16:C20)</f>
        <v>1</v>
      </c>
    </row>
    <row r="25" spans="2:3">
      <c r="B25" s="19" t="s">
        <v>1653</v>
      </c>
    </row>
    <row r="26" spans="2:3">
      <c r="B26" s="35" t="s">
        <v>1650</v>
      </c>
      <c r="C26" s="446">
        <f>5/6</f>
        <v>0.83333333333333337</v>
      </c>
    </row>
    <row r="27" spans="2:3">
      <c r="B27" s="35" t="s">
        <v>1651</v>
      </c>
      <c r="C27" s="446">
        <f>3/6</f>
        <v>0.5</v>
      </c>
    </row>
    <row r="28" spans="2:3">
      <c r="B28" s="35" t="s">
        <v>1652</v>
      </c>
      <c r="C28" s="446">
        <f>1/6</f>
        <v>0.16666666666666666</v>
      </c>
    </row>
    <row r="31" spans="2:3">
      <c r="B31" t="s">
        <v>1654</v>
      </c>
      <c r="C31"/>
    </row>
    <row r="32" spans="2:3">
      <c r="B32" s="422" t="s">
        <v>1655</v>
      </c>
      <c r="C32" s="444">
        <v>0.9</v>
      </c>
    </row>
    <row r="33" spans="2:3">
      <c r="B33" s="422" t="s">
        <v>1656</v>
      </c>
      <c r="C33" s="444">
        <v>0.5</v>
      </c>
    </row>
    <row r="34" spans="2:3">
      <c r="B34" s="422" t="s">
        <v>1657</v>
      </c>
      <c r="C34" s="444">
        <v>0.2</v>
      </c>
    </row>
  </sheetData>
  <sheetProtection password="86B4" sheet="1" objects="1" scenarios="1"/>
  <phoneticPr fontId="2"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
  <dimension ref="A1:AC272"/>
  <sheetViews>
    <sheetView topLeftCell="I1" zoomScale="85" zoomScaleNormal="85" workbookViewId="0">
      <selection activeCell="P3" sqref="P3:Q9"/>
    </sheetView>
  </sheetViews>
  <sheetFormatPr baseColWidth="10" defaultColWidth="9.1640625" defaultRowHeight="13"/>
  <cols>
    <col min="1" max="1" width="13.83203125" style="19" customWidth="1"/>
    <col min="2" max="2" width="31.33203125" style="19" customWidth="1"/>
    <col min="3" max="3" width="36.1640625" style="19" customWidth="1"/>
    <col min="4" max="4" width="28.5" style="19" customWidth="1"/>
    <col min="5" max="5" width="5.1640625" style="19" customWidth="1"/>
    <col min="6" max="6" width="72" style="19" customWidth="1"/>
    <col min="7" max="7" width="60.6640625" style="19" customWidth="1"/>
    <col min="8" max="8" width="39.83203125" style="19" customWidth="1"/>
    <col min="9" max="9" width="14.5" style="19" customWidth="1"/>
    <col min="10" max="10" width="27.5" style="19" customWidth="1"/>
    <col min="11" max="11" width="25.83203125" style="19" customWidth="1"/>
    <col min="12" max="12" width="21.5" style="19" customWidth="1"/>
    <col min="13" max="13" width="28.5" style="19" customWidth="1"/>
    <col min="14" max="15" width="9.1640625" style="19"/>
    <col min="16" max="16" width="38.33203125" style="19" customWidth="1"/>
    <col min="17" max="17" width="37.83203125" style="19" bestFit="1" customWidth="1"/>
    <col min="18" max="18" width="16.33203125" style="19" customWidth="1"/>
    <col min="19" max="19" width="19.83203125" style="19" customWidth="1"/>
    <col min="20" max="22" width="16.33203125" style="19" customWidth="1"/>
    <col min="23" max="23" width="9.1640625" style="19"/>
    <col min="24" max="25" width="14.6640625" style="19" bestFit="1" customWidth="1"/>
    <col min="26" max="26" width="12.5" style="19" bestFit="1" customWidth="1"/>
    <col min="27" max="27" width="13.1640625" style="19" bestFit="1" customWidth="1"/>
    <col min="28" max="29" width="17.33203125" style="19" bestFit="1" customWidth="1"/>
    <col min="30" max="16384" width="9.1640625" style="19"/>
  </cols>
  <sheetData>
    <row r="1" spans="1:25">
      <c r="A1" s="42" t="s">
        <v>1040</v>
      </c>
      <c r="C1" s="42" t="s">
        <v>969</v>
      </c>
    </row>
    <row r="2" spans="1:25">
      <c r="B2" s="338" t="s">
        <v>1631</v>
      </c>
      <c r="C2" s="339" t="s">
        <v>685</v>
      </c>
      <c r="D2" s="338" t="s">
        <v>1072</v>
      </c>
      <c r="F2" s="338" t="s">
        <v>1080</v>
      </c>
      <c r="G2" s="339"/>
      <c r="H2" s="338" t="s">
        <v>778</v>
      </c>
      <c r="J2" s="339" t="s">
        <v>946</v>
      </c>
      <c r="M2" s="339" t="s">
        <v>718</v>
      </c>
      <c r="P2" s="338" t="s">
        <v>820</v>
      </c>
      <c r="S2" s="339" t="s">
        <v>1341</v>
      </c>
      <c r="V2" s="338" t="s">
        <v>1171</v>
      </c>
      <c r="Y2" s="19" t="s">
        <v>27</v>
      </c>
    </row>
    <row r="3" spans="1:25" ht="16">
      <c r="B3" s="337" t="s">
        <v>1629</v>
      </c>
      <c r="C3" s="337" t="s">
        <v>684</v>
      </c>
      <c r="D3" s="337" t="s">
        <v>2230</v>
      </c>
      <c r="F3" s="19" t="s">
        <v>1081</v>
      </c>
      <c r="G3" s="337"/>
      <c r="H3" s="337" t="s">
        <v>2078</v>
      </c>
      <c r="J3" s="337" t="s">
        <v>947</v>
      </c>
      <c r="M3" s="337"/>
      <c r="P3" s="35" t="s">
        <v>1478</v>
      </c>
      <c r="Q3" s="35">
        <v>1</v>
      </c>
      <c r="R3" s="311" t="s">
        <v>1327</v>
      </c>
      <c r="S3" s="337" t="s">
        <v>1212</v>
      </c>
      <c r="T3" s="337">
        <v>1</v>
      </c>
      <c r="V3" s="340" t="s">
        <v>1222</v>
      </c>
    </row>
    <row r="4" spans="1:25" ht="16">
      <c r="B4" s="337" t="s">
        <v>1630</v>
      </c>
      <c r="C4" s="337" t="s">
        <v>1630</v>
      </c>
      <c r="D4" s="337" t="s">
        <v>2231</v>
      </c>
      <c r="F4" s="19" t="s">
        <v>1082</v>
      </c>
      <c r="G4" s="337"/>
      <c r="H4" s="337" t="s">
        <v>779</v>
      </c>
      <c r="J4" s="337" t="s">
        <v>948</v>
      </c>
      <c r="M4" s="337" t="s">
        <v>719</v>
      </c>
      <c r="P4" s="35" t="s">
        <v>1479</v>
      </c>
      <c r="Q4" s="35">
        <v>2</v>
      </c>
      <c r="R4" s="311" t="s">
        <v>1328</v>
      </c>
      <c r="S4" s="337" t="s">
        <v>1817</v>
      </c>
      <c r="T4" s="337">
        <v>2</v>
      </c>
      <c r="V4" s="340" t="s">
        <v>1490</v>
      </c>
      <c r="Y4" s="19" t="s">
        <v>2021</v>
      </c>
    </row>
    <row r="5" spans="1:25" ht="16">
      <c r="C5" s="345" t="s">
        <v>2290</v>
      </c>
      <c r="D5" s="337" t="s">
        <v>2232</v>
      </c>
      <c r="F5" s="19" t="s">
        <v>1083</v>
      </c>
      <c r="G5" s="337"/>
      <c r="H5" s="337" t="s">
        <v>2085</v>
      </c>
      <c r="J5" s="337" t="s">
        <v>949</v>
      </c>
      <c r="M5" s="337" t="s">
        <v>720</v>
      </c>
      <c r="P5" s="35" t="s">
        <v>1480</v>
      </c>
      <c r="Q5" s="35">
        <v>3</v>
      </c>
      <c r="R5" s="311" t="s">
        <v>1329</v>
      </c>
      <c r="S5" s="337" t="s">
        <v>1816</v>
      </c>
      <c r="T5" s="337">
        <v>3</v>
      </c>
      <c r="V5" s="340" t="s">
        <v>412</v>
      </c>
      <c r="Y5" s="19" t="s">
        <v>28</v>
      </c>
    </row>
    <row r="6" spans="1:25" ht="16">
      <c r="C6" s="345" t="s">
        <v>2291</v>
      </c>
      <c r="D6" s="337" t="s">
        <v>2233</v>
      </c>
      <c r="F6" s="19" t="s">
        <v>1084</v>
      </c>
      <c r="G6" s="337"/>
      <c r="H6" s="337" t="s">
        <v>1557</v>
      </c>
      <c r="J6" s="337" t="s">
        <v>950</v>
      </c>
      <c r="M6" s="337" t="s">
        <v>724</v>
      </c>
      <c r="P6" s="35" t="s">
        <v>2070</v>
      </c>
      <c r="Q6" s="35">
        <v>4</v>
      </c>
      <c r="R6" s="311" t="s">
        <v>2071</v>
      </c>
      <c r="S6" s="337" t="s">
        <v>1213</v>
      </c>
      <c r="T6" s="337">
        <v>4</v>
      </c>
      <c r="V6" s="340" t="s">
        <v>413</v>
      </c>
      <c r="Y6" s="19" t="s">
        <v>29</v>
      </c>
    </row>
    <row r="7" spans="1:25" ht="16">
      <c r="B7" s="338" t="s">
        <v>1632</v>
      </c>
      <c r="C7" s="339" t="s">
        <v>1512</v>
      </c>
      <c r="D7" s="337" t="s">
        <v>2234</v>
      </c>
      <c r="F7" s="19" t="s">
        <v>1085</v>
      </c>
      <c r="G7" s="337"/>
      <c r="H7" s="337" t="s">
        <v>780</v>
      </c>
      <c r="J7" s="337" t="s">
        <v>1252</v>
      </c>
      <c r="M7" s="337" t="s">
        <v>721</v>
      </c>
      <c r="P7" s="35" t="s">
        <v>1007</v>
      </c>
      <c r="Q7" s="35">
        <v>5</v>
      </c>
      <c r="R7" s="35" t="s">
        <v>716</v>
      </c>
      <c r="V7" s="340" t="s">
        <v>92</v>
      </c>
      <c r="Y7" s="19" t="s">
        <v>30</v>
      </c>
    </row>
    <row r="8" spans="1:25" ht="16">
      <c r="B8" s="337" t="s">
        <v>1212</v>
      </c>
      <c r="C8" s="337" t="s">
        <v>189</v>
      </c>
      <c r="D8" s="337" t="s">
        <v>2235</v>
      </c>
      <c r="F8" s="19" t="s">
        <v>2013</v>
      </c>
      <c r="G8" s="337"/>
      <c r="J8" s="337"/>
      <c r="M8" s="337" t="s">
        <v>722</v>
      </c>
      <c r="P8" s="35" t="s">
        <v>1664</v>
      </c>
      <c r="Q8" s="35">
        <v>6</v>
      </c>
      <c r="R8" s="35" t="s">
        <v>1665</v>
      </c>
      <c r="V8" s="340" t="s">
        <v>415</v>
      </c>
      <c r="Y8" s="19" t="s">
        <v>31</v>
      </c>
    </row>
    <row r="9" spans="1:25" ht="16">
      <c r="B9" s="337" t="s">
        <v>1817</v>
      </c>
      <c r="C9" s="337" t="s">
        <v>190</v>
      </c>
      <c r="D9" s="337" t="s">
        <v>2236</v>
      </c>
      <c r="F9" s="19" t="s">
        <v>2014</v>
      </c>
      <c r="G9" s="337"/>
      <c r="M9" s="337" t="s">
        <v>726</v>
      </c>
      <c r="P9" s="298" t="str">
        <f>""</f>
        <v/>
      </c>
      <c r="Q9" s="35">
        <v>0</v>
      </c>
      <c r="R9" s="298" t="str">
        <f>""</f>
        <v/>
      </c>
      <c r="V9" s="340" t="s">
        <v>557</v>
      </c>
      <c r="Y9" s="19" t="s">
        <v>32</v>
      </c>
    </row>
    <row r="10" spans="1:25" ht="16">
      <c r="B10" s="337" t="s">
        <v>1816</v>
      </c>
      <c r="C10" s="337" t="s">
        <v>191</v>
      </c>
      <c r="D10" s="337" t="s">
        <v>2237</v>
      </c>
      <c r="F10" s="338"/>
      <c r="G10" s="337"/>
      <c r="M10" s="337" t="s">
        <v>723</v>
      </c>
      <c r="P10" s="339" t="s">
        <v>398</v>
      </c>
      <c r="T10" s="339" t="s">
        <v>963</v>
      </c>
      <c r="V10" s="340" t="s">
        <v>416</v>
      </c>
      <c r="Y10" s="19" t="s">
        <v>33</v>
      </c>
    </row>
    <row r="11" spans="1:25" ht="16">
      <c r="C11" s="337" t="s">
        <v>1275</v>
      </c>
      <c r="D11" s="337" t="s">
        <v>2238</v>
      </c>
      <c r="F11" s="338" t="s">
        <v>574</v>
      </c>
      <c r="G11" s="337"/>
      <c r="J11" s="339" t="s">
        <v>829</v>
      </c>
      <c r="M11" s="337" t="s">
        <v>725</v>
      </c>
      <c r="P11" s="337" t="str">
        <f>""</f>
        <v/>
      </c>
      <c r="Q11" s="337">
        <v>0</v>
      </c>
      <c r="T11" s="337"/>
      <c r="V11" s="340" t="s">
        <v>425</v>
      </c>
      <c r="Y11" s="19" t="s">
        <v>34</v>
      </c>
    </row>
    <row r="12" spans="1:25" ht="16">
      <c r="D12" s="337" t="s">
        <v>2239</v>
      </c>
      <c r="F12" s="342" t="s">
        <v>2215</v>
      </c>
      <c r="G12" s="339" t="s">
        <v>516</v>
      </c>
      <c r="H12" s="339" t="s">
        <v>1094</v>
      </c>
      <c r="J12" s="337"/>
      <c r="M12" s="337" t="s">
        <v>2112</v>
      </c>
      <c r="P12" s="337" t="s">
        <v>1556</v>
      </c>
      <c r="Q12" s="337">
        <v>1</v>
      </c>
      <c r="T12" s="337" t="s">
        <v>36</v>
      </c>
      <c r="V12" s="340" t="s">
        <v>384</v>
      </c>
      <c r="Y12" s="19" t="s">
        <v>1812</v>
      </c>
    </row>
    <row r="13" spans="1:25" ht="16">
      <c r="B13" s="341" t="s">
        <v>1633</v>
      </c>
      <c r="C13" s="341" t="s">
        <v>1633</v>
      </c>
      <c r="D13" s="337" t="s">
        <v>2240</v>
      </c>
      <c r="F13" s="19" t="s">
        <v>2216</v>
      </c>
      <c r="G13" s="337"/>
      <c r="H13" s="457" t="s">
        <v>1532</v>
      </c>
      <c r="J13" s="337" t="s">
        <v>2192</v>
      </c>
      <c r="P13" s="337" t="s">
        <v>1404</v>
      </c>
      <c r="Q13" s="337">
        <v>2</v>
      </c>
      <c r="T13" s="337" t="s">
        <v>38</v>
      </c>
      <c r="V13" s="340" t="s">
        <v>356</v>
      </c>
      <c r="Y13" s="19" t="s">
        <v>1813</v>
      </c>
    </row>
    <row r="14" spans="1:25" ht="16">
      <c r="B14" s="337" t="s">
        <v>1790</v>
      </c>
      <c r="C14" s="337" t="s">
        <v>1513</v>
      </c>
      <c r="D14" s="337" t="s">
        <v>2241</v>
      </c>
      <c r="F14" s="19" t="s">
        <v>900</v>
      </c>
      <c r="G14" s="337" t="s">
        <v>991</v>
      </c>
      <c r="H14" s="337" t="s">
        <v>1533</v>
      </c>
      <c r="J14" s="337" t="s">
        <v>830</v>
      </c>
      <c r="P14" s="337" t="s">
        <v>1405</v>
      </c>
      <c r="Q14" s="337">
        <v>3</v>
      </c>
      <c r="T14" s="337" t="s">
        <v>1949</v>
      </c>
      <c r="V14" s="340" t="s">
        <v>357</v>
      </c>
      <c r="Y14" s="19" t="s">
        <v>1863</v>
      </c>
    </row>
    <row r="15" spans="1:25" ht="16">
      <c r="B15" s="337" t="s">
        <v>2211</v>
      </c>
      <c r="C15" s="337" t="s">
        <v>1514</v>
      </c>
      <c r="D15" s="337" t="s">
        <v>2242</v>
      </c>
      <c r="F15" s="342" t="s">
        <v>2273</v>
      </c>
      <c r="G15" s="337" t="s">
        <v>515</v>
      </c>
      <c r="H15" s="337" t="s">
        <v>573</v>
      </c>
      <c r="J15" s="337" t="s">
        <v>831</v>
      </c>
      <c r="T15" s="337" t="s">
        <v>1132</v>
      </c>
      <c r="V15" s="340" t="s">
        <v>359</v>
      </c>
      <c r="Y15" s="19" t="s">
        <v>1864</v>
      </c>
    </row>
    <row r="16" spans="1:25" ht="16">
      <c r="B16" s="337" t="s">
        <v>2212</v>
      </c>
      <c r="C16" s="337" t="s">
        <v>841</v>
      </c>
      <c r="D16" s="337" t="s">
        <v>2243</v>
      </c>
      <c r="F16" s="19" t="s">
        <v>2274</v>
      </c>
      <c r="G16" s="337" t="s">
        <v>2121</v>
      </c>
      <c r="H16" s="457" t="s">
        <v>2015</v>
      </c>
      <c r="J16" s="337" t="s">
        <v>832</v>
      </c>
      <c r="M16" s="339" t="s">
        <v>727</v>
      </c>
      <c r="P16" s="339" t="s">
        <v>814</v>
      </c>
      <c r="R16" s="338"/>
      <c r="T16" s="337" t="s">
        <v>1950</v>
      </c>
      <c r="V16" s="340" t="s">
        <v>361</v>
      </c>
      <c r="Y16" s="19" t="s">
        <v>1865</v>
      </c>
    </row>
    <row r="17" spans="2:25" ht="16">
      <c r="D17" s="337" t="s">
        <v>2244</v>
      </c>
      <c r="F17" s="19" t="s">
        <v>2275</v>
      </c>
      <c r="G17" s="337" t="s">
        <v>186</v>
      </c>
      <c r="H17" s="337" t="s">
        <v>758</v>
      </c>
      <c r="M17" s="337"/>
      <c r="P17" s="337" t="s">
        <v>815</v>
      </c>
      <c r="T17" s="337" t="s">
        <v>1683</v>
      </c>
      <c r="V17" s="340" t="s">
        <v>1646</v>
      </c>
      <c r="Y17" s="19" t="s">
        <v>111</v>
      </c>
    </row>
    <row r="18" spans="2:25" ht="16">
      <c r="D18" s="337" t="s">
        <v>2245</v>
      </c>
      <c r="G18" s="337"/>
      <c r="J18" s="339" t="s">
        <v>1960</v>
      </c>
      <c r="M18" s="337" t="s">
        <v>836</v>
      </c>
      <c r="P18" s="337" t="s">
        <v>1857</v>
      </c>
      <c r="T18" s="337" t="s">
        <v>2041</v>
      </c>
      <c r="V18" s="340" t="s">
        <v>1997</v>
      </c>
      <c r="Y18" s="19" t="s">
        <v>1</v>
      </c>
    </row>
    <row r="19" spans="2:25" ht="16">
      <c r="B19" s="339" t="s">
        <v>1634</v>
      </c>
      <c r="C19" s="339" t="s">
        <v>1517</v>
      </c>
      <c r="D19" s="337" t="s">
        <v>2246</v>
      </c>
      <c r="F19" s="338" t="s">
        <v>987</v>
      </c>
      <c r="J19" s="35" t="s">
        <v>1022</v>
      </c>
      <c r="K19" s="35">
        <v>0</v>
      </c>
      <c r="L19" s="35">
        <v>1938</v>
      </c>
      <c r="M19" s="337" t="s">
        <v>728</v>
      </c>
      <c r="P19" s="337" t="s">
        <v>1858</v>
      </c>
      <c r="T19" s="337" t="s">
        <v>687</v>
      </c>
      <c r="V19" s="340" t="s">
        <v>2051</v>
      </c>
      <c r="Y19" s="19" t="s">
        <v>2</v>
      </c>
    </row>
    <row r="20" spans="2:25" ht="16">
      <c r="B20" s="337" t="s">
        <v>986</v>
      </c>
      <c r="C20" s="337" t="s">
        <v>1515</v>
      </c>
      <c r="D20" s="337" t="s">
        <v>2247</v>
      </c>
      <c r="F20" s="19" t="s">
        <v>988</v>
      </c>
      <c r="G20" s="338" t="s">
        <v>1737</v>
      </c>
      <c r="J20" s="35" t="s">
        <v>1019</v>
      </c>
      <c r="K20" s="35">
        <v>1939</v>
      </c>
      <c r="L20" s="35">
        <v>1973</v>
      </c>
      <c r="M20" s="337" t="s">
        <v>839</v>
      </c>
      <c r="P20" s="337" t="s">
        <v>1859</v>
      </c>
      <c r="T20" s="337" t="s">
        <v>688</v>
      </c>
      <c r="V20" s="340" t="s">
        <v>1187</v>
      </c>
      <c r="Y20" s="19" t="s">
        <v>3</v>
      </c>
    </row>
    <row r="21" spans="2:25" ht="16">
      <c r="B21" s="337" t="s">
        <v>1628</v>
      </c>
      <c r="C21" s="337" t="s">
        <v>1516</v>
      </c>
      <c r="D21" s="337" t="s">
        <v>2248</v>
      </c>
      <c r="F21" s="19" t="s">
        <v>989</v>
      </c>
      <c r="G21" s="35" t="s">
        <v>1874</v>
      </c>
      <c r="H21" s="35">
        <v>1</v>
      </c>
      <c r="J21" s="35" t="s">
        <v>1020</v>
      </c>
      <c r="K21" s="35">
        <v>1974</v>
      </c>
      <c r="L21" s="35">
        <v>1980</v>
      </c>
      <c r="M21" s="337" t="s">
        <v>729</v>
      </c>
      <c r="P21" s="337"/>
      <c r="T21" s="337" t="s">
        <v>1174</v>
      </c>
      <c r="V21" s="340" t="s">
        <v>102</v>
      </c>
      <c r="Y21" s="19" t="s">
        <v>4</v>
      </c>
    </row>
    <row r="22" spans="2:25" ht="16">
      <c r="B22" s="337" t="s">
        <v>1635</v>
      </c>
      <c r="C22" s="337" t="s">
        <v>1518</v>
      </c>
      <c r="D22" s="337" t="s">
        <v>2249</v>
      </c>
      <c r="F22" s="19" t="s">
        <v>990</v>
      </c>
      <c r="G22" s="35" t="s">
        <v>64</v>
      </c>
      <c r="H22" s="35">
        <v>2</v>
      </c>
      <c r="J22" s="35" t="s">
        <v>1021</v>
      </c>
      <c r="K22" s="35">
        <v>1981</v>
      </c>
      <c r="L22" s="35">
        <v>1995</v>
      </c>
      <c r="M22" s="337" t="s">
        <v>730</v>
      </c>
      <c r="P22" s="337"/>
      <c r="T22" s="337" t="s">
        <v>1175</v>
      </c>
      <c r="V22" s="340" t="s">
        <v>1194</v>
      </c>
      <c r="Y22" s="19" t="s">
        <v>5</v>
      </c>
    </row>
    <row r="23" spans="2:25" ht="16">
      <c r="B23" s="337" t="s">
        <v>1636</v>
      </c>
      <c r="C23" s="337" t="s">
        <v>1519</v>
      </c>
      <c r="D23" s="337" t="s">
        <v>2250</v>
      </c>
      <c r="F23" s="19" t="s">
        <v>991</v>
      </c>
      <c r="G23" s="35" t="s">
        <v>65</v>
      </c>
      <c r="H23" s="35">
        <v>3</v>
      </c>
      <c r="J23" s="35" t="s">
        <v>546</v>
      </c>
      <c r="K23" s="35">
        <v>1996</v>
      </c>
      <c r="L23" s="35">
        <v>2002</v>
      </c>
      <c r="M23" s="337" t="s">
        <v>2112</v>
      </c>
      <c r="P23" s="337"/>
      <c r="T23" s="337" t="s">
        <v>1176</v>
      </c>
      <c r="V23" s="340" t="s">
        <v>1195</v>
      </c>
      <c r="Y23" s="19" t="s">
        <v>6</v>
      </c>
    </row>
    <row r="24" spans="2:25" ht="16">
      <c r="B24" s="337" t="s">
        <v>1637</v>
      </c>
      <c r="C24" s="337" t="s">
        <v>1522</v>
      </c>
      <c r="D24" s="337" t="s">
        <v>2251</v>
      </c>
      <c r="G24" s="35" t="s">
        <v>1276</v>
      </c>
      <c r="H24" s="35">
        <v>4</v>
      </c>
      <c r="J24" s="35" t="s">
        <v>545</v>
      </c>
      <c r="K24" s="35">
        <v>2003</v>
      </c>
      <c r="L24" s="35">
        <v>2009</v>
      </c>
      <c r="P24" s="337"/>
      <c r="T24" s="337" t="s">
        <v>1627</v>
      </c>
      <c r="V24" s="340" t="s">
        <v>2057</v>
      </c>
      <c r="Y24" s="19" t="s">
        <v>2167</v>
      </c>
    </row>
    <row r="25" spans="2:25" ht="16">
      <c r="B25" s="337" t="s">
        <v>1638</v>
      </c>
      <c r="C25" s="337" t="s">
        <v>1520</v>
      </c>
      <c r="D25" s="337" t="s">
        <v>2252</v>
      </c>
      <c r="T25" s="337" t="s">
        <v>1609</v>
      </c>
      <c r="V25" s="340" t="s">
        <v>1501</v>
      </c>
      <c r="Y25" s="19" t="s">
        <v>7</v>
      </c>
    </row>
    <row r="26" spans="2:25" ht="16">
      <c r="C26" s="337" t="s">
        <v>1521</v>
      </c>
      <c r="D26" s="337" t="s">
        <v>2253</v>
      </c>
      <c r="F26" s="338" t="s">
        <v>1953</v>
      </c>
      <c r="G26" s="339" t="s">
        <v>517</v>
      </c>
      <c r="H26" s="339" t="s">
        <v>118</v>
      </c>
      <c r="J26" s="338" t="s">
        <v>833</v>
      </c>
      <c r="M26" s="339" t="s">
        <v>1036</v>
      </c>
      <c r="P26" s="338" t="s">
        <v>1442</v>
      </c>
      <c r="R26" s="341" t="s">
        <v>1342</v>
      </c>
      <c r="T26" s="337" t="s">
        <v>1177</v>
      </c>
      <c r="V26" s="340" t="s">
        <v>1998</v>
      </c>
      <c r="Y26" s="19" t="s">
        <v>738</v>
      </c>
    </row>
    <row r="27" spans="2:25" ht="16">
      <c r="B27" s="339" t="s">
        <v>2229</v>
      </c>
      <c r="C27" s="337" t="s">
        <v>1523</v>
      </c>
      <c r="D27" s="337" t="s">
        <v>2254</v>
      </c>
      <c r="F27" s="343" t="str">
        <f>"100%"</f>
        <v>100%</v>
      </c>
      <c r="G27" s="337" t="s">
        <v>518</v>
      </c>
      <c r="H27" s="337"/>
      <c r="J27" s="337"/>
      <c r="M27" s="337"/>
      <c r="R27" s="337"/>
      <c r="S27" s="337" t="str">
        <f>"-"</f>
        <v>-</v>
      </c>
      <c r="V27" s="340" t="s">
        <v>1843</v>
      </c>
      <c r="Y27" s="19" t="s">
        <v>739</v>
      </c>
    </row>
    <row r="28" spans="2:25" ht="16">
      <c r="B28" s="337" t="s">
        <v>1212</v>
      </c>
      <c r="D28" s="337" t="s">
        <v>2255</v>
      </c>
      <c r="F28" s="337" t="str">
        <f>"&lt;100% e &gt;=51%"</f>
        <v>&lt;100% e &gt;=51%</v>
      </c>
      <c r="G28" s="337" t="s">
        <v>2119</v>
      </c>
      <c r="H28" s="337" t="s">
        <v>370</v>
      </c>
      <c r="J28" s="337" t="s">
        <v>834</v>
      </c>
      <c r="M28" s="337" t="s">
        <v>731</v>
      </c>
      <c r="P28" s="337" t="s">
        <v>1443</v>
      </c>
      <c r="R28" s="337" t="s">
        <v>779</v>
      </c>
      <c r="S28" s="337" t="s">
        <v>1213</v>
      </c>
      <c r="V28" s="340" t="s">
        <v>1999</v>
      </c>
      <c r="Y28" s="19" t="s">
        <v>740</v>
      </c>
    </row>
    <row r="29" spans="2:25" ht="16">
      <c r="B29" s="337" t="s">
        <v>1817</v>
      </c>
      <c r="D29" s="337" t="s">
        <v>2256</v>
      </c>
      <c r="F29" s="337" t="str">
        <f>"&lt;51%"</f>
        <v>&lt;51%</v>
      </c>
      <c r="G29" s="337" t="s">
        <v>2120</v>
      </c>
      <c r="H29" s="337" t="s">
        <v>371</v>
      </c>
      <c r="J29" s="337" t="s">
        <v>835</v>
      </c>
      <c r="M29" s="337" t="s">
        <v>1039</v>
      </c>
      <c r="P29" s="337" t="s">
        <v>1445</v>
      </c>
      <c r="R29" s="337" t="s">
        <v>2085</v>
      </c>
      <c r="S29" s="337" t="s">
        <v>1816</v>
      </c>
      <c r="V29" s="340" t="s">
        <v>2006</v>
      </c>
      <c r="Y29" s="19" t="s">
        <v>741</v>
      </c>
    </row>
    <row r="30" spans="2:25" ht="16">
      <c r="B30" s="337" t="s">
        <v>1816</v>
      </c>
      <c r="C30" s="339" t="s">
        <v>1524</v>
      </c>
      <c r="D30" s="337" t="s">
        <v>1054</v>
      </c>
      <c r="G30" s="337" t="s">
        <v>1807</v>
      </c>
      <c r="H30" s="337" t="s">
        <v>372</v>
      </c>
      <c r="J30" s="337" t="s">
        <v>484</v>
      </c>
      <c r="M30" s="337" t="s">
        <v>732</v>
      </c>
      <c r="P30" s="337" t="s">
        <v>1446</v>
      </c>
      <c r="R30" s="337" t="s">
        <v>1557</v>
      </c>
      <c r="S30" s="337" t="s">
        <v>1817</v>
      </c>
      <c r="V30" s="340" t="s">
        <v>2007</v>
      </c>
      <c r="Y30" s="19" t="s">
        <v>742</v>
      </c>
    </row>
    <row r="31" spans="2:25" ht="16">
      <c r="B31" s="337" t="s">
        <v>1213</v>
      </c>
      <c r="C31" s="337" t="s">
        <v>1525</v>
      </c>
      <c r="D31" s="337" t="s">
        <v>1055</v>
      </c>
      <c r="G31" s="337" t="s">
        <v>2217</v>
      </c>
      <c r="H31" s="337" t="s">
        <v>373</v>
      </c>
      <c r="J31" s="337" t="s">
        <v>836</v>
      </c>
      <c r="M31" s="337" t="s">
        <v>733</v>
      </c>
      <c r="R31" s="337" t="s">
        <v>780</v>
      </c>
      <c r="S31" s="337" t="s">
        <v>1212</v>
      </c>
      <c r="V31" s="340" t="s">
        <v>2019</v>
      </c>
      <c r="Y31" s="19" t="s">
        <v>743</v>
      </c>
    </row>
    <row r="32" spans="2:25" ht="16">
      <c r="B32" s="337" t="s">
        <v>1210</v>
      </c>
      <c r="C32" s="337" t="s">
        <v>1526</v>
      </c>
      <c r="D32" s="337" t="s">
        <v>1056</v>
      </c>
      <c r="F32" s="339" t="s">
        <v>1046</v>
      </c>
      <c r="H32" s="337" t="s">
        <v>374</v>
      </c>
      <c r="M32" s="337" t="s">
        <v>2112</v>
      </c>
      <c r="V32" s="340" t="s">
        <v>2021</v>
      </c>
      <c r="Y32" s="19" t="s">
        <v>744</v>
      </c>
    </row>
    <row r="33" spans="2:25" ht="16">
      <c r="B33" s="337" t="s">
        <v>1214</v>
      </c>
      <c r="C33" s="337" t="s">
        <v>1527</v>
      </c>
      <c r="D33" s="337" t="s">
        <v>1057</v>
      </c>
      <c r="F33" s="337"/>
      <c r="H33" s="337" t="s">
        <v>375</v>
      </c>
      <c r="V33" s="340" t="s">
        <v>2024</v>
      </c>
      <c r="Y33" s="19" t="s">
        <v>745</v>
      </c>
    </row>
    <row r="34" spans="2:25" ht="16">
      <c r="C34" s="337" t="s">
        <v>1528</v>
      </c>
      <c r="D34" s="337" t="s">
        <v>1058</v>
      </c>
      <c r="F34" s="337" t="s">
        <v>1970</v>
      </c>
      <c r="H34" s="337" t="s">
        <v>376</v>
      </c>
      <c r="V34" s="340" t="s">
        <v>219</v>
      </c>
      <c r="Y34" s="19" t="s">
        <v>746</v>
      </c>
    </row>
    <row r="35" spans="2:25" ht="16">
      <c r="C35" s="337" t="s">
        <v>1529</v>
      </c>
      <c r="D35" s="337" t="s">
        <v>1059</v>
      </c>
      <c r="F35" s="337" t="s">
        <v>1971</v>
      </c>
      <c r="H35" s="337" t="s">
        <v>377</v>
      </c>
      <c r="V35" s="340" t="s">
        <v>1847</v>
      </c>
      <c r="Y35" s="19" t="s">
        <v>747</v>
      </c>
    </row>
    <row r="36" spans="2:25" ht="16">
      <c r="B36" s="339" t="s">
        <v>1073</v>
      </c>
      <c r="C36" s="337" t="s">
        <v>1530</v>
      </c>
      <c r="D36" s="337" t="s">
        <v>1060</v>
      </c>
      <c r="F36" s="337" t="s">
        <v>1972</v>
      </c>
      <c r="G36" s="339" t="s">
        <v>293</v>
      </c>
      <c r="H36" s="337" t="s">
        <v>378</v>
      </c>
      <c r="J36" s="338" t="s">
        <v>837</v>
      </c>
      <c r="M36" s="339" t="s">
        <v>1384</v>
      </c>
      <c r="P36" s="338" t="s">
        <v>1418</v>
      </c>
      <c r="R36" s="339" t="s">
        <v>1310</v>
      </c>
      <c r="V36" s="340" t="s">
        <v>2030</v>
      </c>
      <c r="Y36" s="19" t="s">
        <v>748</v>
      </c>
    </row>
    <row r="37" spans="2:25" ht="16">
      <c r="B37" s="337">
        <v>2.1</v>
      </c>
      <c r="C37" s="337" t="s">
        <v>1531</v>
      </c>
      <c r="D37" s="337" t="s">
        <v>1061</v>
      </c>
      <c r="F37" s="337" t="s">
        <v>1973</v>
      </c>
      <c r="G37" s="337" t="s">
        <v>1916</v>
      </c>
      <c r="H37" s="337" t="s">
        <v>379</v>
      </c>
      <c r="J37" s="337"/>
      <c r="M37" s="337"/>
      <c r="R37" s="337" t="s">
        <v>1244</v>
      </c>
      <c r="S37" s="337">
        <v>1</v>
      </c>
      <c r="V37" s="340" t="s">
        <v>2031</v>
      </c>
      <c r="Y37" s="19" t="s">
        <v>749</v>
      </c>
    </row>
    <row r="38" spans="2:25" ht="16">
      <c r="B38" s="337">
        <v>2.2000000000000002</v>
      </c>
      <c r="C38" s="337"/>
      <c r="D38" s="337" t="s">
        <v>1062</v>
      </c>
      <c r="G38" s="337" t="s">
        <v>1917</v>
      </c>
      <c r="J38" s="337" t="s">
        <v>838</v>
      </c>
      <c r="M38" s="337" t="s">
        <v>14</v>
      </c>
      <c r="P38" s="337" t="s">
        <v>779</v>
      </c>
      <c r="R38" s="337" t="s">
        <v>1245</v>
      </c>
      <c r="S38" s="337">
        <v>2</v>
      </c>
      <c r="V38" s="340" t="s">
        <v>2032</v>
      </c>
      <c r="Y38" s="19" t="s">
        <v>1954</v>
      </c>
    </row>
    <row r="39" spans="2:25" ht="16">
      <c r="B39" s="337">
        <v>2.2999999999999998</v>
      </c>
      <c r="C39" s="337"/>
      <c r="D39" s="337" t="s">
        <v>1063</v>
      </c>
      <c r="F39" s="339"/>
      <c r="G39" s="337" t="s">
        <v>1918</v>
      </c>
      <c r="J39" s="337" t="s">
        <v>839</v>
      </c>
      <c r="M39" s="337" t="s">
        <v>16</v>
      </c>
      <c r="P39" s="337" t="s">
        <v>1509</v>
      </c>
      <c r="R39" s="337" t="s">
        <v>1173</v>
      </c>
      <c r="S39" s="337">
        <v>3</v>
      </c>
      <c r="V39" s="340" t="s">
        <v>627</v>
      </c>
      <c r="Y39" s="19" t="s">
        <v>1955</v>
      </c>
    </row>
    <row r="40" spans="2:25" ht="16">
      <c r="B40" s="337">
        <v>2.4</v>
      </c>
      <c r="D40" s="337" t="s">
        <v>1064</v>
      </c>
      <c r="F40" s="337" t="s">
        <v>1697</v>
      </c>
      <c r="J40" s="337" t="s">
        <v>704</v>
      </c>
      <c r="M40" s="337" t="s">
        <v>15</v>
      </c>
      <c r="P40" s="337" t="s">
        <v>1420</v>
      </c>
      <c r="R40" s="337" t="s">
        <v>1246</v>
      </c>
      <c r="S40" s="337">
        <v>4</v>
      </c>
      <c r="V40" s="340" t="s">
        <v>2000</v>
      </c>
      <c r="Y40" s="19" t="s">
        <v>11</v>
      </c>
    </row>
    <row r="41" spans="2:25" ht="16">
      <c r="D41" s="337" t="s">
        <v>1065</v>
      </c>
      <c r="F41" s="337" t="s">
        <v>1699</v>
      </c>
      <c r="J41" s="337" t="s">
        <v>705</v>
      </c>
      <c r="M41" s="337" t="s">
        <v>17</v>
      </c>
      <c r="P41" s="337"/>
      <c r="R41" s="337" t="s">
        <v>191</v>
      </c>
      <c r="S41" s="337">
        <v>5</v>
      </c>
      <c r="V41" s="340" t="s">
        <v>1156</v>
      </c>
      <c r="Y41" s="19" t="s">
        <v>12</v>
      </c>
    </row>
    <row r="42" spans="2:25" ht="16">
      <c r="B42" s="344" t="s">
        <v>1074</v>
      </c>
      <c r="C42" s="339" t="s">
        <v>289</v>
      </c>
      <c r="D42" s="337" t="s">
        <v>1066</v>
      </c>
      <c r="F42" s="337" t="s">
        <v>1698</v>
      </c>
      <c r="G42" s="339" t="s">
        <v>1821</v>
      </c>
      <c r="J42" s="337" t="s">
        <v>840</v>
      </c>
      <c r="M42" s="337"/>
      <c r="P42" s="337"/>
      <c r="R42" s="337" t="s">
        <v>1856</v>
      </c>
      <c r="S42" s="337">
        <v>6</v>
      </c>
      <c r="V42" s="340" t="s">
        <v>634</v>
      </c>
      <c r="Y42" s="19" t="s">
        <v>1312</v>
      </c>
    </row>
    <row r="43" spans="2:25" ht="16">
      <c r="B43" s="337" t="s">
        <v>1075</v>
      </c>
      <c r="C43" s="337"/>
      <c r="D43" s="337" t="s">
        <v>1067</v>
      </c>
      <c r="F43" s="337" t="s">
        <v>1700</v>
      </c>
      <c r="G43" s="337"/>
      <c r="H43" s="339" t="s">
        <v>714</v>
      </c>
      <c r="M43" s="337"/>
      <c r="R43" s="337" t="s">
        <v>998</v>
      </c>
      <c r="S43" s="337">
        <v>7</v>
      </c>
      <c r="V43" s="340" t="s">
        <v>635</v>
      </c>
      <c r="Y43" s="19" t="s">
        <v>1313</v>
      </c>
    </row>
    <row r="44" spans="2:25" ht="16">
      <c r="B44" s="337" t="s">
        <v>1076</v>
      </c>
      <c r="C44" s="337" t="s">
        <v>290</v>
      </c>
      <c r="D44" s="337" t="s">
        <v>1068</v>
      </c>
      <c r="G44" s="337" t="s">
        <v>1822</v>
      </c>
      <c r="H44" s="337"/>
      <c r="M44" s="337"/>
      <c r="R44" s="337" t="s">
        <v>997</v>
      </c>
      <c r="S44" s="337">
        <v>8</v>
      </c>
      <c r="V44" s="340" t="s">
        <v>229</v>
      </c>
      <c r="Y44" s="19" t="s">
        <v>1314</v>
      </c>
    </row>
    <row r="45" spans="2:25" ht="16">
      <c r="C45" s="337" t="s">
        <v>291</v>
      </c>
      <c r="D45" s="337" t="s">
        <v>1069</v>
      </c>
      <c r="G45" s="337" t="s">
        <v>1823</v>
      </c>
      <c r="H45" s="337" t="s">
        <v>715</v>
      </c>
      <c r="M45" s="337"/>
      <c r="V45" s="340" t="s">
        <v>636</v>
      </c>
      <c r="Y45" s="19" t="s">
        <v>1315</v>
      </c>
    </row>
    <row r="46" spans="2:25" ht="16">
      <c r="D46" s="337" t="s">
        <v>1070</v>
      </c>
      <c r="G46" s="337" t="s">
        <v>1824</v>
      </c>
      <c r="H46" s="337" t="s">
        <v>717</v>
      </c>
      <c r="M46" s="337"/>
      <c r="V46" s="340" t="s">
        <v>643</v>
      </c>
      <c r="Y46" s="19" t="s">
        <v>1316</v>
      </c>
    </row>
    <row r="47" spans="2:25" ht="16">
      <c r="B47" s="339" t="s">
        <v>1077</v>
      </c>
      <c r="C47" s="339"/>
      <c r="D47" s="337" t="s">
        <v>1071</v>
      </c>
      <c r="H47" s="337" t="s">
        <v>716</v>
      </c>
      <c r="M47" s="337"/>
      <c r="V47" s="340" t="s">
        <v>644</v>
      </c>
      <c r="Y47" s="19" t="s">
        <v>1168</v>
      </c>
    </row>
    <row r="48" spans="2:25" ht="16">
      <c r="B48" s="337" t="s">
        <v>1078</v>
      </c>
      <c r="C48" s="337"/>
      <c r="M48" s="337"/>
      <c r="V48" s="340" t="s">
        <v>2001</v>
      </c>
      <c r="Y48" s="19" t="s">
        <v>1169</v>
      </c>
    </row>
    <row r="49" spans="2:25" ht="16">
      <c r="B49" s="337" t="s">
        <v>1079</v>
      </c>
      <c r="C49" s="337"/>
      <c r="F49" s="339" t="s">
        <v>1592</v>
      </c>
      <c r="G49" s="339" t="s">
        <v>772</v>
      </c>
      <c r="H49" s="338" t="s">
        <v>785</v>
      </c>
      <c r="J49" s="338" t="s">
        <v>706</v>
      </c>
      <c r="M49" s="339" t="s">
        <v>2184</v>
      </c>
      <c r="P49" s="339" t="s">
        <v>232</v>
      </c>
      <c r="R49" s="338" t="s">
        <v>1979</v>
      </c>
      <c r="V49" s="340" t="s">
        <v>1767</v>
      </c>
      <c r="Y49" s="19" t="s">
        <v>1178</v>
      </c>
    </row>
    <row r="50" spans="2:25" ht="16">
      <c r="C50" s="337"/>
      <c r="F50" s="337" t="s">
        <v>1593</v>
      </c>
      <c r="H50" s="337" t="s">
        <v>781</v>
      </c>
      <c r="J50" s="337"/>
      <c r="M50" s="337"/>
      <c r="P50" s="337"/>
      <c r="R50" s="337"/>
      <c r="V50" s="340" t="s">
        <v>1689</v>
      </c>
      <c r="Y50" s="19" t="s">
        <v>1179</v>
      </c>
    </row>
    <row r="51" spans="2:25" ht="16">
      <c r="C51" s="337"/>
      <c r="F51" s="337" t="s">
        <v>1594</v>
      </c>
      <c r="G51" s="337" t="s">
        <v>773</v>
      </c>
      <c r="H51" s="337" t="s">
        <v>782</v>
      </c>
      <c r="J51" s="337" t="s">
        <v>707</v>
      </c>
      <c r="M51" s="337">
        <v>0.7</v>
      </c>
      <c r="P51" s="337" t="s">
        <v>233</v>
      </c>
      <c r="R51" s="337" t="s">
        <v>779</v>
      </c>
      <c r="V51" s="340" t="s">
        <v>1690</v>
      </c>
      <c r="Y51" s="19" t="s">
        <v>1180</v>
      </c>
    </row>
    <row r="52" spans="2:25" ht="16">
      <c r="B52" s="339" t="s">
        <v>1595</v>
      </c>
      <c r="C52" s="337"/>
      <c r="D52" s="338" t="s">
        <v>1560</v>
      </c>
      <c r="F52" s="180" t="s">
        <v>70</v>
      </c>
      <c r="G52" s="337" t="s">
        <v>774</v>
      </c>
      <c r="H52" s="337" t="s">
        <v>783</v>
      </c>
      <c r="J52" s="337" t="s">
        <v>708</v>
      </c>
      <c r="M52" s="337">
        <v>1</v>
      </c>
      <c r="P52" s="337" t="s">
        <v>787</v>
      </c>
      <c r="R52" s="337" t="s">
        <v>1557</v>
      </c>
      <c r="V52" s="340" t="s">
        <v>1694</v>
      </c>
      <c r="Y52" s="19" t="s">
        <v>1181</v>
      </c>
    </row>
    <row r="53" spans="2:25" ht="16">
      <c r="B53" s="337" t="s">
        <v>1596</v>
      </c>
      <c r="C53" s="337"/>
      <c r="D53" s="337"/>
      <c r="H53" s="337" t="s">
        <v>784</v>
      </c>
      <c r="M53" s="337">
        <v>1.5</v>
      </c>
      <c r="P53" s="337"/>
      <c r="V53" s="340" t="s">
        <v>853</v>
      </c>
    </row>
    <row r="54" spans="2:25" ht="16">
      <c r="B54" s="337" t="s">
        <v>1597</v>
      </c>
      <c r="C54" s="337"/>
      <c r="D54" s="337">
        <v>1</v>
      </c>
      <c r="M54" s="337">
        <v>2</v>
      </c>
      <c r="V54" s="340" t="s">
        <v>854</v>
      </c>
    </row>
    <row r="55" spans="2:25" ht="16">
      <c r="B55" s="337" t="s">
        <v>1598</v>
      </c>
      <c r="C55" s="337"/>
      <c r="D55" s="337">
        <v>2</v>
      </c>
      <c r="V55" s="340" t="s">
        <v>2002</v>
      </c>
    </row>
    <row r="56" spans="2:25" ht="16">
      <c r="B56" s="337" t="s">
        <v>1041</v>
      </c>
      <c r="C56" s="337"/>
      <c r="D56" s="337">
        <v>3</v>
      </c>
      <c r="F56" s="339" t="s">
        <v>2109</v>
      </c>
      <c r="G56" s="339" t="s">
        <v>1727</v>
      </c>
      <c r="H56" s="338" t="s">
        <v>1879</v>
      </c>
      <c r="V56" s="340" t="s">
        <v>1167</v>
      </c>
    </row>
    <row r="57" spans="2:25" ht="16">
      <c r="B57" s="337" t="s">
        <v>1599</v>
      </c>
      <c r="C57" s="337"/>
      <c r="D57" s="337">
        <v>4</v>
      </c>
      <c r="F57" s="180"/>
      <c r="G57" s="337"/>
      <c r="H57" s="35" t="str">
        <f>""</f>
        <v/>
      </c>
      <c r="I57" s="35">
        <v>0</v>
      </c>
      <c r="V57" s="340" t="s">
        <v>2003</v>
      </c>
    </row>
    <row r="58" spans="2:25" ht="16">
      <c r="C58" s="337"/>
      <c r="D58" s="337">
        <v>5</v>
      </c>
      <c r="F58" s="337" t="s">
        <v>2110</v>
      </c>
      <c r="G58" s="337" t="s">
        <v>1212</v>
      </c>
      <c r="H58" s="590" t="s">
        <v>1881</v>
      </c>
      <c r="I58" s="35">
        <v>1</v>
      </c>
      <c r="V58" s="340" t="s">
        <v>1484</v>
      </c>
    </row>
    <row r="59" spans="2:25">
      <c r="C59" s="337"/>
      <c r="D59" s="337">
        <v>6</v>
      </c>
      <c r="G59" s="337" t="s">
        <v>1817</v>
      </c>
      <c r="H59" s="590" t="s">
        <v>1882</v>
      </c>
      <c r="I59" s="35">
        <v>2</v>
      </c>
    </row>
    <row r="60" spans="2:25">
      <c r="B60" s="339" t="s">
        <v>549</v>
      </c>
      <c r="C60" s="338" t="s">
        <v>1023</v>
      </c>
      <c r="D60" s="337">
        <v>7</v>
      </c>
      <c r="G60" s="337" t="s">
        <v>1816</v>
      </c>
      <c r="H60" s="590" t="s">
        <v>1883</v>
      </c>
      <c r="I60" s="35">
        <v>3</v>
      </c>
      <c r="S60" s="488"/>
      <c r="T60" s="34"/>
      <c r="U60" s="34"/>
      <c r="V60" s="480"/>
      <c r="W60" s="480"/>
    </row>
    <row r="61" spans="2:25">
      <c r="B61" s="337">
        <v>0</v>
      </c>
      <c r="C61" s="337" t="s">
        <v>1937</v>
      </c>
      <c r="D61" s="337">
        <v>8</v>
      </c>
      <c r="F61" s="338" t="s">
        <v>2111</v>
      </c>
      <c r="G61" s="337" t="s">
        <v>1213</v>
      </c>
      <c r="H61" s="590" t="s">
        <v>1880</v>
      </c>
      <c r="I61" s="35">
        <v>4</v>
      </c>
      <c r="J61" s="338" t="s">
        <v>709</v>
      </c>
      <c r="L61" s="339" t="s">
        <v>47</v>
      </c>
      <c r="N61" s="339" t="s">
        <v>59</v>
      </c>
      <c r="P61" s="339"/>
      <c r="Q61" s="339" t="s">
        <v>513</v>
      </c>
      <c r="S61" s="302" t="s">
        <v>334</v>
      </c>
      <c r="T61" s="286"/>
      <c r="U61" s="286"/>
      <c r="V61" s="313"/>
      <c r="W61" s="489"/>
    </row>
    <row r="62" spans="2:25">
      <c r="B62" s="337">
        <v>1</v>
      </c>
      <c r="C62" s="337" t="s">
        <v>1938</v>
      </c>
      <c r="D62" s="337">
        <v>9</v>
      </c>
      <c r="F62" s="180"/>
      <c r="G62" s="337" t="s">
        <v>1210</v>
      </c>
      <c r="H62" s="34"/>
      <c r="I62" s="34"/>
      <c r="J62" s="337"/>
      <c r="L62" s="337" t="s">
        <v>48</v>
      </c>
      <c r="N62" s="337"/>
      <c r="P62" s="337"/>
      <c r="Q62" s="337"/>
      <c r="R62" s="35">
        <v>0</v>
      </c>
      <c r="S62" s="35" t="str">
        <f>""</f>
        <v/>
      </c>
      <c r="T62" s="35">
        <v>0</v>
      </c>
      <c r="U62" s="286"/>
      <c r="V62" s="313"/>
      <c r="W62" s="489"/>
    </row>
    <row r="63" spans="2:25">
      <c r="B63" s="337">
        <v>2</v>
      </c>
      <c r="C63" s="337" t="s">
        <v>1939</v>
      </c>
      <c r="D63" s="337">
        <v>10</v>
      </c>
      <c r="F63" s="337">
        <v>1</v>
      </c>
      <c r="G63" s="337" t="s">
        <v>790</v>
      </c>
      <c r="J63" s="337" t="s">
        <v>710</v>
      </c>
      <c r="L63" s="337">
        <v>0</v>
      </c>
      <c r="N63" s="337" t="s">
        <v>49</v>
      </c>
      <c r="P63" s="337"/>
      <c r="Q63" s="337" t="s">
        <v>1628</v>
      </c>
      <c r="R63" s="35">
        <v>1</v>
      </c>
      <c r="S63" s="35" t="s">
        <v>335</v>
      </c>
      <c r="T63" s="35">
        <v>1</v>
      </c>
      <c r="U63" s="286"/>
      <c r="V63" s="313"/>
      <c r="W63" s="489"/>
    </row>
    <row r="64" spans="2:25">
      <c r="B64" s="337">
        <v>3</v>
      </c>
      <c r="C64" s="337" t="s">
        <v>1940</v>
      </c>
      <c r="D64" s="337">
        <v>11</v>
      </c>
      <c r="F64" s="337">
        <v>2</v>
      </c>
      <c r="G64" s="337" t="s">
        <v>791</v>
      </c>
      <c r="H64" s="338" t="s">
        <v>2298</v>
      </c>
      <c r="J64" s="337" t="s">
        <v>711</v>
      </c>
      <c r="L64" s="337">
        <v>1</v>
      </c>
      <c r="N64" s="337" t="s">
        <v>50</v>
      </c>
      <c r="P64" s="337"/>
      <c r="Q64" s="337" t="s">
        <v>1635</v>
      </c>
      <c r="R64" s="35">
        <v>2</v>
      </c>
      <c r="S64" s="35" t="s">
        <v>336</v>
      </c>
      <c r="T64" s="35">
        <v>2</v>
      </c>
      <c r="U64" s="286"/>
      <c r="V64" s="313"/>
      <c r="W64" s="489"/>
    </row>
    <row r="65" spans="1:29">
      <c r="B65" s="337">
        <v>4</v>
      </c>
      <c r="C65" s="337" t="s">
        <v>1024</v>
      </c>
      <c r="D65" s="337">
        <v>12</v>
      </c>
      <c r="F65" s="337">
        <v>3</v>
      </c>
      <c r="H65" s="35" t="str">
        <f>""</f>
        <v/>
      </c>
      <c r="I65" s="35">
        <v>0</v>
      </c>
      <c r="J65" s="337" t="s">
        <v>1254</v>
      </c>
      <c r="L65" s="337">
        <v>2</v>
      </c>
      <c r="N65" s="337" t="s">
        <v>51</v>
      </c>
      <c r="P65" s="337"/>
      <c r="Q65" s="337" t="s">
        <v>1636</v>
      </c>
      <c r="R65" s="298" t="str">
        <f>""</f>
        <v/>
      </c>
      <c r="S65" s="35" t="str">
        <f>""</f>
        <v/>
      </c>
      <c r="T65" s="35">
        <v>0</v>
      </c>
      <c r="U65" s="286"/>
      <c r="V65" s="313"/>
      <c r="W65" s="489"/>
    </row>
    <row r="66" spans="1:29">
      <c r="B66" s="337">
        <v>5</v>
      </c>
      <c r="C66" s="337" t="s">
        <v>1009</v>
      </c>
      <c r="D66" s="337">
        <v>13</v>
      </c>
      <c r="F66" s="337">
        <v>4</v>
      </c>
      <c r="H66" s="590" t="s">
        <v>2299</v>
      </c>
      <c r="I66" s="35">
        <v>1</v>
      </c>
      <c r="J66" s="337" t="s">
        <v>712</v>
      </c>
      <c r="L66" s="337">
        <v>3</v>
      </c>
      <c r="Q66" s="337" t="s">
        <v>1637</v>
      </c>
      <c r="S66" s="286"/>
      <c r="T66" s="286"/>
      <c r="U66" s="286"/>
      <c r="V66" s="34"/>
      <c r="W66" s="34"/>
    </row>
    <row r="67" spans="1:29">
      <c r="B67" s="337">
        <v>6</v>
      </c>
      <c r="C67" s="337" t="s">
        <v>116</v>
      </c>
      <c r="D67" s="337">
        <v>14</v>
      </c>
      <c r="F67" s="337">
        <v>5</v>
      </c>
      <c r="G67" s="339" t="s">
        <v>1734</v>
      </c>
      <c r="H67" s="590" t="s">
        <v>2300</v>
      </c>
      <c r="I67" s="35">
        <v>2</v>
      </c>
      <c r="J67" s="337" t="s">
        <v>713</v>
      </c>
      <c r="L67" s="337">
        <v>4</v>
      </c>
      <c r="Q67" s="337" t="s">
        <v>1638</v>
      </c>
      <c r="S67" s="34"/>
      <c r="T67" s="286"/>
      <c r="U67" s="34"/>
      <c r="V67" s="34"/>
      <c r="W67" s="34"/>
    </row>
    <row r="68" spans="1:29">
      <c r="B68" s="337">
        <v>7</v>
      </c>
      <c r="C68" s="337" t="s">
        <v>117</v>
      </c>
      <c r="D68" s="337">
        <v>15</v>
      </c>
      <c r="F68" s="337">
        <v>6</v>
      </c>
      <c r="G68" s="337"/>
      <c r="H68" s="590" t="s">
        <v>2301</v>
      </c>
      <c r="I68" s="35">
        <v>3</v>
      </c>
      <c r="J68" s="337"/>
      <c r="L68" s="337">
        <v>5</v>
      </c>
    </row>
    <row r="69" spans="1:29">
      <c r="B69" s="337">
        <v>8</v>
      </c>
      <c r="F69" s="337">
        <v>7</v>
      </c>
      <c r="G69" s="337">
        <v>50</v>
      </c>
      <c r="H69" s="590" t="s">
        <v>2302</v>
      </c>
      <c r="I69" s="35">
        <v>4</v>
      </c>
      <c r="J69" s="337"/>
    </row>
    <row r="70" spans="1:29">
      <c r="B70" s="337">
        <v>9</v>
      </c>
      <c r="F70" s="337">
        <v>8</v>
      </c>
      <c r="G70" s="337">
        <v>75</v>
      </c>
      <c r="H70" s="337"/>
      <c r="J70" s="337"/>
    </row>
    <row r="71" spans="1:29">
      <c r="F71" s="337">
        <v>9</v>
      </c>
      <c r="G71" s="337">
        <v>100</v>
      </c>
      <c r="H71" s="337"/>
    </row>
    <row r="72" spans="1:29">
      <c r="F72" s="337">
        <v>10</v>
      </c>
    </row>
    <row r="73" spans="1:29">
      <c r="B73" s="338" t="s">
        <v>2199</v>
      </c>
      <c r="D73" s="338" t="s">
        <v>822</v>
      </c>
      <c r="F73" s="337"/>
    </row>
    <row r="74" spans="1:29">
      <c r="A74" s="339" t="s">
        <v>1778</v>
      </c>
      <c r="B74" s="339" t="s">
        <v>1779</v>
      </c>
      <c r="C74" s="339" t="s">
        <v>1780</v>
      </c>
      <c r="D74" s="345" t="s">
        <v>823</v>
      </c>
      <c r="E74" s="346"/>
      <c r="F74" s="347" t="s">
        <v>893</v>
      </c>
      <c r="G74" s="347"/>
      <c r="H74" s="95"/>
      <c r="I74" s="95"/>
      <c r="J74" s="95"/>
      <c r="K74" s="95"/>
      <c r="L74" s="95"/>
      <c r="M74" s="95"/>
      <c r="N74" s="95"/>
      <c r="O74" s="95"/>
      <c r="P74" s="95"/>
      <c r="Q74" s="95"/>
      <c r="R74" s="95"/>
      <c r="S74" s="95"/>
      <c r="T74" s="95"/>
      <c r="U74" s="95"/>
      <c r="V74" s="95"/>
      <c r="W74" s="95"/>
      <c r="X74" s="95"/>
      <c r="Y74" s="95"/>
      <c r="Z74" s="95"/>
      <c r="AA74" s="95"/>
      <c r="AB74" s="95"/>
      <c r="AC74" s="96"/>
    </row>
    <row r="75" spans="1:29">
      <c r="A75" s="348">
        <v>2.1</v>
      </c>
      <c r="B75" s="348" t="s">
        <v>1945</v>
      </c>
      <c r="C75" s="337"/>
      <c r="D75" s="345" t="s">
        <v>824</v>
      </c>
      <c r="E75" s="48"/>
      <c r="F75" s="34"/>
      <c r="G75" s="286" t="s">
        <v>894</v>
      </c>
      <c r="H75" s="286" t="s">
        <v>895</v>
      </c>
      <c r="I75" s="286" t="s">
        <v>896</v>
      </c>
      <c r="J75" s="286" t="s">
        <v>897</v>
      </c>
      <c r="K75" s="286" t="s">
        <v>2194</v>
      </c>
      <c r="L75" s="286" t="s">
        <v>2195</v>
      </c>
      <c r="M75" s="286" t="s">
        <v>2196</v>
      </c>
      <c r="N75" s="286" t="s">
        <v>2197</v>
      </c>
      <c r="O75" s="286" t="s">
        <v>2198</v>
      </c>
      <c r="P75" s="286" t="s">
        <v>1921</v>
      </c>
      <c r="Q75" s="286" t="s">
        <v>1922</v>
      </c>
      <c r="R75" s="286" t="s">
        <v>1388</v>
      </c>
      <c r="S75" s="286" t="s">
        <v>1389</v>
      </c>
      <c r="T75" s="286" t="s">
        <v>1913</v>
      </c>
      <c r="U75" s="286" t="s">
        <v>1913</v>
      </c>
      <c r="V75" s="286" t="s">
        <v>1390</v>
      </c>
      <c r="W75" s="286" t="s">
        <v>1390</v>
      </c>
      <c r="X75" s="286" t="s">
        <v>1391</v>
      </c>
      <c r="Y75" s="286" t="s">
        <v>1391</v>
      </c>
      <c r="Z75" s="286" t="s">
        <v>1392</v>
      </c>
      <c r="AA75" s="286" t="s">
        <v>1393</v>
      </c>
      <c r="AB75" s="286" t="s">
        <v>1394</v>
      </c>
      <c r="AC75" s="287" t="s">
        <v>119</v>
      </c>
    </row>
    <row r="76" spans="1:29">
      <c r="A76" s="348"/>
      <c r="B76" s="348" t="s">
        <v>482</v>
      </c>
      <c r="C76" s="337"/>
      <c r="D76" s="345" t="s">
        <v>825</v>
      </c>
      <c r="E76" s="349">
        <v>1</v>
      </c>
      <c r="F76" s="97" t="s">
        <v>968</v>
      </c>
      <c r="G76" s="286">
        <v>100</v>
      </c>
      <c r="H76" s="286">
        <v>180</v>
      </c>
      <c r="I76" s="286">
        <v>2</v>
      </c>
      <c r="J76" s="286">
        <v>3.2</v>
      </c>
      <c r="K76" s="286">
        <v>690</v>
      </c>
      <c r="L76" s="286">
        <v>1050</v>
      </c>
      <c r="M76" s="286">
        <v>230</v>
      </c>
      <c r="N76" s="286">
        <v>350</v>
      </c>
      <c r="O76" s="286">
        <v>19</v>
      </c>
      <c r="P76" s="286"/>
      <c r="Q76" s="286"/>
      <c r="R76" s="286">
        <v>1</v>
      </c>
      <c r="S76" s="286">
        <v>1</v>
      </c>
      <c r="T76" s="286"/>
      <c r="U76" s="286"/>
      <c r="V76" s="286"/>
      <c r="W76" s="286"/>
      <c r="X76" s="286">
        <v>0.9</v>
      </c>
      <c r="Y76" s="286">
        <v>1</v>
      </c>
      <c r="Z76" s="286">
        <v>1</v>
      </c>
      <c r="AA76" s="286">
        <v>2</v>
      </c>
      <c r="AB76" s="286">
        <v>1</v>
      </c>
      <c r="AC76" s="287">
        <v>2.5</v>
      </c>
    </row>
    <row r="77" spans="1:29">
      <c r="A77" s="348"/>
      <c r="B77" s="348" t="s">
        <v>1941</v>
      </c>
      <c r="C77" s="337"/>
      <c r="D77" s="345" t="s">
        <v>1439</v>
      </c>
      <c r="E77" s="349">
        <v>2</v>
      </c>
      <c r="F77" s="97" t="s">
        <v>120</v>
      </c>
      <c r="G77" s="286">
        <v>200</v>
      </c>
      <c r="H77" s="286">
        <v>300</v>
      </c>
      <c r="I77" s="286">
        <v>3.5</v>
      </c>
      <c r="J77" s="286">
        <v>5.0999999999999996</v>
      </c>
      <c r="K77" s="286">
        <v>1020</v>
      </c>
      <c r="L77" s="286">
        <v>1440</v>
      </c>
      <c r="M77" s="286">
        <v>340</v>
      </c>
      <c r="N77" s="286">
        <v>480</v>
      </c>
      <c r="O77" s="286">
        <v>20</v>
      </c>
      <c r="P77" s="286"/>
      <c r="Q77" s="286"/>
      <c r="R77" s="286">
        <v>1</v>
      </c>
      <c r="S77" s="286">
        <v>1.2</v>
      </c>
      <c r="T77" s="286"/>
      <c r="U77" s="286"/>
      <c r="V77" s="286"/>
      <c r="W77" s="286"/>
      <c r="X77" s="286">
        <v>0.8</v>
      </c>
      <c r="Y77" s="286">
        <v>1</v>
      </c>
      <c r="Z77" s="286">
        <v>1</v>
      </c>
      <c r="AA77" s="286">
        <v>1.7</v>
      </c>
      <c r="AB77" s="286">
        <v>1</v>
      </c>
      <c r="AC77" s="287">
        <v>2</v>
      </c>
    </row>
    <row r="78" spans="1:29">
      <c r="A78" s="348"/>
      <c r="B78" s="348" t="s">
        <v>1942</v>
      </c>
      <c r="C78" s="337"/>
      <c r="D78" s="350" t="s">
        <v>1440</v>
      </c>
      <c r="E78" s="349">
        <v>3</v>
      </c>
      <c r="F78" s="97" t="s">
        <v>890</v>
      </c>
      <c r="G78" s="286">
        <v>260</v>
      </c>
      <c r="H78" s="286">
        <v>380</v>
      </c>
      <c r="I78" s="286">
        <v>5.6</v>
      </c>
      <c r="J78" s="286">
        <v>7.4</v>
      </c>
      <c r="K78" s="286">
        <v>1500</v>
      </c>
      <c r="L78" s="286">
        <v>1980</v>
      </c>
      <c r="M78" s="286">
        <v>500</v>
      </c>
      <c r="N78" s="286">
        <v>660</v>
      </c>
      <c r="O78" s="286">
        <v>21</v>
      </c>
      <c r="P78" s="286"/>
      <c r="Q78" s="286"/>
      <c r="R78" s="286">
        <v>1</v>
      </c>
      <c r="S78" s="286">
        <v>1</v>
      </c>
      <c r="T78" s="286"/>
      <c r="U78" s="286"/>
      <c r="V78" s="286"/>
      <c r="W78" s="286"/>
      <c r="X78" s="286">
        <v>0.8</v>
      </c>
      <c r="Y78" s="286">
        <v>1</v>
      </c>
      <c r="Z78" s="286">
        <v>1</v>
      </c>
      <c r="AA78" s="286">
        <v>1.5</v>
      </c>
      <c r="AB78" s="286">
        <v>1</v>
      </c>
      <c r="AC78" s="287">
        <v>1.5</v>
      </c>
    </row>
    <row r="79" spans="1:29">
      <c r="A79" s="348"/>
      <c r="B79" s="348" t="s">
        <v>483</v>
      </c>
      <c r="C79" s="337"/>
      <c r="D79" s="351"/>
      <c r="E79" s="349">
        <v>4</v>
      </c>
      <c r="F79" s="97" t="s">
        <v>121</v>
      </c>
      <c r="G79" s="286">
        <v>140</v>
      </c>
      <c r="H79" s="286">
        <v>240</v>
      </c>
      <c r="I79" s="286">
        <v>2.8</v>
      </c>
      <c r="J79" s="286">
        <v>4.2</v>
      </c>
      <c r="K79" s="286">
        <v>900</v>
      </c>
      <c r="L79" s="286">
        <v>1260</v>
      </c>
      <c r="M79" s="286">
        <v>300</v>
      </c>
      <c r="N79" s="286">
        <v>420</v>
      </c>
      <c r="O79" s="286">
        <v>16</v>
      </c>
      <c r="P79" s="286"/>
      <c r="Q79" s="286"/>
      <c r="R79" s="286">
        <v>1</v>
      </c>
      <c r="S79" s="286">
        <v>1.5</v>
      </c>
      <c r="T79" s="286"/>
      <c r="U79" s="286"/>
      <c r="V79" s="286"/>
      <c r="W79" s="286"/>
      <c r="X79" s="286">
        <v>0.9</v>
      </c>
      <c r="Y79" s="286">
        <v>1</v>
      </c>
      <c r="Z79" s="286">
        <v>1</v>
      </c>
      <c r="AA79" s="286">
        <v>1.7</v>
      </c>
      <c r="AB79" s="286">
        <v>1</v>
      </c>
      <c r="AC79" s="287">
        <v>2</v>
      </c>
    </row>
    <row r="80" spans="1:29">
      <c r="A80" s="348"/>
      <c r="B80" s="348"/>
      <c r="C80" s="337"/>
      <c r="D80" s="351"/>
      <c r="E80" s="349">
        <v>5</v>
      </c>
      <c r="F80" s="97" t="s">
        <v>891</v>
      </c>
      <c r="G80" s="286">
        <v>600</v>
      </c>
      <c r="H80" s="286">
        <v>800</v>
      </c>
      <c r="I80" s="286">
        <v>9</v>
      </c>
      <c r="J80" s="286">
        <v>12</v>
      </c>
      <c r="K80" s="286">
        <v>2400</v>
      </c>
      <c r="L80" s="286">
        <v>3200</v>
      </c>
      <c r="M80" s="286">
        <v>780</v>
      </c>
      <c r="N80" s="286">
        <v>940</v>
      </c>
      <c r="O80" s="286">
        <v>22</v>
      </c>
      <c r="P80" s="286"/>
      <c r="Q80" s="286"/>
      <c r="R80" s="286">
        <v>1</v>
      </c>
      <c r="S80" s="286">
        <v>1.2</v>
      </c>
      <c r="T80" s="286"/>
      <c r="U80" s="286"/>
      <c r="V80" s="286"/>
      <c r="W80" s="286"/>
      <c r="X80" s="286">
        <v>0.7</v>
      </c>
      <c r="Y80" s="286">
        <v>1</v>
      </c>
      <c r="Z80" s="286">
        <v>1</v>
      </c>
      <c r="AA80" s="286">
        <v>1.2</v>
      </c>
      <c r="AB80" s="286">
        <v>1</v>
      </c>
      <c r="AC80" s="287">
        <v>1.2</v>
      </c>
    </row>
    <row r="81" spans="1:29">
      <c r="A81" s="348">
        <v>2.2000000000000002</v>
      </c>
      <c r="B81" s="348" t="s">
        <v>484</v>
      </c>
      <c r="C81" s="337">
        <v>1</v>
      </c>
      <c r="D81" s="339" t="s">
        <v>1956</v>
      </c>
      <c r="E81" s="349">
        <v>6</v>
      </c>
      <c r="F81" s="97" t="s">
        <v>892</v>
      </c>
      <c r="G81" s="286">
        <v>240</v>
      </c>
      <c r="H81" s="286">
        <v>400</v>
      </c>
      <c r="I81" s="286">
        <v>6</v>
      </c>
      <c r="J81" s="286">
        <v>9.1999999999999993</v>
      </c>
      <c r="K81" s="286">
        <v>1200</v>
      </c>
      <c r="L81" s="286">
        <v>1800</v>
      </c>
      <c r="M81" s="286">
        <v>400</v>
      </c>
      <c r="N81" s="286">
        <v>600</v>
      </c>
      <c r="O81" s="286">
        <v>18</v>
      </c>
      <c r="P81" s="286"/>
      <c r="Q81" s="286"/>
      <c r="R81" s="286">
        <v>1</v>
      </c>
      <c r="S81" s="286">
        <v>1.5</v>
      </c>
      <c r="T81" s="286"/>
      <c r="U81" s="286"/>
      <c r="V81" s="286"/>
      <c r="W81" s="286"/>
      <c r="X81" s="286">
        <v>0.7</v>
      </c>
      <c r="Y81" s="286">
        <v>1</v>
      </c>
      <c r="Z81" s="286">
        <v>1</v>
      </c>
      <c r="AA81" s="286">
        <v>1.5</v>
      </c>
      <c r="AB81" s="286">
        <v>1</v>
      </c>
      <c r="AC81" s="287">
        <v>1.5</v>
      </c>
    </row>
    <row r="82" spans="1:29">
      <c r="A82" s="348"/>
      <c r="B82" s="348" t="s">
        <v>485</v>
      </c>
      <c r="C82" s="337">
        <v>2</v>
      </c>
      <c r="D82" s="345" t="s">
        <v>1386</v>
      </c>
      <c r="E82" s="349">
        <v>7</v>
      </c>
      <c r="F82" s="97" t="s">
        <v>1137</v>
      </c>
      <c r="G82" s="286">
        <v>500</v>
      </c>
      <c r="H82" s="286">
        <v>800</v>
      </c>
      <c r="I82" s="286">
        <v>24</v>
      </c>
      <c r="J82" s="286">
        <v>32</v>
      </c>
      <c r="K82" s="286">
        <v>3500</v>
      </c>
      <c r="L82" s="286">
        <v>5600</v>
      </c>
      <c r="M82" s="286">
        <v>875</v>
      </c>
      <c r="N82" s="286">
        <v>1400</v>
      </c>
      <c r="O82" s="286">
        <v>15</v>
      </c>
      <c r="P82" s="286"/>
      <c r="Q82" s="286"/>
      <c r="R82" s="286"/>
      <c r="S82" s="286"/>
      <c r="T82" s="286"/>
      <c r="U82" s="286"/>
      <c r="V82" s="286"/>
      <c r="W82" s="286"/>
      <c r="X82" s="286">
        <v>1</v>
      </c>
      <c r="Y82" s="286">
        <v>1</v>
      </c>
      <c r="Z82" s="286">
        <v>1</v>
      </c>
      <c r="AA82" s="286">
        <v>1</v>
      </c>
      <c r="AB82" s="286">
        <v>1</v>
      </c>
      <c r="AC82" s="287">
        <v>1</v>
      </c>
    </row>
    <row r="83" spans="1:29">
      <c r="A83" s="348"/>
      <c r="B83" s="348" t="s">
        <v>486</v>
      </c>
      <c r="C83" s="337">
        <v>3</v>
      </c>
      <c r="D83" s="345" t="s">
        <v>1959</v>
      </c>
      <c r="E83" s="349">
        <v>8</v>
      </c>
      <c r="F83" s="97" t="s">
        <v>1967</v>
      </c>
      <c r="G83" s="286">
        <v>400</v>
      </c>
      <c r="H83" s="286">
        <v>600</v>
      </c>
      <c r="I83" s="286">
        <v>30</v>
      </c>
      <c r="J83" s="286">
        <v>40</v>
      </c>
      <c r="K83" s="286">
        <v>3600</v>
      </c>
      <c r="L83" s="286">
        <v>5400</v>
      </c>
      <c r="M83" s="286">
        <v>1080</v>
      </c>
      <c r="N83" s="286">
        <v>1620</v>
      </c>
      <c r="O83" s="286">
        <v>12</v>
      </c>
      <c r="P83" s="286"/>
      <c r="Q83" s="286"/>
      <c r="R83" s="286"/>
      <c r="S83" s="286"/>
      <c r="T83" s="286"/>
      <c r="U83" s="286"/>
      <c r="V83" s="286"/>
      <c r="W83" s="286"/>
      <c r="X83" s="286">
        <v>1</v>
      </c>
      <c r="Y83" s="286">
        <v>1</v>
      </c>
      <c r="Z83" s="286">
        <v>1</v>
      </c>
      <c r="AA83" s="286">
        <v>1</v>
      </c>
      <c r="AB83" s="286">
        <v>1</v>
      </c>
      <c r="AC83" s="287">
        <v>1</v>
      </c>
    </row>
    <row r="84" spans="1:29">
      <c r="A84" s="348"/>
      <c r="B84" s="348" t="s">
        <v>487</v>
      </c>
      <c r="C84" s="337">
        <v>4</v>
      </c>
      <c r="D84" s="345" t="s">
        <v>1958</v>
      </c>
      <c r="E84" s="349">
        <v>9</v>
      </c>
      <c r="F84" s="97" t="s">
        <v>966</v>
      </c>
      <c r="G84" s="286">
        <v>300</v>
      </c>
      <c r="H84" s="286">
        <v>400</v>
      </c>
      <c r="I84" s="286">
        <v>10</v>
      </c>
      <c r="J84" s="286">
        <v>13</v>
      </c>
      <c r="K84" s="286">
        <v>2700</v>
      </c>
      <c r="L84" s="286">
        <v>3600</v>
      </c>
      <c r="M84" s="286">
        <v>810</v>
      </c>
      <c r="N84" s="286">
        <v>1080</v>
      </c>
      <c r="O84" s="286">
        <v>11</v>
      </c>
      <c r="P84" s="286"/>
      <c r="Q84" s="286"/>
      <c r="R84" s="286"/>
      <c r="S84" s="286"/>
      <c r="T84" s="286"/>
      <c r="U84" s="286"/>
      <c r="V84" s="286"/>
      <c r="W84" s="286"/>
      <c r="X84" s="286">
        <v>1</v>
      </c>
      <c r="Y84" s="286">
        <v>1</v>
      </c>
      <c r="Z84" s="286">
        <v>1</v>
      </c>
      <c r="AA84" s="286">
        <v>1</v>
      </c>
      <c r="AB84" s="286">
        <v>1</v>
      </c>
      <c r="AC84" s="287">
        <v>1</v>
      </c>
    </row>
    <row r="85" spans="1:29">
      <c r="A85" s="348"/>
      <c r="B85" s="352" t="s">
        <v>2059</v>
      </c>
      <c r="C85" s="337">
        <v>5</v>
      </c>
      <c r="D85" s="345" t="s">
        <v>1957</v>
      </c>
      <c r="E85" s="349">
        <v>10</v>
      </c>
      <c r="F85" s="97" t="s">
        <v>2061</v>
      </c>
      <c r="G85" s="286">
        <v>150</v>
      </c>
      <c r="H85" s="286">
        <v>200</v>
      </c>
      <c r="I85" s="286">
        <v>9.5</v>
      </c>
      <c r="J85" s="286">
        <v>12.5</v>
      </c>
      <c r="K85" s="286">
        <v>1200</v>
      </c>
      <c r="L85" s="286">
        <v>1600</v>
      </c>
      <c r="M85" s="286">
        <v>300</v>
      </c>
      <c r="N85" s="286">
        <v>400</v>
      </c>
      <c r="O85" s="286">
        <v>12</v>
      </c>
      <c r="P85" s="286"/>
      <c r="Q85" s="286"/>
      <c r="R85" s="286"/>
      <c r="S85" s="286"/>
      <c r="T85" s="286"/>
      <c r="U85" s="286"/>
      <c r="V85" s="286"/>
      <c r="W85" s="286"/>
      <c r="X85" s="286">
        <v>1</v>
      </c>
      <c r="Y85" s="286">
        <v>1</v>
      </c>
      <c r="Z85" s="286">
        <v>1</v>
      </c>
      <c r="AA85" s="286">
        <v>1</v>
      </c>
      <c r="AB85" s="286">
        <v>1</v>
      </c>
      <c r="AC85" s="287">
        <v>1</v>
      </c>
    </row>
    <row r="86" spans="1:29">
      <c r="A86" s="348"/>
      <c r="B86" s="348"/>
      <c r="C86" s="337"/>
      <c r="D86" s="345" t="s">
        <v>18</v>
      </c>
      <c r="E86" s="349">
        <v>11</v>
      </c>
      <c r="F86" s="97" t="s">
        <v>967</v>
      </c>
      <c r="G86" s="286">
        <v>300</v>
      </c>
      <c r="H86" s="286">
        <v>440</v>
      </c>
      <c r="I86" s="286">
        <v>18</v>
      </c>
      <c r="J86" s="286">
        <v>24</v>
      </c>
      <c r="K86" s="286">
        <v>2400</v>
      </c>
      <c r="L86" s="286">
        <v>3520</v>
      </c>
      <c r="M86" s="286">
        <v>600</v>
      </c>
      <c r="N86" s="286">
        <v>880</v>
      </c>
      <c r="O86" s="286">
        <v>14</v>
      </c>
      <c r="P86" s="286"/>
      <c r="Q86" s="286"/>
      <c r="R86" s="286"/>
      <c r="S86" s="286"/>
      <c r="T86" s="286"/>
      <c r="U86" s="286"/>
      <c r="V86" s="286"/>
      <c r="W86" s="286"/>
      <c r="X86" s="286">
        <v>1</v>
      </c>
      <c r="Y86" s="286">
        <v>1</v>
      </c>
      <c r="Z86" s="286">
        <v>1</v>
      </c>
      <c r="AA86" s="286">
        <v>1</v>
      </c>
      <c r="AB86" s="286">
        <v>1</v>
      </c>
      <c r="AC86" s="287">
        <v>1</v>
      </c>
    </row>
    <row r="87" spans="1:29">
      <c r="A87" s="348">
        <v>2.2999999999999998</v>
      </c>
      <c r="B87" s="348" t="s">
        <v>1900</v>
      </c>
      <c r="C87" s="337">
        <v>1</v>
      </c>
      <c r="D87" s="351"/>
      <c r="E87" s="353">
        <v>12</v>
      </c>
      <c r="F87" s="58" t="s">
        <v>2060</v>
      </c>
      <c r="G87" s="284">
        <v>0</v>
      </c>
      <c r="H87" s="284">
        <v>0</v>
      </c>
      <c r="I87" s="284">
        <v>0</v>
      </c>
      <c r="J87" s="284">
        <v>0</v>
      </c>
      <c r="K87" s="284">
        <v>0</v>
      </c>
      <c r="L87" s="284">
        <v>0</v>
      </c>
      <c r="M87" s="284">
        <v>0</v>
      </c>
      <c r="N87" s="284">
        <v>0</v>
      </c>
      <c r="O87" s="284">
        <v>0</v>
      </c>
      <c r="P87" s="284">
        <v>1</v>
      </c>
      <c r="Q87" s="284">
        <v>1</v>
      </c>
      <c r="R87" s="284">
        <v>1</v>
      </c>
      <c r="S87" s="284">
        <v>1</v>
      </c>
      <c r="T87" s="284">
        <v>1</v>
      </c>
      <c r="U87" s="284">
        <v>1</v>
      </c>
      <c r="V87" s="284">
        <v>1</v>
      </c>
      <c r="W87" s="284">
        <v>1</v>
      </c>
      <c r="X87" s="284">
        <v>1</v>
      </c>
      <c r="Y87" s="284">
        <v>1</v>
      </c>
      <c r="Z87" s="284">
        <v>1</v>
      </c>
      <c r="AA87" s="284">
        <v>1</v>
      </c>
      <c r="AB87" s="284">
        <v>1</v>
      </c>
      <c r="AC87" s="285">
        <v>1</v>
      </c>
    </row>
    <row r="88" spans="1:29">
      <c r="A88" s="348" t="s">
        <v>1943</v>
      </c>
      <c r="B88" s="348" t="s">
        <v>974</v>
      </c>
      <c r="C88" s="337">
        <v>2</v>
      </c>
      <c r="D88" s="351"/>
    </row>
    <row r="89" spans="1:29">
      <c r="A89" s="348"/>
      <c r="B89" s="348" t="s">
        <v>1909</v>
      </c>
      <c r="C89" s="337">
        <v>3</v>
      </c>
    </row>
    <row r="90" spans="1:29">
      <c r="A90" s="348"/>
      <c r="B90" s="348" t="s">
        <v>975</v>
      </c>
      <c r="C90" s="337">
        <v>4</v>
      </c>
    </row>
    <row r="91" spans="1:29">
      <c r="A91" s="348"/>
      <c r="B91" s="348"/>
      <c r="C91" s="337"/>
      <c r="D91" s="338" t="s">
        <v>1025</v>
      </c>
    </row>
    <row r="92" spans="1:29">
      <c r="A92" s="348">
        <v>2.4</v>
      </c>
      <c r="B92" s="348" t="s">
        <v>1900</v>
      </c>
      <c r="C92" s="337">
        <v>1</v>
      </c>
      <c r="D92" s="345" t="s">
        <v>1441</v>
      </c>
    </row>
    <row r="93" spans="1:29">
      <c r="A93" s="348"/>
      <c r="B93" s="348" t="s">
        <v>489</v>
      </c>
      <c r="C93" s="337">
        <v>2</v>
      </c>
      <c r="D93" s="345" t="s">
        <v>1027</v>
      </c>
      <c r="F93" s="347" t="s">
        <v>801</v>
      </c>
      <c r="G93" s="282" t="s">
        <v>786</v>
      </c>
      <c r="H93" s="283" t="s">
        <v>787</v>
      </c>
      <c r="L93" s="339" t="s">
        <v>112</v>
      </c>
      <c r="P93" s="338" t="s">
        <v>581</v>
      </c>
    </row>
    <row r="94" spans="1:29">
      <c r="A94" s="348"/>
      <c r="B94" s="348"/>
      <c r="C94" s="337"/>
      <c r="D94" s="345" t="s">
        <v>1028</v>
      </c>
      <c r="E94" s="56">
        <v>0</v>
      </c>
      <c r="F94" s="347"/>
      <c r="G94" s="282"/>
      <c r="H94" s="283"/>
      <c r="K94" s="35">
        <v>1</v>
      </c>
      <c r="L94" s="35" t="s">
        <v>113</v>
      </c>
      <c r="M94" s="35">
        <v>1</v>
      </c>
      <c r="P94" s="35"/>
    </row>
    <row r="95" spans="1:29">
      <c r="A95" s="348">
        <v>2.5</v>
      </c>
      <c r="B95" s="348" t="s">
        <v>1900</v>
      </c>
      <c r="C95" s="337">
        <v>1</v>
      </c>
      <c r="D95" s="345" t="s">
        <v>1029</v>
      </c>
      <c r="E95" s="48">
        <v>1</v>
      </c>
      <c r="F95" s="286" t="s">
        <v>295</v>
      </c>
      <c r="G95" s="286" t="s">
        <v>1078</v>
      </c>
      <c r="H95" s="287" t="s">
        <v>1078</v>
      </c>
      <c r="K95" s="35">
        <v>2</v>
      </c>
      <c r="L95" s="35" t="s">
        <v>114</v>
      </c>
      <c r="M95" s="35">
        <v>2</v>
      </c>
      <c r="P95" s="35" t="s">
        <v>290</v>
      </c>
    </row>
    <row r="96" spans="1:29">
      <c r="A96" s="348"/>
      <c r="B96" s="348" t="s">
        <v>2094</v>
      </c>
      <c r="C96" s="337">
        <v>2</v>
      </c>
      <c r="D96" s="345" t="s">
        <v>1030</v>
      </c>
      <c r="E96" s="48">
        <v>2</v>
      </c>
      <c r="F96" s="286" t="s">
        <v>292</v>
      </c>
      <c r="G96" s="286" t="s">
        <v>1078</v>
      </c>
      <c r="H96" s="287" t="s">
        <v>1078</v>
      </c>
      <c r="K96" s="35">
        <v>3</v>
      </c>
      <c r="L96" s="35" t="s">
        <v>115</v>
      </c>
      <c r="M96" s="35">
        <v>2</v>
      </c>
      <c r="P96" s="35" t="s">
        <v>291</v>
      </c>
    </row>
    <row r="97" spans="1:13">
      <c r="A97" s="348"/>
      <c r="B97" s="348" t="s">
        <v>1909</v>
      </c>
      <c r="C97" s="337">
        <v>3</v>
      </c>
      <c r="D97" s="345" t="s">
        <v>1031</v>
      </c>
      <c r="E97" s="48">
        <v>3</v>
      </c>
      <c r="F97" s="286" t="s">
        <v>788</v>
      </c>
      <c r="G97" s="286" t="s">
        <v>1078</v>
      </c>
      <c r="H97" s="287" t="s">
        <v>1079</v>
      </c>
      <c r="K97" s="35">
        <v>4</v>
      </c>
      <c r="L97" s="35" t="s">
        <v>1542</v>
      </c>
      <c r="M97" s="35">
        <v>3</v>
      </c>
    </row>
    <row r="98" spans="1:13">
      <c r="A98" s="348"/>
      <c r="B98" s="348" t="s">
        <v>1910</v>
      </c>
      <c r="C98" s="337">
        <v>4</v>
      </c>
      <c r="D98" s="345" t="s">
        <v>1032</v>
      </c>
      <c r="E98" s="48">
        <v>4</v>
      </c>
      <c r="F98" s="286" t="s">
        <v>789</v>
      </c>
      <c r="G98" s="286" t="s">
        <v>1078</v>
      </c>
      <c r="H98" s="287" t="s">
        <v>1079</v>
      </c>
      <c r="K98" s="35">
        <v>5</v>
      </c>
      <c r="L98" s="35" t="s">
        <v>1541</v>
      </c>
      <c r="M98" s="35">
        <v>2</v>
      </c>
    </row>
    <row r="99" spans="1:13">
      <c r="A99" s="348"/>
      <c r="B99" s="348" t="s">
        <v>2112</v>
      </c>
      <c r="C99" s="337">
        <v>5</v>
      </c>
      <c r="D99" s="345" t="s">
        <v>1026</v>
      </c>
      <c r="E99" s="48">
        <v>3</v>
      </c>
      <c r="F99" s="286" t="s">
        <v>1791</v>
      </c>
      <c r="G99" s="286" t="s">
        <v>1079</v>
      </c>
      <c r="H99" s="287" t="s">
        <v>1079</v>
      </c>
      <c r="K99" s="35">
        <v>6</v>
      </c>
      <c r="L99" s="35" t="s">
        <v>2113</v>
      </c>
      <c r="M99" s="35">
        <v>1</v>
      </c>
    </row>
    <row r="100" spans="1:13" ht="15" customHeight="1">
      <c r="A100" s="354"/>
      <c r="B100" s="354"/>
      <c r="C100" s="337"/>
      <c r="D100" s="345" t="s">
        <v>2112</v>
      </c>
      <c r="E100" s="48">
        <v>4</v>
      </c>
      <c r="F100" s="286" t="s">
        <v>296</v>
      </c>
      <c r="G100" s="286" t="s">
        <v>1079</v>
      </c>
      <c r="H100" s="287" t="s">
        <v>1079</v>
      </c>
    </row>
    <row r="101" spans="1:13">
      <c r="A101" s="348">
        <v>2.6</v>
      </c>
      <c r="B101" s="348" t="s">
        <v>1509</v>
      </c>
      <c r="C101" s="337"/>
      <c r="E101" s="48">
        <v>5</v>
      </c>
      <c r="F101" s="286" t="s">
        <v>297</v>
      </c>
      <c r="G101" s="286" t="s">
        <v>1078</v>
      </c>
      <c r="H101" s="287" t="s">
        <v>1079</v>
      </c>
    </row>
    <row r="102" spans="1:13">
      <c r="A102" s="348" t="s">
        <v>1943</v>
      </c>
      <c r="B102" s="348" t="s">
        <v>1510</v>
      </c>
      <c r="C102" s="337"/>
      <c r="E102" s="48">
        <v>6</v>
      </c>
      <c r="F102" s="286" t="s">
        <v>1793</v>
      </c>
      <c r="G102" s="286" t="s">
        <v>1079</v>
      </c>
      <c r="H102" s="287" t="s">
        <v>1079</v>
      </c>
    </row>
    <row r="103" spans="1:13">
      <c r="A103" s="348" t="s">
        <v>1943</v>
      </c>
      <c r="B103" s="348" t="s">
        <v>1511</v>
      </c>
      <c r="C103" s="337"/>
      <c r="E103" s="48">
        <v>7</v>
      </c>
      <c r="F103" s="286" t="s">
        <v>1794</v>
      </c>
      <c r="G103" s="286" t="s">
        <v>1078</v>
      </c>
      <c r="H103" s="287" t="s">
        <v>1079</v>
      </c>
      <c r="K103" s="338" t="s">
        <v>1871</v>
      </c>
    </row>
    <row r="104" spans="1:13">
      <c r="A104" s="348"/>
      <c r="B104" s="348"/>
      <c r="C104" s="337"/>
      <c r="E104" s="52">
        <v>8</v>
      </c>
      <c r="F104" s="284" t="s">
        <v>1792</v>
      </c>
      <c r="G104" s="284" t="s">
        <v>1079</v>
      </c>
      <c r="H104" s="285" t="s">
        <v>1079</v>
      </c>
      <c r="K104" s="35" t="s">
        <v>61</v>
      </c>
      <c r="L104" s="35">
        <v>1</v>
      </c>
    </row>
    <row r="105" spans="1:13">
      <c r="A105" s="348">
        <v>2.7</v>
      </c>
      <c r="B105" s="348" t="s">
        <v>1120</v>
      </c>
      <c r="C105" s="337"/>
      <c r="K105" s="35" t="s">
        <v>1539</v>
      </c>
      <c r="L105" s="35">
        <v>2</v>
      </c>
    </row>
    <row r="106" spans="1:13">
      <c r="A106" s="348"/>
      <c r="B106" s="348" t="s">
        <v>1544</v>
      </c>
      <c r="C106" s="337"/>
      <c r="K106" s="35" t="s">
        <v>1872</v>
      </c>
      <c r="L106" s="35">
        <v>3</v>
      </c>
    </row>
    <row r="107" spans="1:13">
      <c r="A107" s="348"/>
      <c r="B107" s="348" t="s">
        <v>1545</v>
      </c>
      <c r="C107" s="337"/>
      <c r="E107" s="56"/>
      <c r="F107" s="347" t="s">
        <v>294</v>
      </c>
      <c r="G107" s="283" t="s">
        <v>787</v>
      </c>
      <c r="H107" s="34"/>
      <c r="K107" s="35"/>
      <c r="L107" s="35"/>
    </row>
    <row r="108" spans="1:13">
      <c r="A108" s="348" t="s">
        <v>1943</v>
      </c>
      <c r="B108" s="348"/>
      <c r="C108" s="337"/>
      <c r="E108" s="56">
        <v>0</v>
      </c>
      <c r="F108" s="347"/>
      <c r="G108" s="283"/>
      <c r="H108" s="286"/>
    </row>
    <row r="109" spans="1:13">
      <c r="A109" s="348">
        <v>2.8</v>
      </c>
      <c r="B109" s="348" t="s">
        <v>1944</v>
      </c>
      <c r="C109" s="337"/>
      <c r="E109" s="48">
        <v>1</v>
      </c>
      <c r="F109" s="286" t="s">
        <v>295</v>
      </c>
      <c r="G109" s="287" t="s">
        <v>1078</v>
      </c>
      <c r="H109" s="286"/>
    </row>
    <row r="110" spans="1:13">
      <c r="A110" s="348" t="s">
        <v>1943</v>
      </c>
      <c r="B110" s="348" t="s">
        <v>1546</v>
      </c>
      <c r="C110" s="337"/>
      <c r="E110" s="48">
        <v>2</v>
      </c>
      <c r="F110" s="286" t="s">
        <v>292</v>
      </c>
      <c r="G110" s="287" t="s">
        <v>1078</v>
      </c>
      <c r="H110" s="286"/>
    </row>
    <row r="111" spans="1:13">
      <c r="A111" s="348" t="s">
        <v>1943</v>
      </c>
      <c r="B111" s="348" t="s">
        <v>1547</v>
      </c>
      <c r="C111" s="337"/>
      <c r="E111" s="48">
        <v>3</v>
      </c>
      <c r="F111" s="286" t="s">
        <v>1910</v>
      </c>
      <c r="G111" s="287" t="s">
        <v>1079</v>
      </c>
      <c r="H111" s="286"/>
    </row>
    <row r="112" spans="1:13">
      <c r="A112" s="348"/>
      <c r="B112" s="348"/>
      <c r="C112" s="337"/>
      <c r="E112" s="48">
        <v>4</v>
      </c>
      <c r="F112" s="286" t="s">
        <v>556</v>
      </c>
      <c r="G112" s="287" t="s">
        <v>1079</v>
      </c>
      <c r="H112" s="286"/>
    </row>
    <row r="113" spans="1:8">
      <c r="A113" s="348" t="s">
        <v>1928</v>
      </c>
      <c r="B113" s="348" t="s">
        <v>1548</v>
      </c>
      <c r="C113" s="337"/>
      <c r="E113" s="48">
        <v>5</v>
      </c>
      <c r="F113" s="286" t="s">
        <v>8</v>
      </c>
      <c r="G113" s="287" t="s">
        <v>1079</v>
      </c>
      <c r="H113" s="286"/>
    </row>
    <row r="114" spans="1:8">
      <c r="A114" s="348" t="s">
        <v>1943</v>
      </c>
      <c r="B114" s="348" t="s">
        <v>1549</v>
      </c>
      <c r="C114" s="337"/>
      <c r="E114" s="159">
        <v>6</v>
      </c>
      <c r="F114" s="284" t="s">
        <v>1792</v>
      </c>
      <c r="G114" s="285" t="s">
        <v>1079</v>
      </c>
      <c r="H114" s="286"/>
    </row>
    <row r="115" spans="1:8">
      <c r="A115" s="348" t="s">
        <v>1943</v>
      </c>
      <c r="B115" s="348" t="s">
        <v>1550</v>
      </c>
      <c r="C115" s="337"/>
      <c r="E115" s="34"/>
      <c r="F115" s="286" t="s">
        <v>960</v>
      </c>
      <c r="G115" s="286" t="s">
        <v>1079</v>
      </c>
      <c r="H115" s="286"/>
    </row>
    <row r="116" spans="1:8">
      <c r="A116" s="348" t="s">
        <v>1943</v>
      </c>
      <c r="B116" s="348" t="s">
        <v>1551</v>
      </c>
      <c r="C116" s="337"/>
      <c r="E116" s="34"/>
      <c r="F116" s="286"/>
      <c r="G116" s="286"/>
      <c r="H116" s="286"/>
    </row>
    <row r="117" spans="1:8">
      <c r="A117" s="348" t="s">
        <v>1943</v>
      </c>
      <c r="B117" s="348" t="s">
        <v>1552</v>
      </c>
      <c r="C117" s="337"/>
      <c r="E117" s="34"/>
      <c r="F117" s="302" t="s">
        <v>802</v>
      </c>
      <c r="G117" s="775" t="s">
        <v>2285</v>
      </c>
      <c r="H117" s="286"/>
    </row>
    <row r="118" spans="1:8">
      <c r="A118" s="348" t="s">
        <v>1943</v>
      </c>
      <c r="B118" s="348" t="s">
        <v>1908</v>
      </c>
      <c r="C118" s="337"/>
      <c r="E118" s="34"/>
      <c r="F118" s="286"/>
      <c r="G118" s="35"/>
      <c r="H118" s="286"/>
    </row>
    <row r="119" spans="1:8">
      <c r="A119" s="348"/>
      <c r="B119" s="348" t="s">
        <v>2112</v>
      </c>
      <c r="C119" s="337"/>
      <c r="E119" s="34"/>
      <c r="F119" s="286" t="s">
        <v>803</v>
      </c>
      <c r="G119" s="35" t="s">
        <v>330</v>
      </c>
      <c r="H119" s="34"/>
    </row>
    <row r="120" spans="1:8">
      <c r="A120" s="348" t="s">
        <v>490</v>
      </c>
      <c r="B120" s="348" t="s">
        <v>1943</v>
      </c>
      <c r="C120" s="337"/>
      <c r="F120" s="286" t="s">
        <v>1910</v>
      </c>
      <c r="G120" s="35" t="s">
        <v>328</v>
      </c>
    </row>
    <row r="121" spans="1:8">
      <c r="A121" s="348" t="s">
        <v>1569</v>
      </c>
      <c r="B121" s="348" t="s">
        <v>1553</v>
      </c>
      <c r="C121" s="337"/>
      <c r="F121" s="337" t="s">
        <v>556</v>
      </c>
      <c r="G121" s="35" t="s">
        <v>326</v>
      </c>
    </row>
    <row r="122" spans="1:8">
      <c r="A122" s="348"/>
      <c r="B122" s="348" t="s">
        <v>1554</v>
      </c>
      <c r="C122" s="337"/>
      <c r="F122" s="337" t="s">
        <v>8</v>
      </c>
      <c r="G122" s="35" t="s">
        <v>938</v>
      </c>
    </row>
    <row r="123" spans="1:8">
      <c r="A123" s="348"/>
      <c r="B123" s="348" t="s">
        <v>1555</v>
      </c>
      <c r="C123" s="337"/>
      <c r="F123" s="337" t="s">
        <v>1792</v>
      </c>
      <c r="G123" s="35" t="s">
        <v>286</v>
      </c>
    </row>
    <row r="124" spans="1:8">
      <c r="A124" s="348"/>
      <c r="B124" s="348"/>
      <c r="C124" s="337"/>
      <c r="F124" s="337" t="s">
        <v>960</v>
      </c>
      <c r="G124" s="35" t="s">
        <v>287</v>
      </c>
    </row>
    <row r="125" spans="1:8">
      <c r="A125" s="348" t="s">
        <v>1570</v>
      </c>
      <c r="B125" s="355" t="s">
        <v>1556</v>
      </c>
      <c r="C125" s="337">
        <v>1</v>
      </c>
      <c r="F125" s="339" t="s">
        <v>804</v>
      </c>
      <c r="G125" s="35" t="s">
        <v>288</v>
      </c>
    </row>
    <row r="126" spans="1:8">
      <c r="A126" s="348"/>
      <c r="B126" s="355" t="s">
        <v>1931</v>
      </c>
      <c r="C126" s="337">
        <v>2</v>
      </c>
      <c r="F126" s="337" t="s">
        <v>2192</v>
      </c>
    </row>
    <row r="127" spans="1:8">
      <c r="A127" s="348"/>
      <c r="B127" s="356" t="s">
        <v>1912</v>
      </c>
      <c r="C127" s="337">
        <v>3</v>
      </c>
      <c r="F127" s="337" t="s">
        <v>2193</v>
      </c>
    </row>
    <row r="128" spans="1:8">
      <c r="A128" s="348"/>
      <c r="B128" s="355" t="s">
        <v>1911</v>
      </c>
      <c r="C128" s="337">
        <v>4</v>
      </c>
      <c r="F128" s="337" t="s">
        <v>1395</v>
      </c>
    </row>
    <row r="129" spans="1:8">
      <c r="A129" s="348" t="s">
        <v>1571</v>
      </c>
      <c r="B129" s="348" t="s">
        <v>1557</v>
      </c>
      <c r="C129" s="337"/>
    </row>
    <row r="130" spans="1:8">
      <c r="A130" s="348"/>
      <c r="B130" s="348" t="s">
        <v>2076</v>
      </c>
      <c r="C130" s="337"/>
    </row>
    <row r="131" spans="1:8">
      <c r="A131" s="348"/>
      <c r="B131" s="348" t="s">
        <v>2077</v>
      </c>
      <c r="C131" s="337"/>
    </row>
    <row r="132" spans="1:8">
      <c r="A132" s="348"/>
      <c r="B132" s="348" t="s">
        <v>2078</v>
      </c>
      <c r="C132" s="337"/>
      <c r="F132" s="339" t="s">
        <v>1396</v>
      </c>
      <c r="G132" s="339" t="s">
        <v>1402</v>
      </c>
    </row>
    <row r="133" spans="1:8">
      <c r="A133" s="348"/>
      <c r="B133" s="348"/>
      <c r="C133" s="337"/>
      <c r="F133" s="337" t="s">
        <v>1556</v>
      </c>
      <c r="G133" s="337" t="s">
        <v>1900</v>
      </c>
    </row>
    <row r="134" spans="1:8">
      <c r="A134" s="348" t="s">
        <v>1572</v>
      </c>
      <c r="B134" s="348" t="s">
        <v>1120</v>
      </c>
      <c r="C134" s="337"/>
      <c r="F134" s="337" t="s">
        <v>1397</v>
      </c>
      <c r="G134" s="337" t="s">
        <v>489</v>
      </c>
    </row>
    <row r="135" spans="1:8">
      <c r="A135" s="348"/>
      <c r="B135" s="348" t="s">
        <v>2079</v>
      </c>
      <c r="C135" s="337"/>
    </row>
    <row r="136" spans="1:8">
      <c r="A136" s="348"/>
      <c r="B136" s="348" t="s">
        <v>1545</v>
      </c>
      <c r="C136" s="337"/>
    </row>
    <row r="137" spans="1:8">
      <c r="A137" s="348"/>
      <c r="B137" s="348"/>
      <c r="C137" s="337"/>
    </row>
    <row r="138" spans="1:8">
      <c r="A138" s="348" t="s">
        <v>1573</v>
      </c>
      <c r="B138" s="348" t="s">
        <v>1781</v>
      </c>
      <c r="C138" s="337"/>
    </row>
    <row r="139" spans="1:8">
      <c r="A139" s="348"/>
      <c r="B139" s="348" t="s">
        <v>1782</v>
      </c>
      <c r="C139" s="337"/>
      <c r="F139" s="339" t="s">
        <v>1401</v>
      </c>
      <c r="G139" s="339" t="s">
        <v>1258</v>
      </c>
    </row>
    <row r="140" spans="1:8">
      <c r="A140" s="348"/>
      <c r="B140" s="348" t="s">
        <v>1783</v>
      </c>
      <c r="C140" s="337"/>
      <c r="F140" s="337" t="s">
        <v>1398</v>
      </c>
      <c r="G140" s="337" t="s">
        <v>1611</v>
      </c>
      <c r="H140" s="337">
        <v>1</v>
      </c>
    </row>
    <row r="141" spans="1:8">
      <c r="C141" s="337"/>
      <c r="F141" s="337" t="s">
        <v>1399</v>
      </c>
      <c r="G141" s="337" t="s">
        <v>1526</v>
      </c>
      <c r="H141" s="337">
        <v>2</v>
      </c>
    </row>
    <row r="142" spans="1:8">
      <c r="A142" s="357" t="s">
        <v>1574</v>
      </c>
      <c r="B142" s="357" t="s">
        <v>1784</v>
      </c>
      <c r="C142" s="337"/>
      <c r="F142" s="337" t="s">
        <v>1400</v>
      </c>
      <c r="G142" s="337" t="s">
        <v>1259</v>
      </c>
      <c r="H142" s="337">
        <v>3</v>
      </c>
    </row>
    <row r="143" spans="1:8">
      <c r="A143" s="357"/>
      <c r="B143" s="357" t="s">
        <v>1785</v>
      </c>
      <c r="C143" s="337"/>
      <c r="G143" s="337" t="s">
        <v>1260</v>
      </c>
      <c r="H143" s="337">
        <v>4</v>
      </c>
    </row>
    <row r="144" spans="1:8">
      <c r="A144" s="357"/>
      <c r="B144" s="357" t="s">
        <v>1786</v>
      </c>
      <c r="C144" s="337"/>
      <c r="G144" s="337" t="s">
        <v>1529</v>
      </c>
      <c r="H144" s="337">
        <v>5</v>
      </c>
    </row>
    <row r="145" spans="1:8">
      <c r="A145" s="357"/>
      <c r="B145" s="357"/>
      <c r="C145" s="337"/>
      <c r="G145" s="337" t="s">
        <v>1261</v>
      </c>
      <c r="H145" s="337">
        <v>6</v>
      </c>
    </row>
    <row r="146" spans="1:8">
      <c r="A146" s="357" t="s">
        <v>1575</v>
      </c>
      <c r="B146" s="357" t="s">
        <v>1787</v>
      </c>
      <c r="C146" s="337">
        <v>1</v>
      </c>
      <c r="F146" s="339" t="s">
        <v>1253</v>
      </c>
      <c r="G146" s="337" t="s">
        <v>1262</v>
      </c>
      <c r="H146" s="337">
        <v>7</v>
      </c>
    </row>
    <row r="147" spans="1:8">
      <c r="A147" s="357"/>
      <c r="B147" s="357" t="s">
        <v>1788</v>
      </c>
      <c r="C147" s="337">
        <v>2</v>
      </c>
      <c r="F147" s="337" t="s">
        <v>948</v>
      </c>
      <c r="G147" s="337" t="s">
        <v>1612</v>
      </c>
      <c r="H147" s="337">
        <v>8</v>
      </c>
    </row>
    <row r="148" spans="1:8">
      <c r="A148" s="357"/>
      <c r="B148" s="357" t="s">
        <v>1305</v>
      </c>
      <c r="C148" s="337">
        <v>3</v>
      </c>
      <c r="F148" s="337" t="s">
        <v>1254</v>
      </c>
    </row>
    <row r="149" spans="1:8">
      <c r="A149" s="357"/>
      <c r="B149" s="357" t="s">
        <v>1306</v>
      </c>
      <c r="C149" s="337">
        <v>4</v>
      </c>
      <c r="F149" s="337" t="s">
        <v>1255</v>
      </c>
    </row>
    <row r="150" spans="1:8">
      <c r="A150" s="357"/>
      <c r="B150" s="357"/>
      <c r="C150" s="337"/>
      <c r="F150" s="337" t="s">
        <v>1256</v>
      </c>
    </row>
    <row r="151" spans="1:8">
      <c r="A151" s="357" t="s">
        <v>1576</v>
      </c>
      <c r="B151" s="357" t="s">
        <v>2086</v>
      </c>
      <c r="C151" s="337"/>
      <c r="F151" s="337" t="s">
        <v>1257</v>
      </c>
    </row>
    <row r="152" spans="1:8">
      <c r="A152" s="357"/>
      <c r="B152" s="357" t="s">
        <v>2087</v>
      </c>
      <c r="C152" s="337"/>
      <c r="F152" s="337"/>
    </row>
    <row r="153" spans="1:8">
      <c r="A153" s="357"/>
      <c r="B153" s="357" t="s">
        <v>2088</v>
      </c>
      <c r="C153" s="337"/>
      <c r="F153" s="337"/>
    </row>
    <row r="154" spans="1:8">
      <c r="A154" s="357"/>
      <c r="B154" s="357" t="s">
        <v>2089</v>
      </c>
      <c r="C154" s="337"/>
      <c r="F154" s="337"/>
    </row>
    <row r="155" spans="1:8">
      <c r="A155" s="357"/>
      <c r="B155" s="357"/>
      <c r="C155" s="337"/>
      <c r="F155" s="337"/>
    </row>
    <row r="156" spans="1:8">
      <c r="A156" s="357"/>
      <c r="B156" s="357"/>
      <c r="C156" s="337"/>
      <c r="F156" s="337"/>
    </row>
    <row r="157" spans="1:8">
      <c r="A157" s="357"/>
      <c r="B157" s="357"/>
      <c r="C157" s="337"/>
      <c r="F157" s="337"/>
    </row>
    <row r="158" spans="1:8">
      <c r="A158" s="357"/>
      <c r="B158" s="357"/>
      <c r="C158" s="337"/>
    </row>
    <row r="159" spans="1:8">
      <c r="A159" s="357"/>
      <c r="B159" s="357"/>
      <c r="C159" s="337"/>
    </row>
    <row r="160" spans="1:8">
      <c r="A160" s="357" t="s">
        <v>1577</v>
      </c>
      <c r="B160" s="357" t="s">
        <v>2080</v>
      </c>
      <c r="C160" s="337"/>
    </row>
    <row r="161" spans="1:3">
      <c r="A161" s="357"/>
      <c r="B161" s="357" t="s">
        <v>2081</v>
      </c>
      <c r="C161" s="337"/>
    </row>
    <row r="162" spans="1:3">
      <c r="A162" s="357"/>
      <c r="B162" s="357" t="s">
        <v>2082</v>
      </c>
      <c r="C162" s="337"/>
    </row>
    <row r="163" spans="1:3">
      <c r="A163" s="357"/>
      <c r="B163" s="357"/>
      <c r="C163" s="337"/>
    </row>
    <row r="164" spans="1:3">
      <c r="A164" s="357" t="s">
        <v>1578</v>
      </c>
      <c r="B164" s="357" t="s">
        <v>2083</v>
      </c>
      <c r="C164" s="337"/>
    </row>
    <row r="165" spans="1:3">
      <c r="A165" s="357"/>
      <c r="B165" s="357" t="s">
        <v>2084</v>
      </c>
      <c r="C165" s="337"/>
    </row>
    <row r="166" spans="1:3">
      <c r="A166" s="357"/>
      <c r="B166" s="357"/>
      <c r="C166" s="337"/>
    </row>
    <row r="167" spans="1:3">
      <c r="A167" s="357" t="s">
        <v>1579</v>
      </c>
      <c r="B167" s="357" t="s">
        <v>2086</v>
      </c>
      <c r="C167" s="337"/>
    </row>
    <row r="168" spans="1:3">
      <c r="A168" s="357"/>
      <c r="B168" s="357" t="s">
        <v>2087</v>
      </c>
      <c r="C168" s="337"/>
    </row>
    <row r="169" spans="1:3">
      <c r="A169" s="357"/>
      <c r="B169" s="357" t="s">
        <v>2088</v>
      </c>
      <c r="C169" s="337"/>
    </row>
    <row r="170" spans="1:3">
      <c r="A170" s="357"/>
      <c r="B170" s="357" t="s">
        <v>2089</v>
      </c>
      <c r="C170" s="337"/>
    </row>
    <row r="171" spans="1:3">
      <c r="A171" s="357"/>
      <c r="B171" s="357"/>
      <c r="C171" s="337"/>
    </row>
    <row r="172" spans="1:3">
      <c r="A172" s="357"/>
      <c r="B172" s="357"/>
      <c r="C172" s="337"/>
    </row>
    <row r="173" spans="1:3">
      <c r="A173" s="357"/>
      <c r="B173" s="357"/>
      <c r="C173" s="337"/>
    </row>
    <row r="174" spans="1:3">
      <c r="A174" s="357"/>
      <c r="B174" s="357"/>
      <c r="C174" s="337"/>
    </row>
    <row r="175" spans="1:3">
      <c r="A175" s="357" t="s">
        <v>1580</v>
      </c>
      <c r="B175" s="357" t="s">
        <v>2078</v>
      </c>
      <c r="C175" s="337"/>
    </row>
    <row r="176" spans="1:3">
      <c r="A176" s="357"/>
      <c r="B176" s="357" t="s">
        <v>2085</v>
      </c>
      <c r="C176" s="337"/>
    </row>
    <row r="177" spans="1:3">
      <c r="A177" s="357"/>
      <c r="B177" s="357" t="s">
        <v>1557</v>
      </c>
      <c r="C177" s="337"/>
    </row>
    <row r="178" spans="1:3">
      <c r="A178" s="357"/>
      <c r="B178" s="357"/>
      <c r="C178" s="337"/>
    </row>
    <row r="179" spans="1:3">
      <c r="A179" s="357"/>
      <c r="B179" s="357"/>
      <c r="C179" s="337"/>
    </row>
    <row r="180" spans="1:3">
      <c r="A180" s="357" t="s">
        <v>2090</v>
      </c>
      <c r="B180" s="337" t="s">
        <v>2091</v>
      </c>
      <c r="C180" s="337"/>
    </row>
    <row r="181" spans="1:3">
      <c r="A181" s="357"/>
      <c r="B181" s="337" t="s">
        <v>2092</v>
      </c>
      <c r="C181" s="337"/>
    </row>
    <row r="182" spans="1:3">
      <c r="A182" s="357"/>
      <c r="B182" s="337" t="s">
        <v>1941</v>
      </c>
      <c r="C182" s="337"/>
    </row>
    <row r="183" spans="1:3">
      <c r="A183" s="357"/>
      <c r="B183" s="337" t="s">
        <v>1942</v>
      </c>
      <c r="C183" s="337"/>
    </row>
    <row r="184" spans="1:3">
      <c r="A184" s="357"/>
      <c r="B184" s="337" t="s">
        <v>2093</v>
      </c>
      <c r="C184" s="337"/>
    </row>
    <row r="185" spans="1:3">
      <c r="A185" s="357"/>
      <c r="B185" s="337"/>
      <c r="C185" s="337"/>
    </row>
    <row r="186" spans="1:3">
      <c r="A186" s="357" t="s">
        <v>1011</v>
      </c>
      <c r="B186" s="337" t="s">
        <v>2094</v>
      </c>
      <c r="C186" s="337"/>
    </row>
    <row r="187" spans="1:3">
      <c r="A187" s="357"/>
      <c r="B187" s="337" t="s">
        <v>1012</v>
      </c>
      <c r="C187" s="337"/>
    </row>
    <row r="188" spans="1:3">
      <c r="A188" s="357"/>
      <c r="B188" s="337" t="s">
        <v>1013</v>
      </c>
      <c r="C188" s="337"/>
    </row>
    <row r="189" spans="1:3">
      <c r="A189" s="357"/>
      <c r="B189" s="337" t="s">
        <v>1014</v>
      </c>
      <c r="C189" s="337"/>
    </row>
    <row r="190" spans="1:3">
      <c r="A190" s="357"/>
      <c r="B190" s="337" t="s">
        <v>488</v>
      </c>
      <c r="C190" s="337"/>
    </row>
    <row r="191" spans="1:3">
      <c r="A191" s="357"/>
      <c r="B191" s="337"/>
      <c r="C191" s="337"/>
    </row>
    <row r="192" spans="1:3">
      <c r="A192" s="357" t="s">
        <v>1015</v>
      </c>
      <c r="B192" s="337" t="s">
        <v>1016</v>
      </c>
      <c r="C192" s="337">
        <v>1</v>
      </c>
    </row>
    <row r="193" spans="1:3">
      <c r="A193" s="357"/>
      <c r="B193" s="337" t="s">
        <v>970</v>
      </c>
      <c r="C193" s="337">
        <v>2</v>
      </c>
    </row>
    <row r="194" spans="1:3">
      <c r="A194" s="357"/>
      <c r="B194" s="337" t="s">
        <v>971</v>
      </c>
      <c r="C194" s="337">
        <v>3</v>
      </c>
    </row>
    <row r="195" spans="1:3">
      <c r="A195" s="357"/>
      <c r="B195" s="337" t="s">
        <v>972</v>
      </c>
      <c r="C195" s="337">
        <v>4</v>
      </c>
    </row>
    <row r="196" spans="1:3">
      <c r="A196" s="357"/>
      <c r="B196" s="337"/>
      <c r="C196" s="337"/>
    </row>
    <row r="197" spans="1:3">
      <c r="A197" s="357"/>
      <c r="B197" s="337"/>
      <c r="C197" s="337"/>
    </row>
    <row r="198" spans="1:3">
      <c r="A198" s="357" t="s">
        <v>1017</v>
      </c>
      <c r="B198" s="337" t="s">
        <v>1900</v>
      </c>
      <c r="C198" s="337"/>
    </row>
    <row r="199" spans="1:3">
      <c r="A199" s="357"/>
      <c r="B199" s="337" t="s">
        <v>2094</v>
      </c>
      <c r="C199" s="337"/>
    </row>
    <row r="200" spans="1:3">
      <c r="A200" s="357"/>
      <c r="B200" s="337" t="s">
        <v>1012</v>
      </c>
      <c r="C200" s="337"/>
    </row>
    <row r="201" spans="1:3">
      <c r="A201" s="357"/>
      <c r="B201" s="337" t="s">
        <v>1901</v>
      </c>
      <c r="C201" s="337"/>
    </row>
    <row r="202" spans="1:3">
      <c r="A202" s="357"/>
      <c r="B202" s="337"/>
      <c r="C202" s="337"/>
    </row>
    <row r="203" spans="1:3">
      <c r="A203" s="357" t="s">
        <v>1902</v>
      </c>
      <c r="B203" s="337" t="s">
        <v>1900</v>
      </c>
      <c r="C203" s="337">
        <v>1</v>
      </c>
    </row>
    <row r="204" spans="1:3">
      <c r="A204" s="357"/>
      <c r="B204" s="337" t="s">
        <v>1887</v>
      </c>
      <c r="C204" s="337">
        <v>2</v>
      </c>
    </row>
    <row r="205" spans="1:3">
      <c r="A205" s="357"/>
      <c r="B205" s="337" t="s">
        <v>973</v>
      </c>
      <c r="C205" s="337">
        <v>3</v>
      </c>
    </row>
    <row r="206" spans="1:3">
      <c r="A206" s="357"/>
      <c r="B206" s="337"/>
      <c r="C206" s="337"/>
    </row>
    <row r="207" spans="1:3">
      <c r="A207" s="357" t="s">
        <v>1582</v>
      </c>
      <c r="B207" s="357" t="s">
        <v>1900</v>
      </c>
      <c r="C207" s="357"/>
    </row>
    <row r="208" spans="1:3">
      <c r="A208" s="357"/>
      <c r="B208" s="357" t="s">
        <v>1888</v>
      </c>
      <c r="C208" s="357"/>
    </row>
    <row r="209" spans="1:3">
      <c r="A209" s="357"/>
      <c r="B209" s="357" t="s">
        <v>1903</v>
      </c>
      <c r="C209" s="357"/>
    </row>
    <row r="210" spans="1:3">
      <c r="A210" s="357"/>
      <c r="B210" s="357"/>
      <c r="C210" s="357"/>
    </row>
    <row r="211" spans="1:3">
      <c r="A211" s="357" t="s">
        <v>1583</v>
      </c>
      <c r="B211" s="357" t="s">
        <v>1904</v>
      </c>
      <c r="C211" s="357"/>
    </row>
    <row r="212" spans="1:3">
      <c r="A212" s="357"/>
      <c r="B212" s="357" t="s">
        <v>1906</v>
      </c>
      <c r="C212" s="357"/>
    </row>
    <row r="213" spans="1:3">
      <c r="A213" s="357"/>
      <c r="B213" s="357" t="s">
        <v>1905</v>
      </c>
      <c r="C213" s="357"/>
    </row>
    <row r="214" spans="1:3">
      <c r="A214" s="357"/>
      <c r="B214" s="357"/>
      <c r="C214" s="357"/>
    </row>
    <row r="215" spans="1:3">
      <c r="A215" s="357" t="s">
        <v>1584</v>
      </c>
      <c r="B215" s="357" t="s">
        <v>1900</v>
      </c>
      <c r="C215" s="357"/>
    </row>
    <row r="216" spans="1:3">
      <c r="A216" s="357"/>
      <c r="B216" s="357" t="s">
        <v>489</v>
      </c>
      <c r="C216" s="357"/>
    </row>
    <row r="217" spans="1:3">
      <c r="A217" s="357"/>
      <c r="B217" s="357"/>
      <c r="C217" s="357"/>
    </row>
    <row r="218" spans="1:3">
      <c r="A218" s="357" t="s">
        <v>1907</v>
      </c>
      <c r="B218" s="357" t="s">
        <v>1944</v>
      </c>
      <c r="C218" s="357"/>
    </row>
    <row r="219" spans="1:3">
      <c r="A219" s="357"/>
      <c r="B219" s="357" t="s">
        <v>1546</v>
      </c>
      <c r="C219" s="357"/>
    </row>
    <row r="220" spans="1:3">
      <c r="A220" s="357"/>
      <c r="B220" s="357" t="s">
        <v>1547</v>
      </c>
      <c r="C220" s="357"/>
    </row>
    <row r="221" spans="1:3">
      <c r="A221" s="357"/>
      <c r="B221" s="357"/>
      <c r="C221" s="357"/>
    </row>
    <row r="222" spans="1:3">
      <c r="A222" s="357"/>
      <c r="B222" s="357"/>
      <c r="C222" s="357"/>
    </row>
    <row r="223" spans="1:3">
      <c r="A223" s="357" t="s">
        <v>1936</v>
      </c>
      <c r="B223" s="357" t="s">
        <v>1548</v>
      </c>
      <c r="C223" s="357"/>
    </row>
    <row r="224" spans="1:3">
      <c r="A224" s="357"/>
      <c r="B224" s="357" t="s">
        <v>1549</v>
      </c>
      <c r="C224" s="357"/>
    </row>
    <row r="225" spans="1:3">
      <c r="A225" s="357"/>
      <c r="B225" s="357" t="s">
        <v>1550</v>
      </c>
      <c r="C225" s="357"/>
    </row>
    <row r="226" spans="1:3">
      <c r="A226" s="357"/>
      <c r="B226" s="357" t="s">
        <v>1551</v>
      </c>
      <c r="C226" s="357"/>
    </row>
    <row r="227" spans="1:3">
      <c r="A227" s="357"/>
      <c r="B227" s="357" t="s">
        <v>1552</v>
      </c>
      <c r="C227" s="357"/>
    </row>
    <row r="228" spans="1:3">
      <c r="A228" s="357"/>
      <c r="B228" s="357" t="s">
        <v>1908</v>
      </c>
      <c r="C228" s="357"/>
    </row>
    <row r="229" spans="1:3">
      <c r="A229" s="357"/>
      <c r="B229" s="357" t="s">
        <v>2112</v>
      </c>
      <c r="C229" s="357"/>
    </row>
    <row r="230" spans="1:3">
      <c r="A230" s="357"/>
      <c r="B230" s="357"/>
      <c r="C230" s="357"/>
    </row>
    <row r="231" spans="1:3">
      <c r="A231" s="357" t="s">
        <v>1915</v>
      </c>
      <c r="B231" s="357" t="s">
        <v>1916</v>
      </c>
      <c r="C231" s="357" t="s">
        <v>1678</v>
      </c>
    </row>
    <row r="232" spans="1:3">
      <c r="A232" s="357"/>
      <c r="B232" s="357" t="s">
        <v>1917</v>
      </c>
      <c r="C232" s="357" t="s">
        <v>1919</v>
      </c>
    </row>
    <row r="233" spans="1:3">
      <c r="A233" s="357"/>
      <c r="B233" s="357" t="s">
        <v>1918</v>
      </c>
      <c r="C233" s="357" t="s">
        <v>1920</v>
      </c>
    </row>
    <row r="234" spans="1:3">
      <c r="A234" s="357"/>
      <c r="B234" s="357"/>
      <c r="C234" s="357"/>
    </row>
    <row r="235" spans="1:3">
      <c r="A235" s="357"/>
      <c r="B235" s="357"/>
      <c r="C235" s="358"/>
    </row>
    <row r="236" spans="1:3">
      <c r="A236" s="357"/>
      <c r="B236" s="359" t="s">
        <v>2063</v>
      </c>
      <c r="C236" s="358"/>
    </row>
    <row r="237" spans="1:3">
      <c r="A237" s="357"/>
      <c r="B237" s="357" t="s">
        <v>2064</v>
      </c>
      <c r="C237" s="357" t="s">
        <v>1678</v>
      </c>
    </row>
    <row r="238" spans="1:3">
      <c r="A238" s="357"/>
      <c r="B238" s="357" t="s">
        <v>2065</v>
      </c>
      <c r="C238" s="357" t="s">
        <v>1919</v>
      </c>
    </row>
    <row r="239" spans="1:3">
      <c r="A239" s="357"/>
      <c r="B239" s="357" t="s">
        <v>961</v>
      </c>
      <c r="C239" s="357" t="s">
        <v>1920</v>
      </c>
    </row>
    <row r="240" spans="1:3">
      <c r="A240" s="357"/>
      <c r="B240" s="357"/>
      <c r="C240" s="358"/>
    </row>
    <row r="241" spans="1:3">
      <c r="A241" s="357"/>
      <c r="B241" s="357"/>
      <c r="C241" s="358"/>
    </row>
    <row r="242" spans="1:3">
      <c r="A242" s="357"/>
      <c r="B242" s="357"/>
      <c r="C242" s="358"/>
    </row>
    <row r="243" spans="1:3">
      <c r="A243" s="357"/>
      <c r="B243" s="357"/>
      <c r="C243" s="358"/>
    </row>
    <row r="244" spans="1:3">
      <c r="A244" s="357"/>
      <c r="B244" s="357"/>
      <c r="C244" s="358"/>
    </row>
    <row r="245" spans="1:3">
      <c r="A245" s="357"/>
      <c r="B245" s="357"/>
      <c r="C245" s="358"/>
    </row>
    <row r="246" spans="1:3">
      <c r="A246" s="357"/>
      <c r="B246" s="357"/>
      <c r="C246" s="358"/>
    </row>
    <row r="247" spans="1:3">
      <c r="A247" s="357"/>
      <c r="B247" s="357"/>
      <c r="C247" s="358"/>
    </row>
    <row r="248" spans="1:3">
      <c r="A248" s="357"/>
      <c r="B248" s="357"/>
      <c r="C248" s="358"/>
    </row>
    <row r="249" spans="1:3">
      <c r="A249" s="357"/>
      <c r="B249" s="357"/>
      <c r="C249" s="358"/>
    </row>
    <row r="250" spans="1:3">
      <c r="A250" s="357"/>
      <c r="B250" s="357"/>
      <c r="C250" s="358"/>
    </row>
    <row r="251" spans="1:3">
      <c r="A251" s="357"/>
      <c r="B251" s="357"/>
      <c r="C251" s="358"/>
    </row>
    <row r="252" spans="1:3">
      <c r="A252" s="357"/>
      <c r="B252" s="357"/>
      <c r="C252" s="358"/>
    </row>
    <row r="253" spans="1:3">
      <c r="A253" s="357"/>
      <c r="B253" s="357"/>
      <c r="C253" s="358"/>
    </row>
    <row r="254" spans="1:3">
      <c r="A254" s="357"/>
      <c r="B254" s="357"/>
      <c r="C254" s="358"/>
    </row>
    <row r="255" spans="1:3">
      <c r="A255" s="357"/>
      <c r="B255" s="357"/>
      <c r="C255" s="358"/>
    </row>
    <row r="256" spans="1:3">
      <c r="A256" s="357"/>
      <c r="B256" s="357"/>
      <c r="C256" s="358"/>
    </row>
    <row r="257" spans="1:3">
      <c r="A257" s="357"/>
      <c r="B257" s="357"/>
      <c r="C257" s="358"/>
    </row>
    <row r="258" spans="1:3">
      <c r="A258" s="357"/>
      <c r="B258" s="357"/>
      <c r="C258" s="358"/>
    </row>
    <row r="259" spans="1:3">
      <c r="A259" s="357"/>
      <c r="B259" s="357"/>
      <c r="C259" s="358"/>
    </row>
    <row r="260" spans="1:3">
      <c r="A260" s="357"/>
      <c r="B260" s="357"/>
      <c r="C260" s="358"/>
    </row>
    <row r="261" spans="1:3">
      <c r="A261" s="357"/>
      <c r="B261" s="357"/>
      <c r="C261" s="358"/>
    </row>
    <row r="262" spans="1:3">
      <c r="A262" s="357"/>
      <c r="B262" s="357"/>
    </row>
    <row r="263" spans="1:3">
      <c r="A263" s="357"/>
      <c r="B263" s="357"/>
    </row>
    <row r="264" spans="1:3">
      <c r="A264" s="357"/>
      <c r="B264" s="357"/>
    </row>
    <row r="265" spans="1:3">
      <c r="A265" s="357"/>
      <c r="B265" s="357"/>
    </row>
    <row r="266" spans="1:3">
      <c r="A266" s="357"/>
      <c r="B266" s="357"/>
    </row>
    <row r="267" spans="1:3">
      <c r="A267" s="357"/>
      <c r="B267" s="357"/>
    </row>
    <row r="268" spans="1:3">
      <c r="A268" s="357"/>
      <c r="B268" s="357"/>
    </row>
    <row r="269" spans="1:3">
      <c r="A269" s="357"/>
      <c r="B269" s="357"/>
    </row>
    <row r="270" spans="1:3">
      <c r="A270" s="357"/>
      <c r="B270" s="357"/>
    </row>
    <row r="271" spans="1:3">
      <c r="A271" s="357"/>
      <c r="B271" s="357"/>
    </row>
    <row r="272" spans="1:3">
      <c r="A272" s="357"/>
      <c r="B272" s="357"/>
    </row>
  </sheetData>
  <sheetProtection password="86B4" sheet="1" objects="1" scenarios="1"/>
  <phoneticPr fontId="2"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ggr"/>
  <dimension ref="A1:BY469"/>
  <sheetViews>
    <sheetView showGridLines="0" view="pageBreakPreview" zoomScaleNormal="130" workbookViewId="0">
      <selection activeCell="CG84" sqref="CG84"/>
    </sheetView>
  </sheetViews>
  <sheetFormatPr baseColWidth="10" defaultColWidth="9.1640625" defaultRowHeight="13"/>
  <cols>
    <col min="1" max="14" width="1.83203125" style="34" customWidth="1"/>
    <col min="15" max="15" width="2.1640625" style="34" customWidth="1"/>
    <col min="16" max="27" width="1.83203125" style="34" customWidth="1"/>
    <col min="28" max="28" width="2" style="34" customWidth="1"/>
    <col min="29" max="55" width="1.83203125" style="34" customWidth="1"/>
    <col min="56" max="56" width="9.1640625" style="286" hidden="1" customWidth="1"/>
    <col min="57" max="57" width="9.1640625" style="34" hidden="1" customWidth="1"/>
    <col min="58" max="58" width="12.1640625" style="34" hidden="1" customWidth="1"/>
    <col min="59" max="75" width="9.1640625" style="34" hidden="1" customWidth="1"/>
    <col min="76" max="84" width="0" style="34" hidden="1" customWidth="1"/>
    <col min="85" max="16384" width="9.1640625" style="34"/>
  </cols>
  <sheetData>
    <row r="1" spans="1:54" ht="15" customHeight="1">
      <c r="A1" s="525" t="s">
        <v>1125</v>
      </c>
      <c r="Q1" s="1107"/>
      <c r="R1" s="1107"/>
      <c r="S1" s="1107"/>
      <c r="T1" s="1107"/>
      <c r="U1" s="1107"/>
      <c r="V1" s="1107"/>
      <c r="W1" s="1107"/>
      <c r="X1" s="1107"/>
      <c r="Y1" s="1107"/>
      <c r="Z1" s="1107"/>
      <c r="AA1" s="1107"/>
      <c r="AB1" s="1107"/>
      <c r="AC1" s="1107"/>
      <c r="AD1" s="1107"/>
      <c r="AE1" s="1107"/>
      <c r="AF1" s="1107"/>
      <c r="AG1" s="1107"/>
      <c r="AH1" s="1107"/>
      <c r="AI1" s="1107"/>
      <c r="AJ1" s="1107"/>
      <c r="AK1" s="1107"/>
      <c r="AL1" s="1107"/>
    </row>
    <row r="2" spans="1:54">
      <c r="B2" s="1075" t="s">
        <v>1382</v>
      </c>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7"/>
    </row>
    <row r="3" spans="1:54">
      <c r="B3" s="1078"/>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80"/>
    </row>
    <row r="4" spans="1:54">
      <c r="B4" s="177"/>
      <c r="C4" s="177"/>
      <c r="D4" s="177"/>
      <c r="E4" s="177"/>
      <c r="F4" s="235"/>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35"/>
      <c r="AK4" s="176"/>
      <c r="AL4" s="176"/>
      <c r="AM4" s="176"/>
      <c r="AN4" s="176"/>
      <c r="AO4" s="176"/>
      <c r="AP4" s="176"/>
      <c r="AQ4" s="176"/>
      <c r="AR4" s="176"/>
      <c r="AS4" s="176"/>
      <c r="AT4" s="176"/>
      <c r="AU4" s="176"/>
      <c r="AV4" s="176"/>
      <c r="AW4" s="176"/>
      <c r="AX4" s="176"/>
      <c r="AY4" s="176"/>
      <c r="AZ4" s="176"/>
      <c r="BA4" s="176"/>
      <c r="BB4" s="176"/>
    </row>
    <row r="5" spans="1:54" ht="14">
      <c r="B5" s="526"/>
      <c r="C5" s="526"/>
      <c r="D5" s="526"/>
      <c r="E5" s="526"/>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8" t="s">
        <v>2098</v>
      </c>
      <c r="AR5" s="1101" t="str">
        <f>IF(AX22&lt;&gt;"",CONCATENATE(AL22,"/",AX22),AL22)</f>
        <v/>
      </c>
      <c r="AS5" s="1101"/>
      <c r="AT5" s="1101"/>
      <c r="AU5" s="1101"/>
      <c r="AV5" s="1101"/>
      <c r="AW5" s="1101"/>
      <c r="AX5" s="1101"/>
      <c r="AY5" s="1101"/>
      <c r="AZ5" s="1101"/>
      <c r="BA5" s="1101"/>
      <c r="BB5" s="1101"/>
    </row>
    <row r="6" spans="1:54" ht="4.5" customHeight="1">
      <c r="B6" s="166"/>
      <c r="C6" s="166"/>
      <c r="D6" s="166"/>
      <c r="E6" s="166"/>
      <c r="F6" s="169"/>
      <c r="G6" s="169"/>
      <c r="H6" s="169"/>
      <c r="I6" s="169"/>
      <c r="J6" s="169"/>
      <c r="K6" s="169"/>
      <c r="L6" s="169"/>
      <c r="M6" s="169"/>
      <c r="N6" s="169"/>
      <c r="O6" s="169"/>
      <c r="P6" s="169"/>
      <c r="Q6" s="169"/>
      <c r="R6" s="169"/>
      <c r="S6" s="169"/>
      <c r="T6" s="169"/>
      <c r="U6" s="169"/>
      <c r="V6" s="169"/>
      <c r="W6" s="169"/>
      <c r="X6" s="169"/>
      <c r="Y6" s="529"/>
      <c r="Z6" s="169"/>
      <c r="AA6" s="248"/>
      <c r="AB6" s="248"/>
      <c r="AC6" s="248"/>
      <c r="AD6" s="248"/>
      <c r="AE6" s="248"/>
      <c r="AF6" s="248"/>
      <c r="AG6" s="248"/>
      <c r="AH6" s="248"/>
      <c r="AI6" s="249"/>
      <c r="AJ6" s="248"/>
      <c r="AK6" s="248"/>
      <c r="AL6" s="169"/>
      <c r="AM6" s="169"/>
      <c r="AN6" s="169"/>
      <c r="AO6" s="169"/>
      <c r="AP6" s="169"/>
      <c r="AQ6" s="169"/>
      <c r="AR6" s="169"/>
      <c r="AS6" s="169"/>
      <c r="AT6" s="169"/>
      <c r="AU6" s="169"/>
      <c r="AV6" s="169"/>
      <c r="AW6" s="169"/>
      <c r="AX6" s="169"/>
      <c r="AY6" s="169"/>
      <c r="AZ6" s="166"/>
      <c r="BA6" s="166"/>
      <c r="BB6" s="166"/>
    </row>
    <row r="7" spans="1:54" ht="9" customHeight="1">
      <c r="B7" s="1088" t="s">
        <v>1212</v>
      </c>
      <c r="C7" s="1089"/>
      <c r="D7" s="1089"/>
      <c r="E7" s="1090"/>
      <c r="F7" s="377"/>
      <c r="G7" s="378"/>
      <c r="H7" s="378"/>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9"/>
      <c r="BA7" s="379"/>
      <c r="BB7" s="380"/>
    </row>
    <row r="8" spans="1:54" ht="16">
      <c r="B8" s="1091"/>
      <c r="C8" s="1092"/>
      <c r="D8" s="1092"/>
      <c r="E8" s="1093"/>
      <c r="F8" s="168"/>
      <c r="G8" s="1102" t="s">
        <v>682</v>
      </c>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c r="AT8" s="1102"/>
      <c r="AU8" s="1102"/>
      <c r="AV8" s="1102"/>
      <c r="AW8" s="1102"/>
      <c r="AX8" s="1102"/>
      <c r="AY8" s="1102"/>
      <c r="AZ8" s="1102"/>
      <c r="BA8" s="1102"/>
      <c r="BB8" s="167"/>
    </row>
    <row r="9" spans="1:54" ht="9" customHeight="1">
      <c r="B9" s="1094"/>
      <c r="C9" s="1095"/>
      <c r="D9" s="1095"/>
      <c r="E9" s="1096"/>
      <c r="F9" s="172"/>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1"/>
    </row>
    <row r="10" spans="1:54">
      <c r="B10" s="1001" t="s">
        <v>36</v>
      </c>
      <c r="C10" s="1002"/>
      <c r="D10" s="1002"/>
      <c r="E10" s="1002"/>
      <c r="F10" s="174"/>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75"/>
      <c r="AK10" s="182"/>
      <c r="AL10" s="227"/>
      <c r="AM10" s="227"/>
      <c r="AN10" s="227"/>
      <c r="AO10" s="227"/>
      <c r="AP10" s="227"/>
      <c r="AQ10" s="227"/>
      <c r="AR10" s="227"/>
      <c r="AS10" s="227"/>
      <c r="AT10" s="227"/>
      <c r="AU10" s="227"/>
      <c r="AV10" s="227"/>
      <c r="AW10" s="227"/>
      <c r="AX10" s="227"/>
      <c r="AY10" s="227"/>
      <c r="AZ10" s="227"/>
      <c r="BA10" s="227"/>
      <c r="BB10" s="175"/>
    </row>
    <row r="11" spans="1:54">
      <c r="B11" s="888"/>
      <c r="C11" s="889"/>
      <c r="D11" s="889"/>
      <c r="E11" s="889"/>
      <c r="F11" s="178"/>
      <c r="G11" s="984" t="s">
        <v>1182</v>
      </c>
      <c r="H11" s="984"/>
      <c r="I11" s="984"/>
      <c r="J11" s="984"/>
      <c r="K11" s="984"/>
      <c r="L11" s="984"/>
      <c r="M11" s="984"/>
      <c r="N11" s="984"/>
      <c r="O11" s="984"/>
      <c r="P11" s="984"/>
      <c r="Q11" s="984"/>
      <c r="R11" s="984"/>
      <c r="S11" s="984"/>
      <c r="T11" s="984"/>
      <c r="U11" s="984"/>
      <c r="V11" s="984"/>
      <c r="W11" s="984"/>
      <c r="X11" s="984"/>
      <c r="Y11" s="984"/>
      <c r="Z11" s="984"/>
      <c r="AA11" s="984"/>
      <c r="AB11" s="984"/>
      <c r="AC11" s="984"/>
      <c r="AD11" s="984"/>
      <c r="AE11" s="984"/>
      <c r="AF11" s="984"/>
      <c r="AG11" s="984"/>
      <c r="AH11" s="984"/>
      <c r="AI11" s="984"/>
      <c r="AJ11" s="179"/>
      <c r="AK11" s="176"/>
      <c r="AL11" s="1087" t="str">
        <f>IF(AL83&lt;&gt;"",AL83,"")</f>
        <v>L'AQUILA</v>
      </c>
      <c r="AM11" s="1087"/>
      <c r="AN11" s="1087"/>
      <c r="AO11" s="1087"/>
      <c r="AP11" s="1087"/>
      <c r="AQ11" s="1087"/>
      <c r="AR11" s="1087"/>
      <c r="AS11" s="1087"/>
      <c r="AT11" s="1087"/>
      <c r="AU11" s="1087"/>
      <c r="AV11" s="1087"/>
      <c r="AW11" s="1087"/>
      <c r="AX11" s="1087"/>
      <c r="AY11" s="1087"/>
      <c r="AZ11" s="1087"/>
      <c r="BA11" s="1087"/>
      <c r="BB11" s="179"/>
    </row>
    <row r="12" spans="1:54">
      <c r="B12" s="888"/>
      <c r="C12" s="889"/>
      <c r="D12" s="889"/>
      <c r="E12" s="889"/>
      <c r="F12" s="178"/>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179"/>
      <c r="AK12" s="176"/>
      <c r="AL12" s="504"/>
      <c r="AM12" s="504"/>
      <c r="AN12" s="504"/>
      <c r="AO12" s="504"/>
      <c r="AP12" s="504"/>
      <c r="AQ12" s="504"/>
      <c r="AR12" s="504"/>
      <c r="AS12" s="504"/>
      <c r="AT12" s="504"/>
      <c r="AU12" s="504"/>
      <c r="AV12" s="504"/>
      <c r="AW12" s="504"/>
      <c r="AX12" s="504"/>
      <c r="AY12" s="504"/>
      <c r="AZ12" s="504"/>
      <c r="BA12" s="504"/>
      <c r="BB12" s="179"/>
    </row>
    <row r="13" spans="1:54">
      <c r="B13" s="888"/>
      <c r="C13" s="889"/>
      <c r="D13" s="889"/>
      <c r="E13" s="889"/>
      <c r="F13" s="178"/>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179"/>
      <c r="AK13" s="176"/>
      <c r="AL13" s="1103" t="str">
        <f>IF(AL85&lt;&gt;"",AL85,"")</f>
        <v/>
      </c>
      <c r="AM13" s="1103"/>
      <c r="AN13" s="1103"/>
      <c r="AO13" s="1103"/>
      <c r="AP13" s="1103"/>
      <c r="AQ13" s="1103"/>
      <c r="AR13" s="1103"/>
      <c r="AS13" s="1103"/>
      <c r="AT13" s="1103"/>
      <c r="AU13" s="1103"/>
      <c r="AV13" s="1103"/>
      <c r="AW13" s="1103"/>
      <c r="AX13" s="1103"/>
      <c r="AY13" s="1103"/>
      <c r="AZ13" s="1103"/>
      <c r="BA13" s="1103"/>
      <c r="BB13" s="179"/>
    </row>
    <row r="14" spans="1:54">
      <c r="B14" s="1004"/>
      <c r="C14" s="1005"/>
      <c r="D14" s="1005"/>
      <c r="E14" s="1005"/>
      <c r="F14" s="172"/>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1"/>
      <c r="AK14" s="170"/>
      <c r="AL14" s="66"/>
      <c r="AM14" s="66"/>
      <c r="AN14" s="66"/>
      <c r="AO14" s="66"/>
      <c r="AP14" s="66"/>
      <c r="AQ14" s="66"/>
      <c r="AR14" s="66"/>
      <c r="AS14" s="66"/>
      <c r="AT14" s="66"/>
      <c r="AU14" s="66"/>
      <c r="AV14" s="66"/>
      <c r="AW14" s="66"/>
      <c r="AX14" s="66"/>
      <c r="AY14" s="66"/>
      <c r="AZ14" s="66"/>
      <c r="BA14" s="66"/>
      <c r="BB14" s="171"/>
    </row>
    <row r="15" spans="1:54">
      <c r="B15" s="981" t="s">
        <v>38</v>
      </c>
      <c r="C15" s="982"/>
      <c r="D15" s="982"/>
      <c r="E15" s="983"/>
      <c r="F15" s="202"/>
      <c r="G15" s="1048" t="s">
        <v>496</v>
      </c>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204"/>
      <c r="AK15" s="176"/>
      <c r="AL15" s="25"/>
      <c r="AM15" s="25"/>
      <c r="AN15" s="25"/>
      <c r="AO15" s="25"/>
      <c r="AP15" s="25"/>
      <c r="AQ15" s="25"/>
      <c r="AR15" s="25"/>
      <c r="AS15" s="25"/>
      <c r="AT15" s="25"/>
      <c r="AU15" s="25"/>
      <c r="AV15" s="25"/>
      <c r="AW15" s="25"/>
      <c r="AX15" s="25"/>
      <c r="AY15" s="25"/>
      <c r="AZ15" s="25"/>
      <c r="BA15" s="25"/>
      <c r="BB15" s="179"/>
    </row>
    <row r="16" spans="1:54">
      <c r="B16" s="981"/>
      <c r="C16" s="982"/>
      <c r="D16" s="982"/>
      <c r="E16" s="983"/>
      <c r="F16" s="206"/>
      <c r="G16" s="984"/>
      <c r="H16" s="984"/>
      <c r="I16" s="984"/>
      <c r="J16" s="984"/>
      <c r="K16" s="984"/>
      <c r="L16" s="984"/>
      <c r="M16" s="984"/>
      <c r="N16" s="984"/>
      <c r="O16" s="984"/>
      <c r="P16" s="984"/>
      <c r="Q16" s="984"/>
      <c r="R16" s="984"/>
      <c r="S16" s="984"/>
      <c r="T16" s="984"/>
      <c r="U16" s="984"/>
      <c r="V16" s="984"/>
      <c r="W16" s="984"/>
      <c r="X16" s="984"/>
      <c r="Y16" s="984"/>
      <c r="Z16" s="984"/>
      <c r="AA16" s="984"/>
      <c r="AB16" s="984"/>
      <c r="AC16" s="984"/>
      <c r="AD16" s="984"/>
      <c r="AE16" s="984"/>
      <c r="AF16" s="984"/>
      <c r="AG16" s="984"/>
      <c r="AH16" s="984"/>
      <c r="AI16" s="984"/>
      <c r="AJ16" s="208"/>
      <c r="AK16" s="176"/>
      <c r="AL16" s="1100" t="str">
        <f>IF(AL88&lt;&gt;"",AL88,"")</f>
        <v/>
      </c>
      <c r="AM16" s="1100"/>
      <c r="AN16" s="1100"/>
      <c r="AO16" s="1100"/>
      <c r="AP16" s="1100"/>
      <c r="AQ16" s="1100"/>
      <c r="AR16" s="1100"/>
      <c r="AS16" s="1100"/>
      <c r="AT16" s="381" t="s">
        <v>201</v>
      </c>
      <c r="AU16" s="1100" t="str">
        <f>IF(AU88&lt;&gt;"",AU88,"")</f>
        <v/>
      </c>
      <c r="AV16" s="1100"/>
      <c r="AW16" s="1100"/>
      <c r="AX16" s="1100"/>
      <c r="AY16" s="1100"/>
      <c r="AZ16" s="1100"/>
      <c r="BA16" s="1100"/>
      <c r="BB16" s="179"/>
    </row>
    <row r="17" spans="2:54">
      <c r="B17" s="981"/>
      <c r="C17" s="982"/>
      <c r="D17" s="982"/>
      <c r="E17" s="983"/>
      <c r="F17" s="210"/>
      <c r="G17" s="1049"/>
      <c r="H17" s="1049"/>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212"/>
      <c r="AK17" s="176"/>
      <c r="AL17" s="25"/>
      <c r="AM17" s="25"/>
      <c r="AN17" s="25"/>
      <c r="AO17" s="25"/>
      <c r="AP17" s="25"/>
      <c r="AQ17" s="25"/>
      <c r="AR17" s="25"/>
      <c r="AS17" s="25"/>
      <c r="AT17" s="25"/>
      <c r="AU17" s="25"/>
      <c r="AV17" s="25"/>
      <c r="AW17" s="25"/>
      <c r="AX17" s="25"/>
      <c r="AY17" s="25"/>
      <c r="AZ17" s="25"/>
      <c r="BA17" s="25"/>
      <c r="BB17" s="179"/>
    </row>
    <row r="18" spans="2:54">
      <c r="B18" s="1001" t="s">
        <v>1949</v>
      </c>
      <c r="C18" s="1002"/>
      <c r="D18" s="1002"/>
      <c r="E18" s="1003"/>
      <c r="F18" s="202"/>
      <c r="G18" s="1048" t="s">
        <v>1789</v>
      </c>
      <c r="H18" s="1048"/>
      <c r="I18" s="1048"/>
      <c r="J18" s="1048"/>
      <c r="K18" s="1048"/>
      <c r="L18" s="1048"/>
      <c r="M18" s="1048"/>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204"/>
      <c r="AK18" s="174"/>
      <c r="AL18" s="227"/>
      <c r="AM18" s="227"/>
      <c r="AN18" s="227"/>
      <c r="AO18" s="227"/>
      <c r="AP18" s="227"/>
      <c r="AQ18" s="227"/>
      <c r="AR18" s="227"/>
      <c r="AS18" s="227"/>
      <c r="AT18" s="227"/>
      <c r="AU18" s="227"/>
      <c r="AV18" s="227"/>
      <c r="AW18" s="227"/>
      <c r="AX18" s="227"/>
      <c r="AY18" s="227"/>
      <c r="AZ18" s="227"/>
      <c r="BA18" s="227"/>
      <c r="BB18" s="175"/>
    </row>
    <row r="19" spans="2:54">
      <c r="B19" s="888"/>
      <c r="C19" s="889"/>
      <c r="D19" s="889"/>
      <c r="E19" s="890"/>
      <c r="F19" s="206"/>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208"/>
      <c r="AK19" s="178"/>
      <c r="AL19" s="24"/>
      <c r="AM19" s="24"/>
      <c r="AN19" s="1100" t="str">
        <f>IF(AN91&lt;&gt;"",AN91,"")</f>
        <v/>
      </c>
      <c r="AO19" s="1100"/>
      <c r="AP19" s="1100"/>
      <c r="AQ19" s="1100"/>
      <c r="AR19" s="1100"/>
      <c r="AS19" s="1100"/>
      <c r="AT19" s="1100"/>
      <c r="AU19" s="1100"/>
      <c r="AV19" s="1100"/>
      <c r="AW19" s="1100"/>
      <c r="AX19" s="1100"/>
      <c r="AY19" s="1100"/>
      <c r="AZ19" s="24"/>
      <c r="BA19" s="24"/>
      <c r="BB19" s="179"/>
    </row>
    <row r="20" spans="2:54">
      <c r="B20" s="1004"/>
      <c r="C20" s="1005"/>
      <c r="D20" s="1005"/>
      <c r="E20" s="1006"/>
      <c r="F20" s="210"/>
      <c r="G20" s="1049"/>
      <c r="H20" s="1049"/>
      <c r="I20" s="1049"/>
      <c r="J20" s="1049"/>
      <c r="K20" s="1049"/>
      <c r="L20" s="1049"/>
      <c r="M20" s="1049"/>
      <c r="N20" s="1049"/>
      <c r="O20" s="1049"/>
      <c r="P20" s="1049"/>
      <c r="Q20" s="1049"/>
      <c r="R20" s="1049"/>
      <c r="S20" s="1049"/>
      <c r="T20" s="1049"/>
      <c r="U20" s="1049"/>
      <c r="V20" s="1049"/>
      <c r="W20" s="1049"/>
      <c r="X20" s="1049"/>
      <c r="Y20" s="1049"/>
      <c r="Z20" s="1049"/>
      <c r="AA20" s="1049"/>
      <c r="AB20" s="1049"/>
      <c r="AC20" s="1049"/>
      <c r="AD20" s="1049"/>
      <c r="AE20" s="1049"/>
      <c r="AF20" s="1049"/>
      <c r="AG20" s="1049"/>
      <c r="AH20" s="1049"/>
      <c r="AI20" s="1049"/>
      <c r="AJ20" s="212"/>
      <c r="AK20" s="172"/>
      <c r="AL20" s="66"/>
      <c r="AM20" s="66"/>
      <c r="AN20" s="66"/>
      <c r="AO20" s="66"/>
      <c r="AP20" s="66"/>
      <c r="AQ20" s="66"/>
      <c r="AR20" s="66"/>
      <c r="AS20" s="66"/>
      <c r="AT20" s="66"/>
      <c r="AU20" s="66"/>
      <c r="AV20" s="66"/>
      <c r="AW20" s="66"/>
      <c r="AX20" s="66"/>
      <c r="AY20" s="66"/>
      <c r="AZ20" s="66"/>
      <c r="BA20" s="66"/>
      <c r="BB20" s="171"/>
    </row>
    <row r="21" spans="2:54">
      <c r="B21" s="1001" t="s">
        <v>1132</v>
      </c>
      <c r="C21" s="1002"/>
      <c r="D21" s="1002"/>
      <c r="E21" s="1003"/>
      <c r="F21" s="182"/>
      <c r="G21" s="1048" t="s">
        <v>826</v>
      </c>
      <c r="H21" s="1048"/>
      <c r="I21" s="1048"/>
      <c r="J21" s="1048"/>
      <c r="K21" s="1048"/>
      <c r="L21" s="1048"/>
      <c r="M21" s="1048"/>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82"/>
      <c r="AK21" s="174"/>
      <c r="AL21" s="227"/>
      <c r="AM21" s="227"/>
      <c r="AN21" s="227"/>
      <c r="AO21" s="227"/>
      <c r="AP21" s="227"/>
      <c r="AQ21" s="227"/>
      <c r="AR21" s="227"/>
      <c r="AS21" s="227"/>
      <c r="AT21" s="227"/>
      <c r="AU21" s="227"/>
      <c r="AV21" s="227"/>
      <c r="AW21" s="227"/>
      <c r="AX21" s="227"/>
      <c r="AY21" s="227"/>
      <c r="AZ21" s="227"/>
      <c r="BA21" s="227"/>
      <c r="BB21" s="175"/>
    </row>
    <row r="22" spans="2:54">
      <c r="B22" s="888"/>
      <c r="C22" s="889"/>
      <c r="D22" s="889"/>
      <c r="E22" s="890"/>
      <c r="F22" s="176"/>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176"/>
      <c r="AK22" s="178"/>
      <c r="AL22" s="1087" t="str">
        <f>IF(AL94&lt;&gt;"",AL94,"")</f>
        <v/>
      </c>
      <c r="AM22" s="1087"/>
      <c r="AN22" s="1087"/>
      <c r="AO22" s="1087"/>
      <c r="AP22" s="1087"/>
      <c r="AQ22" s="1087"/>
      <c r="AR22" s="1087"/>
      <c r="AS22" s="1087"/>
      <c r="AT22" s="1087"/>
      <c r="AU22" s="1087"/>
      <c r="AV22" s="1087"/>
      <c r="AW22" s="183" t="s">
        <v>201</v>
      </c>
      <c r="AX22" s="1087" t="str">
        <f>IF(AX94&lt;&gt;"",AX94,"")</f>
        <v/>
      </c>
      <c r="AY22" s="1087"/>
      <c r="AZ22" s="1087"/>
      <c r="BA22" s="1087"/>
      <c r="BB22" s="179"/>
    </row>
    <row r="23" spans="2:54">
      <c r="B23" s="1004"/>
      <c r="C23" s="1005"/>
      <c r="D23" s="1005"/>
      <c r="E23" s="1006"/>
      <c r="F23" s="170"/>
      <c r="G23" s="1049"/>
      <c r="H23" s="1049"/>
      <c r="I23" s="1049"/>
      <c r="J23" s="1049"/>
      <c r="K23" s="1049"/>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70"/>
      <c r="AK23" s="172"/>
      <c r="AL23" s="66"/>
      <c r="AM23" s="66"/>
      <c r="AN23" s="66"/>
      <c r="AO23" s="66"/>
      <c r="AP23" s="66"/>
      <c r="AQ23" s="66"/>
      <c r="AR23" s="66"/>
      <c r="AS23" s="66"/>
      <c r="AT23" s="66"/>
      <c r="AU23" s="66"/>
      <c r="AV23" s="66"/>
      <c r="AW23" s="66"/>
      <c r="AX23" s="66"/>
      <c r="AY23" s="66"/>
      <c r="AZ23" s="66"/>
      <c r="BA23" s="66"/>
      <c r="BB23" s="171"/>
    </row>
    <row r="24" spans="2:54">
      <c r="B24" s="178"/>
      <c r="C24" s="176"/>
      <c r="D24" s="176"/>
      <c r="E24" s="179"/>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8"/>
      <c r="AL24" s="25"/>
      <c r="AM24" s="25"/>
      <c r="AN24" s="25"/>
      <c r="AO24" s="25"/>
      <c r="AP24" s="25"/>
      <c r="AQ24" s="25"/>
      <c r="AR24" s="25"/>
      <c r="AS24" s="25"/>
      <c r="AT24" s="25"/>
      <c r="AU24" s="25"/>
      <c r="AV24" s="25"/>
      <c r="AW24" s="25"/>
      <c r="AX24" s="25"/>
      <c r="AY24" s="25"/>
      <c r="AZ24" s="25"/>
      <c r="BA24" s="25"/>
      <c r="BB24" s="179"/>
    </row>
    <row r="25" spans="2:54">
      <c r="B25" s="981" t="s">
        <v>1950</v>
      </c>
      <c r="C25" s="982"/>
      <c r="D25" s="982"/>
      <c r="E25" s="983"/>
      <c r="F25" s="176"/>
      <c r="G25" s="1007" t="s">
        <v>683</v>
      </c>
      <c r="H25" s="1007"/>
      <c r="I25" s="1007"/>
      <c r="J25" s="1007"/>
      <c r="K25" s="1007"/>
      <c r="L25" s="1007"/>
      <c r="M25" s="1007"/>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7"/>
      <c r="AI25" s="1007"/>
      <c r="AJ25" s="184"/>
      <c r="AK25" s="178"/>
      <c r="AL25" s="1099" t="str">
        <f>IF(AL97&lt;&gt;"",AL97,"")</f>
        <v/>
      </c>
      <c r="AM25" s="1099"/>
      <c r="AN25" s="1099"/>
      <c r="AO25" s="1099"/>
      <c r="AP25" s="1099"/>
      <c r="AQ25" s="1099"/>
      <c r="AR25" s="1099"/>
      <c r="AS25" s="1099"/>
      <c r="AT25" s="1099"/>
      <c r="AU25" s="1099"/>
      <c r="AV25" s="1099"/>
      <c r="AW25" s="1099"/>
      <c r="AX25" s="1099"/>
      <c r="AY25" s="1099"/>
      <c r="AZ25" s="1099"/>
      <c r="BA25" s="1099"/>
      <c r="BB25" s="179"/>
    </row>
    <row r="26" spans="2:54">
      <c r="B26" s="195"/>
      <c r="C26" s="185"/>
      <c r="D26" s="185"/>
      <c r="E26" s="186"/>
      <c r="F26" s="17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72"/>
      <c r="AL26" s="66"/>
      <c r="AM26" s="66"/>
      <c r="AN26" s="66"/>
      <c r="AO26" s="66"/>
      <c r="AP26" s="66"/>
      <c r="AQ26" s="66"/>
      <c r="AR26" s="66"/>
      <c r="AS26" s="66"/>
      <c r="AT26" s="66"/>
      <c r="AU26" s="66"/>
      <c r="AV26" s="66"/>
      <c r="AW26" s="66"/>
      <c r="AX26" s="66"/>
      <c r="AY26" s="66"/>
      <c r="AZ26" s="66"/>
      <c r="BA26" s="66"/>
      <c r="BB26" s="171"/>
    </row>
    <row r="27" spans="2:54" ht="11.25" customHeight="1">
      <c r="B27" s="190"/>
      <c r="C27" s="191"/>
      <c r="D27" s="191"/>
      <c r="E27" s="192"/>
      <c r="F27" s="176"/>
      <c r="G27" s="1108" t="s">
        <v>497</v>
      </c>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8"/>
      <c r="AE27" s="1108"/>
      <c r="AF27" s="1108"/>
      <c r="AG27" s="1108"/>
      <c r="AH27" s="1108"/>
      <c r="AI27" s="1108"/>
      <c r="AJ27" s="184"/>
      <c r="AK27" s="174"/>
      <c r="AL27" s="227"/>
      <c r="AM27" s="227"/>
      <c r="AN27" s="227"/>
      <c r="AO27" s="227"/>
      <c r="AP27" s="227"/>
      <c r="AQ27" s="227"/>
      <c r="AR27" s="227"/>
      <c r="AS27" s="227"/>
      <c r="AT27" s="227"/>
      <c r="AU27" s="227"/>
      <c r="AV27" s="227"/>
      <c r="AW27" s="227"/>
      <c r="AX27" s="227"/>
      <c r="AY27" s="227"/>
      <c r="AZ27" s="227"/>
      <c r="BA27" s="227"/>
      <c r="BB27" s="175"/>
    </row>
    <row r="28" spans="2:54" ht="12.75" customHeight="1">
      <c r="B28" s="981" t="s">
        <v>1683</v>
      </c>
      <c r="C28" s="982"/>
      <c r="D28" s="982"/>
      <c r="E28" s="983"/>
      <c r="F28" s="176"/>
      <c r="G28" s="1007"/>
      <c r="H28" s="1007"/>
      <c r="I28" s="1007"/>
      <c r="J28" s="1007"/>
      <c r="K28" s="1007"/>
      <c r="L28" s="1007"/>
      <c r="M28" s="1007"/>
      <c r="N28" s="1007"/>
      <c r="O28" s="1007"/>
      <c r="P28" s="1007"/>
      <c r="Q28" s="1007"/>
      <c r="R28" s="1007"/>
      <c r="S28" s="1007"/>
      <c r="T28" s="1007"/>
      <c r="U28" s="1007"/>
      <c r="V28" s="1007"/>
      <c r="W28" s="1007"/>
      <c r="X28" s="1007"/>
      <c r="Y28" s="1007"/>
      <c r="Z28" s="1007"/>
      <c r="AA28" s="1007"/>
      <c r="AB28" s="1007"/>
      <c r="AC28" s="1007"/>
      <c r="AD28" s="1007"/>
      <c r="AE28" s="1007"/>
      <c r="AF28" s="1007"/>
      <c r="AG28" s="1007"/>
      <c r="AH28" s="1007"/>
      <c r="AI28" s="1007"/>
      <c r="AJ28" s="184"/>
      <c r="AK28" s="178"/>
      <c r="AL28" s="1099" t="str">
        <f>IF(AX97&lt;&gt;"",AX97,"")</f>
        <v/>
      </c>
      <c r="AM28" s="1099"/>
      <c r="AN28" s="1099"/>
      <c r="AO28" s="1099"/>
      <c r="AP28" s="1099"/>
      <c r="AQ28" s="1099"/>
      <c r="AR28" s="1099"/>
      <c r="AS28" s="1099"/>
      <c r="AT28" s="1099"/>
      <c r="AU28" s="1099"/>
      <c r="AV28" s="1099"/>
      <c r="AW28" s="1099"/>
      <c r="AX28" s="1099"/>
      <c r="AY28" s="1099"/>
      <c r="AZ28" s="1099"/>
      <c r="BA28" s="1099"/>
      <c r="BB28" s="179"/>
    </row>
    <row r="29" spans="2:54" ht="11.25" customHeight="1">
      <c r="B29" s="195"/>
      <c r="C29" s="185"/>
      <c r="D29" s="185"/>
      <c r="E29" s="186"/>
      <c r="F29" s="176"/>
      <c r="G29" s="1008"/>
      <c r="H29" s="1008"/>
      <c r="I29" s="1008"/>
      <c r="J29" s="1008"/>
      <c r="K29" s="1008"/>
      <c r="L29" s="1008"/>
      <c r="M29" s="1008"/>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84"/>
      <c r="AK29" s="172"/>
      <c r="AL29" s="66"/>
      <c r="AM29" s="66"/>
      <c r="AN29" s="66"/>
      <c r="AO29" s="66"/>
      <c r="AP29" s="66"/>
      <c r="AQ29" s="66"/>
      <c r="AR29" s="66"/>
      <c r="AS29" s="66"/>
      <c r="AT29" s="66"/>
      <c r="AU29" s="66"/>
      <c r="AV29" s="66"/>
      <c r="AW29" s="66"/>
      <c r="AX29" s="66"/>
      <c r="AY29" s="66"/>
      <c r="AZ29" s="66"/>
      <c r="BA29" s="66"/>
      <c r="BB29" s="171"/>
    </row>
    <row r="30" spans="2:54" ht="4.5" customHeight="1">
      <c r="B30" s="190"/>
      <c r="C30" s="191"/>
      <c r="D30" s="191"/>
      <c r="E30" s="192"/>
      <c r="F30" s="174"/>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6"/>
      <c r="AK30" s="174"/>
      <c r="AL30" s="227"/>
      <c r="AM30" s="227"/>
      <c r="AN30" s="227"/>
      <c r="AO30" s="227"/>
      <c r="AP30" s="227"/>
      <c r="AQ30" s="227"/>
      <c r="AR30" s="227"/>
      <c r="AS30" s="227"/>
      <c r="AT30" s="227"/>
      <c r="AU30" s="227"/>
      <c r="AV30" s="227"/>
      <c r="AW30" s="227"/>
      <c r="AX30" s="227"/>
      <c r="AY30" s="227"/>
      <c r="AZ30" s="227"/>
      <c r="BA30" s="227"/>
      <c r="BB30" s="175"/>
    </row>
    <row r="31" spans="2:54" ht="12.75" customHeight="1">
      <c r="B31" s="981" t="s">
        <v>1684</v>
      </c>
      <c r="C31" s="982"/>
      <c r="D31" s="982"/>
      <c r="E31" s="983"/>
      <c r="F31" s="178"/>
      <c r="G31" s="984" t="s">
        <v>552</v>
      </c>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197"/>
      <c r="AK31" s="194" t="s">
        <v>1561</v>
      </c>
      <c r="AL31" s="1099" t="str">
        <f>IF(AL100&lt;&gt;"",AL100,"")</f>
        <v/>
      </c>
      <c r="AM31" s="1099"/>
      <c r="AN31" s="1099"/>
      <c r="AO31" s="1099"/>
      <c r="AP31" s="1099"/>
      <c r="AQ31" s="1099"/>
      <c r="AR31" s="1099"/>
      <c r="AS31" s="1099"/>
      <c r="AT31" s="1099"/>
      <c r="AU31" s="1099"/>
      <c r="AV31" s="1099"/>
      <c r="AW31" s="1099"/>
      <c r="AX31" s="1099"/>
      <c r="AY31" s="1099"/>
      <c r="AZ31" s="1099"/>
      <c r="BA31" s="1099"/>
      <c r="BB31" s="179"/>
    </row>
    <row r="32" spans="2:54" ht="4.5" customHeight="1">
      <c r="B32" s="981"/>
      <c r="C32" s="982"/>
      <c r="D32" s="982"/>
      <c r="E32" s="983"/>
      <c r="F32" s="178"/>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197"/>
      <c r="AK32" s="178"/>
      <c r="AL32" s="152"/>
      <c r="AM32" s="152"/>
      <c r="AN32" s="152"/>
      <c r="AO32" s="152"/>
      <c r="AP32" s="152"/>
      <c r="AQ32" s="152"/>
      <c r="AR32" s="152"/>
      <c r="AS32" s="152"/>
      <c r="AT32" s="152"/>
      <c r="AU32" s="152"/>
      <c r="AV32" s="152"/>
      <c r="AW32" s="152"/>
      <c r="AX32" s="152"/>
      <c r="AY32" s="152"/>
      <c r="AZ32" s="152"/>
      <c r="BA32" s="152"/>
      <c r="BB32" s="179"/>
    </row>
    <row r="33" spans="2:54">
      <c r="B33" s="981"/>
      <c r="C33" s="982"/>
      <c r="D33" s="982"/>
      <c r="E33" s="983"/>
      <c r="F33" s="178"/>
      <c r="G33" s="984"/>
      <c r="H33" s="984"/>
      <c r="I33" s="984"/>
      <c r="J33" s="984"/>
      <c r="K33" s="984"/>
      <c r="L33" s="984"/>
      <c r="M33" s="984"/>
      <c r="N33" s="984"/>
      <c r="O33" s="984"/>
      <c r="P33" s="984"/>
      <c r="Q33" s="984"/>
      <c r="R33" s="984"/>
      <c r="S33" s="984"/>
      <c r="T33" s="984"/>
      <c r="U33" s="984"/>
      <c r="V33" s="984"/>
      <c r="W33" s="984"/>
      <c r="X33" s="984"/>
      <c r="Y33" s="984"/>
      <c r="Z33" s="984"/>
      <c r="AA33" s="984"/>
      <c r="AB33" s="984"/>
      <c r="AC33" s="984"/>
      <c r="AD33" s="984"/>
      <c r="AE33" s="984"/>
      <c r="AF33" s="984"/>
      <c r="AG33" s="984"/>
      <c r="AH33" s="984"/>
      <c r="AI33" s="984"/>
      <c r="AJ33" s="197"/>
      <c r="AK33" s="178"/>
      <c r="AL33" s="1099" t="str">
        <f>IF(AL102&lt;&gt;"",AL102,"")</f>
        <v/>
      </c>
      <c r="AM33" s="1099"/>
      <c r="AN33" s="1099"/>
      <c r="AO33" s="1099"/>
      <c r="AP33" s="1099"/>
      <c r="AQ33" s="1099"/>
      <c r="AR33" s="1099"/>
      <c r="AS33" s="1099"/>
      <c r="AT33" s="1099"/>
      <c r="AU33" s="1099"/>
      <c r="AV33" s="1099"/>
      <c r="AW33" s="1099"/>
      <c r="AX33" s="1099"/>
      <c r="AY33" s="1099"/>
      <c r="AZ33" s="1099"/>
      <c r="BA33" s="1099"/>
      <c r="BB33" s="179"/>
    </row>
    <row r="34" spans="2:54" ht="4.5" customHeight="1">
      <c r="B34" s="981"/>
      <c r="C34" s="982"/>
      <c r="D34" s="982"/>
      <c r="E34" s="983"/>
      <c r="F34" s="178"/>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197"/>
      <c r="AK34" s="178"/>
      <c r="AL34" s="152"/>
      <c r="AM34" s="152"/>
      <c r="AN34" s="152"/>
      <c r="AO34" s="152"/>
      <c r="AP34" s="152"/>
      <c r="AQ34" s="152"/>
      <c r="AR34" s="152"/>
      <c r="AS34" s="152"/>
      <c r="AT34" s="152"/>
      <c r="AU34" s="152"/>
      <c r="AV34" s="152"/>
      <c r="AW34" s="152"/>
      <c r="AX34" s="152"/>
      <c r="AY34" s="152"/>
      <c r="AZ34" s="152"/>
      <c r="BA34" s="152"/>
      <c r="BB34" s="179"/>
    </row>
    <row r="35" spans="2:54">
      <c r="B35" s="981"/>
      <c r="C35" s="982"/>
      <c r="D35" s="982"/>
      <c r="E35" s="983"/>
      <c r="F35" s="178"/>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197"/>
      <c r="AK35" s="178"/>
      <c r="AL35" s="1099" t="str">
        <f>IF(AL104&lt;&gt;"",AL104,"")</f>
        <v/>
      </c>
      <c r="AM35" s="1099"/>
      <c r="AN35" s="1099"/>
      <c r="AO35" s="1099"/>
      <c r="AP35" s="1099"/>
      <c r="AQ35" s="1099"/>
      <c r="AR35" s="1099"/>
      <c r="AS35" s="1099"/>
      <c r="AT35" s="1099"/>
      <c r="AU35" s="1099"/>
      <c r="AV35" s="1099"/>
      <c r="AW35" s="1099"/>
      <c r="AX35" s="1099"/>
      <c r="AY35" s="1099"/>
      <c r="AZ35" s="1099"/>
      <c r="BA35" s="1099"/>
      <c r="BB35" s="179"/>
    </row>
    <row r="36" spans="2:54" ht="4.5" customHeight="1">
      <c r="B36" s="195"/>
      <c r="C36" s="185"/>
      <c r="D36" s="185"/>
      <c r="E36" s="186"/>
      <c r="F36" s="172"/>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99"/>
      <c r="AK36" s="172"/>
      <c r="AL36" s="66"/>
      <c r="AM36" s="66"/>
      <c r="AN36" s="66"/>
      <c r="AO36" s="66"/>
      <c r="AP36" s="66"/>
      <c r="AQ36" s="66"/>
      <c r="AR36" s="66"/>
      <c r="AS36" s="66"/>
      <c r="AT36" s="66"/>
      <c r="AU36" s="66"/>
      <c r="AV36" s="66"/>
      <c r="AW36" s="66"/>
      <c r="AX36" s="66"/>
      <c r="AY36" s="66"/>
      <c r="AZ36" s="66"/>
      <c r="BA36" s="66"/>
      <c r="BB36" s="171"/>
    </row>
    <row r="37" spans="2:54">
      <c r="B37" s="376"/>
      <c r="C37" s="188"/>
      <c r="D37" s="188"/>
      <c r="E37" s="189"/>
      <c r="F37" s="174"/>
      <c r="G37" s="1048" t="s">
        <v>1126</v>
      </c>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AG37" s="1048"/>
      <c r="AH37" s="1048"/>
      <c r="AI37" s="1048"/>
      <c r="AJ37" s="196"/>
      <c r="AK37" s="174"/>
      <c r="AL37" s="227"/>
      <c r="AM37" s="227"/>
      <c r="AN37" s="227"/>
      <c r="AO37" s="227"/>
      <c r="AP37" s="227"/>
      <c r="AQ37" s="227"/>
      <c r="AR37" s="227"/>
      <c r="AS37" s="227"/>
      <c r="AT37" s="227"/>
      <c r="AU37" s="227"/>
      <c r="AV37" s="227"/>
      <c r="AW37" s="227"/>
      <c r="AX37" s="227"/>
      <c r="AY37" s="227"/>
      <c r="AZ37" s="227"/>
      <c r="BA37" s="227"/>
      <c r="BB37" s="175"/>
    </row>
    <row r="38" spans="2:54">
      <c r="B38" s="888" t="s">
        <v>1340</v>
      </c>
      <c r="C38" s="889"/>
      <c r="D38" s="889"/>
      <c r="E38" s="890"/>
      <c r="F38" s="178"/>
      <c r="G38" s="984"/>
      <c r="H38" s="984"/>
      <c r="I38" s="984"/>
      <c r="J38" s="984"/>
      <c r="K38" s="984"/>
      <c r="L38" s="984"/>
      <c r="M38" s="984"/>
      <c r="N38" s="984"/>
      <c r="O38" s="984"/>
      <c r="P38" s="984"/>
      <c r="Q38" s="984"/>
      <c r="R38" s="984"/>
      <c r="S38" s="984"/>
      <c r="T38" s="984"/>
      <c r="U38" s="984"/>
      <c r="V38" s="984"/>
      <c r="W38" s="984"/>
      <c r="X38" s="984"/>
      <c r="Y38" s="984"/>
      <c r="Z38" s="984"/>
      <c r="AA38" s="984"/>
      <c r="AB38" s="984"/>
      <c r="AC38" s="984"/>
      <c r="AD38" s="984"/>
      <c r="AE38" s="984"/>
      <c r="AF38" s="984"/>
      <c r="AG38" s="984"/>
      <c r="AH38" s="984"/>
      <c r="AI38" s="984"/>
      <c r="AJ38" s="197"/>
      <c r="AK38" s="178"/>
      <c r="AL38" s="24"/>
      <c r="AM38" s="68"/>
      <c r="AN38" s="68"/>
      <c r="AO38" s="68"/>
      <c r="AP38" s="68"/>
      <c r="AQ38" s="1087">
        <f>IF(AQ107&lt;&gt;"",AQ107,"")</f>
        <v>1</v>
      </c>
      <c r="AR38" s="1087"/>
      <c r="AS38" s="1087"/>
      <c r="AT38" s="1087"/>
      <c r="AU38" s="1087"/>
      <c r="AV38" s="1087"/>
      <c r="AW38" s="25"/>
      <c r="AX38" s="25"/>
      <c r="AY38" s="25"/>
      <c r="AZ38" s="25"/>
      <c r="BA38" s="25"/>
      <c r="BB38" s="179"/>
    </row>
    <row r="39" spans="2:54">
      <c r="B39" s="376"/>
      <c r="C39" s="188"/>
      <c r="D39" s="188"/>
      <c r="E39" s="189"/>
      <c r="F39" s="172"/>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049"/>
      <c r="AD39" s="1049"/>
      <c r="AE39" s="1049"/>
      <c r="AF39" s="1049"/>
      <c r="AG39" s="1049"/>
      <c r="AH39" s="1049"/>
      <c r="AI39" s="1049"/>
      <c r="AJ39" s="199"/>
      <c r="AK39" s="172"/>
      <c r="AL39" s="66"/>
      <c r="AM39" s="66"/>
      <c r="AN39" s="66"/>
      <c r="AO39" s="66"/>
      <c r="AP39" s="66"/>
      <c r="AQ39" s="66"/>
      <c r="AR39" s="66"/>
      <c r="AS39" s="66"/>
      <c r="AT39" s="66"/>
      <c r="AU39" s="66"/>
      <c r="AV39" s="66"/>
      <c r="AW39" s="66"/>
      <c r="AX39" s="66"/>
      <c r="AY39" s="66"/>
      <c r="AZ39" s="66"/>
      <c r="BA39" s="66"/>
      <c r="BB39" s="171"/>
    </row>
    <row r="40" spans="2:54" ht="4.5" customHeight="1">
      <c r="B40" s="190"/>
      <c r="C40" s="191"/>
      <c r="D40" s="191"/>
      <c r="E40" s="192"/>
      <c r="F40" s="182"/>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74"/>
      <c r="AL40" s="227"/>
      <c r="AM40" s="227"/>
      <c r="AN40" s="227"/>
      <c r="AO40" s="227"/>
      <c r="AP40" s="227"/>
      <c r="AQ40" s="227"/>
      <c r="AR40" s="227"/>
      <c r="AS40" s="227"/>
      <c r="AT40" s="227"/>
      <c r="AU40" s="227"/>
      <c r="AV40" s="227"/>
      <c r="AW40" s="227"/>
      <c r="AX40" s="227"/>
      <c r="AY40" s="227"/>
      <c r="AZ40" s="227"/>
      <c r="BA40" s="227"/>
      <c r="BB40" s="175"/>
    </row>
    <row r="41" spans="2:54">
      <c r="B41" s="981" t="s">
        <v>553</v>
      </c>
      <c r="C41" s="982"/>
      <c r="D41" s="982"/>
      <c r="E41" s="983"/>
      <c r="F41" s="176"/>
      <c r="G41" s="984" t="s">
        <v>681</v>
      </c>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5"/>
      <c r="AK41" s="178"/>
      <c r="AL41" s="1081" t="str">
        <f>IF(AL110&lt;&gt;"",AL110,"")</f>
        <v/>
      </c>
      <c r="AM41" s="1081"/>
      <c r="AN41" s="1081"/>
      <c r="AO41" s="1081"/>
      <c r="AP41" s="1081"/>
      <c r="AQ41" s="1081"/>
      <c r="AR41" s="1081"/>
      <c r="AS41" s="1081"/>
      <c r="AT41" s="1081"/>
      <c r="AU41" s="1081"/>
      <c r="AV41" s="1081"/>
      <c r="AW41" s="1081"/>
      <c r="AX41" s="1081"/>
      <c r="AY41" s="1081"/>
      <c r="AZ41" s="1081"/>
      <c r="BA41" s="1081"/>
      <c r="BB41" s="179"/>
    </row>
    <row r="42" spans="2:54" ht="4.5" customHeight="1">
      <c r="B42" s="981"/>
      <c r="C42" s="982"/>
      <c r="D42" s="982"/>
      <c r="E42" s="983"/>
      <c r="F42" s="176"/>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5"/>
      <c r="AK42" s="178"/>
      <c r="AL42" s="200"/>
      <c r="AM42" s="200"/>
      <c r="AN42" s="200"/>
      <c r="AO42" s="200"/>
      <c r="AP42" s="200"/>
      <c r="AQ42" s="200"/>
      <c r="AR42" s="200"/>
      <c r="AS42" s="200"/>
      <c r="AT42" s="200"/>
      <c r="AU42" s="200"/>
      <c r="AV42" s="200"/>
      <c r="AW42" s="200"/>
      <c r="AX42" s="200"/>
      <c r="AY42" s="200"/>
      <c r="AZ42" s="200"/>
      <c r="BA42" s="200"/>
      <c r="BB42" s="179"/>
    </row>
    <row r="43" spans="2:54">
      <c r="B43" s="981"/>
      <c r="C43" s="982"/>
      <c r="D43" s="982"/>
      <c r="E43" s="983"/>
      <c r="F43" s="176"/>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5"/>
      <c r="AK43" s="178"/>
      <c r="AL43" s="1081" t="str">
        <f>IF(AL112&lt;&gt;"",AL112,"")</f>
        <v/>
      </c>
      <c r="AM43" s="1081"/>
      <c r="AN43" s="1081"/>
      <c r="AO43" s="1081"/>
      <c r="AP43" s="1081"/>
      <c r="AQ43" s="1081"/>
      <c r="AR43" s="1081"/>
      <c r="AS43" s="1081"/>
      <c r="AT43" s="1081"/>
      <c r="AU43" s="1081"/>
      <c r="AV43" s="1081"/>
      <c r="AW43" s="1081"/>
      <c r="AX43" s="1081"/>
      <c r="AY43" s="1081"/>
      <c r="AZ43" s="1081"/>
      <c r="BA43" s="1081"/>
      <c r="BB43" s="179"/>
    </row>
    <row r="44" spans="2:54" ht="4.5" customHeight="1">
      <c r="B44" s="981"/>
      <c r="C44" s="982"/>
      <c r="D44" s="982"/>
      <c r="E44" s="983"/>
      <c r="F44" s="176"/>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5"/>
      <c r="AK44" s="178"/>
      <c r="AL44" s="200"/>
      <c r="AM44" s="200"/>
      <c r="AN44" s="200"/>
      <c r="AO44" s="200"/>
      <c r="AP44" s="200"/>
      <c r="AQ44" s="200"/>
      <c r="AR44" s="200"/>
      <c r="AS44" s="200"/>
      <c r="AT44" s="200"/>
      <c r="AU44" s="200"/>
      <c r="AV44" s="200"/>
      <c r="AW44" s="200"/>
      <c r="AX44" s="200"/>
      <c r="AY44" s="200"/>
      <c r="AZ44" s="200"/>
      <c r="BA44" s="200"/>
      <c r="BB44" s="179"/>
    </row>
    <row r="45" spans="2:54">
      <c r="B45" s="981"/>
      <c r="C45" s="982"/>
      <c r="D45" s="982"/>
      <c r="E45" s="983"/>
      <c r="F45" s="176"/>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5"/>
      <c r="AK45" s="178"/>
      <c r="AL45" s="1081" t="str">
        <f>IF(AL114&lt;&gt;"",AL114,"")</f>
        <v/>
      </c>
      <c r="AM45" s="1081"/>
      <c r="AN45" s="1081"/>
      <c r="AO45" s="1081"/>
      <c r="AP45" s="1081"/>
      <c r="AQ45" s="1081"/>
      <c r="AR45" s="1081"/>
      <c r="AS45" s="1081"/>
      <c r="AT45" s="1081"/>
      <c r="AU45" s="1081"/>
      <c r="AV45" s="1081"/>
      <c r="AW45" s="1081"/>
      <c r="AX45" s="1081"/>
      <c r="AY45" s="1081"/>
      <c r="AZ45" s="1081"/>
      <c r="BA45" s="1081"/>
      <c r="BB45" s="179"/>
    </row>
    <row r="46" spans="2:54" ht="4.5" customHeight="1">
      <c r="B46" s="195"/>
      <c r="C46" s="185"/>
      <c r="D46" s="185"/>
      <c r="E46" s="186"/>
      <c r="F46" s="17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72"/>
      <c r="AL46" s="66"/>
      <c r="AM46" s="66"/>
      <c r="AN46" s="66"/>
      <c r="AO46" s="66"/>
      <c r="AP46" s="66"/>
      <c r="AQ46" s="66"/>
      <c r="AR46" s="66"/>
      <c r="AS46" s="66"/>
      <c r="AT46" s="66"/>
      <c r="AU46" s="66"/>
      <c r="AV46" s="66"/>
      <c r="AW46" s="66"/>
      <c r="AX46" s="66"/>
      <c r="AY46" s="66"/>
      <c r="AZ46" s="66"/>
      <c r="BA46" s="66"/>
      <c r="BB46" s="171"/>
    </row>
    <row r="47" spans="2:54">
      <c r="B47" s="190"/>
      <c r="C47" s="191"/>
      <c r="D47" s="191"/>
      <c r="E47" s="192"/>
      <c r="F47" s="182"/>
      <c r="G47" s="1048" t="s">
        <v>2276</v>
      </c>
      <c r="H47" s="1048"/>
      <c r="I47" s="1048"/>
      <c r="J47" s="1048"/>
      <c r="K47" s="1048"/>
      <c r="L47" s="1048"/>
      <c r="M47" s="1048"/>
      <c r="N47" s="1048"/>
      <c r="O47" s="1048"/>
      <c r="P47" s="1048"/>
      <c r="Q47" s="1048"/>
      <c r="R47" s="1048"/>
      <c r="S47" s="1048"/>
      <c r="T47" s="1048"/>
      <c r="U47" s="1048"/>
      <c r="V47" s="1048"/>
      <c r="W47" s="1048"/>
      <c r="X47" s="1048"/>
      <c r="Y47" s="1048"/>
      <c r="Z47" s="1048"/>
      <c r="AA47" s="1048"/>
      <c r="AB47" s="1048"/>
      <c r="AC47" s="1048"/>
      <c r="AD47" s="1048"/>
      <c r="AE47" s="1048"/>
      <c r="AF47" s="1048"/>
      <c r="AG47" s="1048"/>
      <c r="AH47" s="1048"/>
      <c r="AI47" s="1048"/>
      <c r="AJ47" s="193"/>
      <c r="AK47" s="174"/>
      <c r="AL47" s="227"/>
      <c r="AM47" s="227"/>
      <c r="AN47" s="227"/>
      <c r="AO47" s="227"/>
      <c r="AP47" s="227"/>
      <c r="AQ47" s="227"/>
      <c r="AR47" s="227"/>
      <c r="AS47" s="227"/>
      <c r="AT47" s="227"/>
      <c r="AU47" s="227"/>
      <c r="AV47" s="227"/>
      <c r="AW47" s="227"/>
      <c r="AX47" s="227"/>
      <c r="AY47" s="227"/>
      <c r="AZ47" s="227"/>
      <c r="BA47" s="227"/>
      <c r="BB47" s="175"/>
    </row>
    <row r="48" spans="2:54" ht="12.75" customHeight="1">
      <c r="B48" s="981" t="s">
        <v>554</v>
      </c>
      <c r="C48" s="982"/>
      <c r="D48" s="982"/>
      <c r="E48" s="983"/>
      <c r="F48" s="176"/>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184"/>
      <c r="AK48" s="178"/>
      <c r="AL48" s="1099" t="str">
        <f>IF(AL117&lt;&gt;"",AL117,"")</f>
        <v/>
      </c>
      <c r="AM48" s="1099"/>
      <c r="AN48" s="1099"/>
      <c r="AO48" s="1099"/>
      <c r="AP48" s="1099"/>
      <c r="AQ48" s="1099"/>
      <c r="AR48" s="1099"/>
      <c r="AS48" s="1099"/>
      <c r="AT48" s="1099"/>
      <c r="AU48" s="1099"/>
      <c r="AV48" s="1099"/>
      <c r="AW48" s="1099"/>
      <c r="AX48" s="1099"/>
      <c r="AY48" s="1099"/>
      <c r="AZ48" s="1099"/>
      <c r="BA48" s="1099"/>
      <c r="BB48" s="179"/>
    </row>
    <row r="49" spans="2:54">
      <c r="B49" s="195"/>
      <c r="C49" s="185"/>
      <c r="D49" s="185"/>
      <c r="E49" s="186"/>
      <c r="F49" s="170"/>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87"/>
      <c r="AK49" s="172"/>
      <c r="AL49" s="66"/>
      <c r="AM49" s="66"/>
      <c r="AN49" s="66"/>
      <c r="AO49" s="66"/>
      <c r="AP49" s="66"/>
      <c r="AQ49" s="66"/>
      <c r="AR49" s="66"/>
      <c r="AS49" s="66"/>
      <c r="AT49" s="66"/>
      <c r="AU49" s="66"/>
      <c r="AV49" s="66"/>
      <c r="AW49" s="66"/>
      <c r="AX49" s="66"/>
      <c r="AY49" s="66"/>
      <c r="AZ49" s="66"/>
      <c r="BA49" s="66"/>
      <c r="BB49" s="171"/>
    </row>
    <row r="50" spans="2:54" ht="4.5" customHeight="1">
      <c r="B50" s="361"/>
      <c r="C50" s="215"/>
      <c r="D50" s="215"/>
      <c r="E50" s="216"/>
      <c r="F50" s="17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184"/>
      <c r="AK50" s="176"/>
      <c r="AL50" s="152"/>
      <c r="AM50" s="152"/>
      <c r="AN50" s="152"/>
      <c r="AO50" s="152"/>
      <c r="AP50" s="152"/>
      <c r="AQ50" s="152"/>
      <c r="AR50" s="152"/>
      <c r="AS50" s="152"/>
      <c r="AT50" s="152"/>
      <c r="AU50" s="152"/>
      <c r="AV50" s="152"/>
      <c r="AW50" s="152"/>
      <c r="AX50" s="152"/>
      <c r="AY50" s="152"/>
      <c r="AZ50" s="152"/>
      <c r="BA50" s="152"/>
      <c r="BB50" s="179"/>
    </row>
    <row r="51" spans="2:54">
      <c r="B51" s="981" t="s">
        <v>555</v>
      </c>
      <c r="C51" s="982"/>
      <c r="D51" s="982"/>
      <c r="E51" s="983"/>
      <c r="F51" s="176"/>
      <c r="G51" s="984" t="s">
        <v>1754</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179"/>
    </row>
    <row r="52" spans="2:54">
      <c r="B52" s="981"/>
      <c r="C52" s="982"/>
      <c r="D52" s="982"/>
      <c r="E52" s="983"/>
      <c r="F52" s="176"/>
      <c r="G52" s="987" t="s">
        <v>1043</v>
      </c>
      <c r="H52" s="987"/>
      <c r="I52" s="987"/>
      <c r="J52" s="987"/>
      <c r="K52" s="987"/>
      <c r="L52" s="987"/>
      <c r="M52" s="987"/>
      <c r="N52" s="987"/>
      <c r="O52" s="987"/>
      <c r="P52" s="987"/>
      <c r="Q52" s="987"/>
      <c r="R52" s="987"/>
      <c r="S52" s="217"/>
      <c r="T52" s="987" t="s">
        <v>1042</v>
      </c>
      <c r="U52" s="987"/>
      <c r="V52" s="987"/>
      <c r="W52" s="987"/>
      <c r="X52" s="987"/>
      <c r="Y52" s="987"/>
      <c r="Z52" s="987"/>
      <c r="AA52" s="987"/>
      <c r="AB52" s="987"/>
      <c r="AC52" s="987"/>
      <c r="AD52" s="987"/>
      <c r="AE52" s="217"/>
      <c r="AF52" s="987" t="s">
        <v>1045</v>
      </c>
      <c r="AG52" s="987"/>
      <c r="AH52" s="987"/>
      <c r="AI52" s="987"/>
      <c r="AJ52" s="987"/>
      <c r="AK52" s="987"/>
      <c r="AL52" s="987"/>
      <c r="AM52" s="987"/>
      <c r="AN52" s="217"/>
      <c r="AO52" s="987" t="s">
        <v>1044</v>
      </c>
      <c r="AP52" s="987"/>
      <c r="AQ52" s="987"/>
      <c r="AR52" s="987"/>
      <c r="AS52" s="987"/>
      <c r="AT52" s="987"/>
      <c r="AU52" s="987"/>
      <c r="AV52" s="987"/>
      <c r="AW52" s="987"/>
      <c r="AX52" s="987"/>
      <c r="AY52" s="987"/>
      <c r="AZ52" s="987"/>
      <c r="BA52" s="987"/>
      <c r="BB52" s="179"/>
    </row>
    <row r="53" spans="2:54">
      <c r="B53" s="981"/>
      <c r="C53" s="982"/>
      <c r="D53" s="982"/>
      <c r="E53" s="983"/>
      <c r="F53" s="176"/>
      <c r="G53" s="1057" t="str">
        <f>IF(G163&lt;&gt;"",G163,"")</f>
        <v/>
      </c>
      <c r="H53" s="1057"/>
      <c r="I53" s="1057"/>
      <c r="J53" s="1057"/>
      <c r="K53" s="1057"/>
      <c r="L53" s="1057"/>
      <c r="M53" s="1057"/>
      <c r="N53" s="1057"/>
      <c r="O53" s="1057"/>
      <c r="P53" s="1057"/>
      <c r="Q53" s="1057"/>
      <c r="R53" s="1057"/>
      <c r="S53" s="365"/>
      <c r="T53" s="1057" t="str">
        <f>IF(W163&lt;&gt;"",W163,"")</f>
        <v/>
      </c>
      <c r="U53" s="1057"/>
      <c r="V53" s="1057"/>
      <c r="W53" s="1057"/>
      <c r="X53" s="1057"/>
      <c r="Y53" s="1057"/>
      <c r="Z53" s="1057"/>
      <c r="AA53" s="1057"/>
      <c r="AB53" s="1057"/>
      <c r="AC53" s="1057"/>
      <c r="AD53" s="1057"/>
      <c r="AE53" s="365"/>
      <c r="AF53" s="1057" t="str">
        <f>IF(G166&lt;&gt;"",G166,"")</f>
        <v/>
      </c>
      <c r="AG53" s="1057"/>
      <c r="AH53" s="1057"/>
      <c r="AI53" s="1057"/>
      <c r="AJ53" s="1057"/>
      <c r="AK53" s="1057"/>
      <c r="AL53" s="1057"/>
      <c r="AM53" s="1057"/>
      <c r="AN53" s="365"/>
      <c r="AO53" s="1086" t="str">
        <f>IF(W166&lt;&gt;"",W166,"")</f>
        <v/>
      </c>
      <c r="AP53" s="1086"/>
      <c r="AQ53" s="1086"/>
      <c r="AR53" s="1086"/>
      <c r="AS53" s="1086"/>
      <c r="AT53" s="1086"/>
      <c r="AU53" s="1086"/>
      <c r="AV53" s="1086"/>
      <c r="AW53" s="1086"/>
      <c r="AX53" s="1086"/>
      <c r="AY53" s="1086"/>
      <c r="AZ53" s="1086"/>
      <c r="BA53" s="1086"/>
      <c r="BB53" s="179"/>
    </row>
    <row r="54" spans="2:54" ht="4.5" customHeight="1">
      <c r="B54" s="195"/>
      <c r="C54" s="185"/>
      <c r="D54" s="185"/>
      <c r="E54" s="186"/>
      <c r="F54" s="170"/>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6"/>
      <c r="AH54" s="366"/>
      <c r="AI54" s="366"/>
      <c r="AJ54" s="366"/>
      <c r="AK54" s="66"/>
      <c r="AL54" s="66"/>
      <c r="AM54" s="66"/>
      <c r="AN54" s="66"/>
      <c r="AO54" s="66"/>
      <c r="AP54" s="66"/>
      <c r="AQ54" s="66"/>
      <c r="AR54" s="66"/>
      <c r="AS54" s="66"/>
      <c r="AT54" s="66"/>
      <c r="AU54" s="66"/>
      <c r="AV54" s="66"/>
      <c r="AW54" s="66"/>
      <c r="AX54" s="66"/>
      <c r="AY54" s="66"/>
      <c r="AZ54" s="66"/>
      <c r="BA54" s="66"/>
      <c r="BB54" s="171"/>
    </row>
    <row r="55" spans="2:54" ht="4.5" customHeight="1">
      <c r="B55" s="361"/>
      <c r="C55" s="215"/>
      <c r="D55" s="215"/>
      <c r="E55" s="216"/>
      <c r="F55" s="176"/>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367"/>
      <c r="AK55" s="25"/>
      <c r="AL55" s="152"/>
      <c r="AM55" s="152"/>
      <c r="AN55" s="152"/>
      <c r="AO55" s="152"/>
      <c r="AP55" s="152"/>
      <c r="AQ55" s="152"/>
      <c r="AR55" s="152"/>
      <c r="AS55" s="152"/>
      <c r="AT55" s="152"/>
      <c r="AU55" s="152"/>
      <c r="AV55" s="152"/>
      <c r="AW55" s="152"/>
      <c r="AX55" s="152"/>
      <c r="AY55" s="152"/>
      <c r="AZ55" s="152"/>
      <c r="BA55" s="152"/>
      <c r="BB55" s="179"/>
    </row>
    <row r="56" spans="2:54">
      <c r="B56" s="981" t="s">
        <v>1172</v>
      </c>
      <c r="C56" s="982"/>
      <c r="D56" s="982"/>
      <c r="E56" s="983"/>
      <c r="F56" s="176"/>
      <c r="G56" s="1098" t="s">
        <v>1753</v>
      </c>
      <c r="H56" s="1098"/>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8"/>
      <c r="AI56" s="1098"/>
      <c r="AJ56" s="1098"/>
      <c r="AK56" s="1098"/>
      <c r="AL56" s="1098"/>
      <c r="AM56" s="1098"/>
      <c r="AN56" s="1098"/>
      <c r="AO56" s="1098"/>
      <c r="AP56" s="1098"/>
      <c r="AQ56" s="1098"/>
      <c r="AR56" s="1098"/>
      <c r="AS56" s="1098"/>
      <c r="AT56" s="1098"/>
      <c r="AU56" s="1098"/>
      <c r="AV56" s="1098"/>
      <c r="AW56" s="1098"/>
      <c r="AX56" s="1098"/>
      <c r="AY56" s="1098"/>
      <c r="AZ56" s="1098"/>
      <c r="BA56" s="1098"/>
      <c r="BB56" s="179"/>
    </row>
    <row r="57" spans="2:54">
      <c r="B57" s="981"/>
      <c r="C57" s="982"/>
      <c r="D57" s="982"/>
      <c r="E57" s="983"/>
      <c r="F57" s="178"/>
      <c r="G57" s="1022" t="s">
        <v>1600</v>
      </c>
      <c r="H57" s="1022"/>
      <c r="I57" s="1022"/>
      <c r="J57" s="1022"/>
      <c r="K57" s="68"/>
      <c r="L57" s="989" t="s">
        <v>1043</v>
      </c>
      <c r="M57" s="989"/>
      <c r="N57" s="989"/>
      <c r="O57" s="989"/>
      <c r="P57" s="989"/>
      <c r="Q57" s="989"/>
      <c r="R57" s="989"/>
      <c r="S57" s="989"/>
      <c r="T57" s="989"/>
      <c r="U57" s="989"/>
      <c r="V57" s="218"/>
      <c r="W57" s="989" t="s">
        <v>1042</v>
      </c>
      <c r="X57" s="989"/>
      <c r="Y57" s="989"/>
      <c r="Z57" s="989"/>
      <c r="AA57" s="989"/>
      <c r="AB57" s="989"/>
      <c r="AC57" s="989"/>
      <c r="AD57" s="989"/>
      <c r="AE57" s="989"/>
      <c r="AF57" s="989"/>
      <c r="AG57" s="68"/>
      <c r="AH57" s="989" t="s">
        <v>1045</v>
      </c>
      <c r="AI57" s="989"/>
      <c r="AJ57" s="989"/>
      <c r="AK57" s="989"/>
      <c r="AL57" s="989"/>
      <c r="AM57" s="989"/>
      <c r="AN57" s="989"/>
      <c r="AO57" s="68"/>
      <c r="AP57" s="989" t="s">
        <v>1044</v>
      </c>
      <c r="AQ57" s="989"/>
      <c r="AR57" s="989"/>
      <c r="AS57" s="989"/>
      <c r="AT57" s="989"/>
      <c r="AU57" s="989"/>
      <c r="AV57" s="989"/>
      <c r="AW57" s="989"/>
      <c r="AX57" s="989"/>
      <c r="AY57" s="989"/>
      <c r="AZ57" s="989"/>
      <c r="BA57" s="989"/>
      <c r="BB57" s="179"/>
    </row>
    <row r="58" spans="2:54">
      <c r="B58" s="981"/>
      <c r="C58" s="982"/>
      <c r="D58" s="982"/>
      <c r="E58" s="983"/>
      <c r="F58" s="178"/>
      <c r="G58" s="1086" t="str">
        <f>IF(G171&lt;&gt;"",G171,"")</f>
        <v/>
      </c>
      <c r="H58" s="1086"/>
      <c r="I58" s="1086"/>
      <c r="J58" s="1086"/>
      <c r="K58" s="219"/>
      <c r="L58" s="1057" t="str">
        <f>IF(L171&lt;&gt;"",L171,"")</f>
        <v/>
      </c>
      <c r="M58" s="1057"/>
      <c r="N58" s="1057"/>
      <c r="O58" s="1057"/>
      <c r="P58" s="1057"/>
      <c r="Q58" s="1057"/>
      <c r="R58" s="1057"/>
      <c r="S58" s="1057"/>
      <c r="T58" s="1057"/>
      <c r="U58" s="1057"/>
      <c r="V58" s="220"/>
      <c r="W58" s="1057" t="str">
        <f>IF(Y171&lt;&gt;"",Y171,"")</f>
        <v/>
      </c>
      <c r="X58" s="1057"/>
      <c r="Y58" s="1057"/>
      <c r="Z58" s="1057"/>
      <c r="AA58" s="1057"/>
      <c r="AB58" s="1057"/>
      <c r="AC58" s="1057"/>
      <c r="AD58" s="1057"/>
      <c r="AE58" s="1057"/>
      <c r="AF58" s="1057"/>
      <c r="AG58" s="219"/>
      <c r="AH58" s="1057" t="str">
        <f>IF(G174&lt;&gt;"",G174,"")</f>
        <v/>
      </c>
      <c r="AI58" s="1057"/>
      <c r="AJ58" s="1057"/>
      <c r="AK58" s="1057"/>
      <c r="AL58" s="1057"/>
      <c r="AM58" s="1057"/>
      <c r="AN58" s="1057"/>
      <c r="AO58" s="508"/>
      <c r="AP58" s="1057" t="str">
        <f>IF(W174&lt;&gt;"",W174,"")</f>
        <v/>
      </c>
      <c r="AQ58" s="1057"/>
      <c r="AR58" s="1057"/>
      <c r="AS58" s="1057"/>
      <c r="AT58" s="1057"/>
      <c r="AU58" s="1057"/>
      <c r="AV58" s="1057"/>
      <c r="AW58" s="1057"/>
      <c r="AX58" s="1057"/>
      <c r="AY58" s="1057"/>
      <c r="AZ58" s="1057"/>
      <c r="BA58" s="1057"/>
      <c r="BB58" s="179"/>
    </row>
    <row r="59" spans="2:54" ht="4.5" customHeight="1">
      <c r="B59" s="195"/>
      <c r="C59" s="185"/>
      <c r="D59" s="185"/>
      <c r="E59" s="186"/>
      <c r="F59" s="17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70"/>
      <c r="AL59" s="170"/>
      <c r="AM59" s="170"/>
      <c r="AN59" s="170"/>
      <c r="AO59" s="170"/>
      <c r="AP59" s="170"/>
      <c r="AQ59" s="170"/>
      <c r="AR59" s="170"/>
      <c r="AS59" s="170"/>
      <c r="AT59" s="170"/>
      <c r="AU59" s="170"/>
      <c r="AV59" s="170"/>
      <c r="AW59" s="170"/>
      <c r="AX59" s="170"/>
      <c r="AY59" s="170"/>
      <c r="AZ59" s="170"/>
      <c r="BA59" s="170"/>
      <c r="BB59" s="171"/>
    </row>
    <row r="60" spans="2:54" ht="4.5" customHeight="1">
      <c r="B60" s="201"/>
      <c r="C60" s="173"/>
      <c r="D60" s="173"/>
      <c r="E60" s="173"/>
      <c r="F60" s="213"/>
      <c r="G60" s="203"/>
      <c r="H60" s="203"/>
      <c r="I60" s="203"/>
      <c r="J60" s="203"/>
      <c r="K60" s="203"/>
      <c r="L60" s="203"/>
      <c r="M60" s="203"/>
      <c r="N60" s="203"/>
      <c r="O60" s="203"/>
      <c r="P60" s="203"/>
      <c r="Q60" s="203"/>
      <c r="R60" s="203"/>
      <c r="S60" s="203"/>
      <c r="T60" s="203"/>
      <c r="U60" s="203"/>
      <c r="V60" s="203"/>
      <c r="W60" s="203"/>
      <c r="X60" s="229"/>
      <c r="Y60" s="230"/>
      <c r="Z60" s="231"/>
      <c r="AA60" s="231"/>
      <c r="AB60" s="231"/>
      <c r="AC60" s="231"/>
      <c r="AD60" s="231"/>
      <c r="AE60" s="231"/>
      <c r="AF60" s="231"/>
      <c r="AG60" s="231"/>
      <c r="AH60" s="231"/>
      <c r="AI60" s="231"/>
      <c r="AJ60" s="232"/>
      <c r="AK60" s="233"/>
      <c r="AL60" s="233"/>
      <c r="AM60" s="233"/>
      <c r="AN60" s="233"/>
      <c r="AO60" s="233"/>
      <c r="AP60" s="233"/>
      <c r="AQ60" s="233"/>
      <c r="AR60" s="233"/>
      <c r="AS60" s="233"/>
      <c r="AT60" s="233"/>
      <c r="AU60" s="233"/>
      <c r="AV60" s="233"/>
      <c r="AW60" s="233"/>
      <c r="AX60" s="233"/>
      <c r="AY60" s="233"/>
      <c r="AZ60" s="233"/>
      <c r="BA60" s="233"/>
      <c r="BB60" s="234"/>
    </row>
    <row r="61" spans="2:54">
      <c r="B61" s="205"/>
      <c r="C61" s="177"/>
      <c r="D61" s="177"/>
      <c r="E61" s="177"/>
      <c r="F61" s="235"/>
      <c r="G61" s="207"/>
      <c r="H61" s="207"/>
      <c r="I61" s="207"/>
      <c r="J61" s="207"/>
      <c r="K61" s="207"/>
      <c r="L61" s="207"/>
      <c r="M61" s="207"/>
      <c r="N61" s="207"/>
      <c r="O61" s="207"/>
      <c r="P61" s="207"/>
      <c r="Q61" s="207"/>
      <c r="R61" s="207"/>
      <c r="S61" s="207"/>
      <c r="T61" s="207"/>
      <c r="U61" s="207"/>
      <c r="V61" s="207"/>
      <c r="W61" s="207"/>
      <c r="X61" s="236"/>
      <c r="Y61" s="237"/>
      <c r="Z61" s="1097" t="s">
        <v>543</v>
      </c>
      <c r="AA61" s="1097"/>
      <c r="AB61" s="1097"/>
      <c r="AC61" s="1097"/>
      <c r="AD61" s="1097"/>
      <c r="AE61" s="1097"/>
      <c r="AF61" s="1097"/>
      <c r="AG61" s="1097"/>
      <c r="AH61" s="1097"/>
      <c r="AI61" s="238"/>
      <c r="AJ61" s="240"/>
      <c r="AK61" s="103"/>
      <c r="AL61" s="103"/>
      <c r="AM61" s="103"/>
      <c r="AN61" s="103"/>
      <c r="AO61" s="103"/>
      <c r="AP61" s="362"/>
      <c r="AQ61" s="362"/>
      <c r="AR61" s="362"/>
      <c r="AS61" s="362"/>
      <c r="AT61" s="362"/>
      <c r="AU61" s="362"/>
      <c r="AV61" s="362"/>
      <c r="AW61" s="362"/>
      <c r="AX61" s="362"/>
      <c r="AY61" s="362"/>
      <c r="AZ61" s="362"/>
      <c r="BA61" s="362"/>
      <c r="BB61" s="239"/>
    </row>
    <row r="62" spans="2:54">
      <c r="B62" s="205"/>
      <c r="C62" s="177"/>
      <c r="D62" s="177"/>
      <c r="E62" s="177"/>
      <c r="F62" s="235"/>
      <c r="G62" s="207"/>
      <c r="H62" s="207"/>
      <c r="I62" s="207"/>
      <c r="J62" s="207"/>
      <c r="K62" s="207"/>
      <c r="L62" s="207"/>
      <c r="M62" s="207"/>
      <c r="N62" s="207"/>
      <c r="O62" s="207"/>
      <c r="P62" s="207"/>
      <c r="Q62" s="207"/>
      <c r="R62" s="207"/>
      <c r="S62" s="207"/>
      <c r="T62" s="207"/>
      <c r="U62" s="207"/>
      <c r="V62" s="207"/>
      <c r="W62" s="207"/>
      <c r="X62" s="236"/>
      <c r="Y62" s="237"/>
      <c r="AA62" s="238"/>
      <c r="AB62" s="238"/>
      <c r="AC62" s="238"/>
      <c r="AD62" s="238"/>
      <c r="AE62" s="106" t="s">
        <v>1212</v>
      </c>
      <c r="AF62" s="1055" t="e">
        <f ca="1">somma_se_visibile2(AF63,AG63)</f>
        <v>#NAME?</v>
      </c>
      <c r="AG62" s="1056"/>
      <c r="AI62" s="305" t="s">
        <v>1817</v>
      </c>
      <c r="AJ62" s="1055" t="e">
        <f ca="1">somma_se_visibile2(AJ63,AK63)</f>
        <v>#NAME?</v>
      </c>
      <c r="AK62" s="1056"/>
      <c r="AL62" s="241"/>
      <c r="AM62" s="305" t="s">
        <v>1816</v>
      </c>
      <c r="AN62" s="1055" t="e">
        <f ca="1">somma_se_visibile2(AN63,AO63)</f>
        <v>#NAME?</v>
      </c>
      <c r="AO62" s="1056"/>
      <c r="AP62" s="241"/>
      <c r="AQ62" s="305" t="s">
        <v>1213</v>
      </c>
      <c r="AR62" s="1055" t="e">
        <f ca="1">somma_se_visibile2(AR63,AS63)</f>
        <v>#NAME?</v>
      </c>
      <c r="AS62" s="1056"/>
      <c r="AT62" s="241"/>
      <c r="AU62" s="305" t="s">
        <v>1210</v>
      </c>
      <c r="AV62" s="1055" t="e">
        <f ca="1">somma_se_visibile2(AV63,AW63)</f>
        <v>#NAME?</v>
      </c>
      <c r="AW62" s="1056"/>
      <c r="AX62" s="241"/>
      <c r="AY62" s="305" t="s">
        <v>1214</v>
      </c>
      <c r="AZ62" s="1055" t="e">
        <f ca="1">somma_se_visibile2(AZ63,BA63)</f>
        <v>#NAME?</v>
      </c>
      <c r="BA62" s="1056"/>
      <c r="BB62" s="239"/>
    </row>
    <row r="63" spans="2:54" ht="7.5" customHeight="1">
      <c r="B63" s="205"/>
      <c r="C63" s="177"/>
      <c r="D63" s="177"/>
      <c r="E63" s="177"/>
      <c r="F63" s="235"/>
      <c r="G63" s="207"/>
      <c r="H63" s="207"/>
      <c r="I63" s="207"/>
      <c r="J63" s="207"/>
      <c r="K63" s="207"/>
      <c r="L63" s="207"/>
      <c r="M63" s="207"/>
      <c r="N63" s="207"/>
      <c r="O63" s="207"/>
      <c r="P63" s="207"/>
      <c r="Q63" s="207"/>
      <c r="R63" s="207"/>
      <c r="S63" s="207"/>
      <c r="T63" s="207"/>
      <c r="U63" s="207"/>
      <c r="V63" s="207"/>
      <c r="W63" s="207"/>
      <c r="X63" s="236"/>
      <c r="Y63" s="237"/>
      <c r="Z63" s="238"/>
      <c r="AA63" s="238"/>
      <c r="AB63" s="368"/>
      <c r="AC63" s="368"/>
      <c r="AD63" s="368"/>
      <c r="AE63" s="369"/>
      <c r="AF63" s="370">
        <f>ROW('us01'!AQ70)</f>
        <v>70</v>
      </c>
      <c r="AG63" s="371">
        <f>COLUMN('us01'!AQ70)</f>
        <v>43</v>
      </c>
      <c r="AH63" s="371"/>
      <c r="AI63" s="372"/>
      <c r="AJ63" s="371">
        <f>AF63+1</f>
        <v>71</v>
      </c>
      <c r="AK63" s="371">
        <f>AG63</f>
        <v>43</v>
      </c>
      <c r="AL63" s="369"/>
      <c r="AM63" s="372"/>
      <c r="AN63" s="371">
        <f>AJ63+1</f>
        <v>72</v>
      </c>
      <c r="AO63" s="371">
        <f>AK63</f>
        <v>43</v>
      </c>
      <c r="AP63" s="369"/>
      <c r="AQ63" s="372"/>
      <c r="AR63" s="373">
        <f>AN63+1</f>
        <v>73</v>
      </c>
      <c r="AS63" s="373">
        <f>AO63</f>
        <v>43</v>
      </c>
      <c r="AT63" s="369"/>
      <c r="AU63" s="372"/>
      <c r="AV63" s="373">
        <f>AR63+1</f>
        <v>74</v>
      </c>
      <c r="AW63" s="373">
        <f>AS63</f>
        <v>43</v>
      </c>
      <c r="AX63" s="369"/>
      <c r="AY63" s="372"/>
      <c r="AZ63" s="371">
        <f>AV63+1</f>
        <v>75</v>
      </c>
      <c r="BA63" s="371">
        <f>AW63</f>
        <v>43</v>
      </c>
      <c r="BB63" s="239"/>
    </row>
    <row r="64" spans="2:54">
      <c r="B64" s="205"/>
      <c r="C64" s="177"/>
      <c r="D64" s="177"/>
      <c r="E64" s="177"/>
      <c r="F64" s="235"/>
      <c r="G64" s="207"/>
      <c r="H64" s="207"/>
      <c r="I64" s="207"/>
      <c r="J64" s="207"/>
      <c r="K64" s="207"/>
      <c r="L64" s="207"/>
      <c r="M64" s="207"/>
      <c r="N64" s="207"/>
      <c r="O64" s="207"/>
      <c r="P64" s="207"/>
      <c r="Q64" s="207"/>
      <c r="R64" s="207"/>
      <c r="S64" s="207"/>
      <c r="T64" s="207"/>
      <c r="U64" s="207"/>
      <c r="V64" s="207"/>
      <c r="W64" s="207"/>
      <c r="X64" s="236"/>
      <c r="Y64" s="237"/>
      <c r="Z64" s="238" t="s">
        <v>827</v>
      </c>
      <c r="AA64" s="238"/>
      <c r="AB64" s="238"/>
      <c r="AC64" s="238"/>
      <c r="AD64" s="238"/>
      <c r="AE64" s="238"/>
      <c r="AF64" s="238"/>
      <c r="AG64" s="238"/>
      <c r="AH64" s="238"/>
      <c r="AI64" s="238"/>
      <c r="AJ64" s="240"/>
      <c r="AK64" s="103"/>
      <c r="AL64" s="103"/>
      <c r="AM64" s="103"/>
      <c r="AN64" s="103"/>
      <c r="AO64" s="103"/>
      <c r="AP64" s="1124">
        <f>IF(conf!B10&lt;&gt;"",conf!B10,"")</f>
        <v>0</v>
      </c>
      <c r="AQ64" s="1125"/>
      <c r="AR64" s="1125"/>
      <c r="AS64" s="1125"/>
      <c r="AT64" s="1125"/>
      <c r="AU64" s="1125"/>
      <c r="AV64" s="1125"/>
      <c r="AW64" s="1125"/>
      <c r="AX64" s="1125"/>
      <c r="AY64" s="1125"/>
      <c r="AZ64" s="1125"/>
      <c r="BA64" s="1126"/>
      <c r="BB64" s="239"/>
    </row>
    <row r="65" spans="1:56" ht="5.25" customHeight="1">
      <c r="B65" s="205"/>
      <c r="C65" s="177"/>
      <c r="D65" s="177"/>
      <c r="E65" s="177"/>
      <c r="F65" s="235"/>
      <c r="G65" s="207"/>
      <c r="H65" s="207"/>
      <c r="I65" s="207"/>
      <c r="J65" s="207"/>
      <c r="K65" s="207"/>
      <c r="L65" s="207"/>
      <c r="M65" s="207"/>
      <c r="N65" s="207"/>
      <c r="O65" s="207"/>
      <c r="P65" s="207"/>
      <c r="Q65" s="207"/>
      <c r="R65" s="207"/>
      <c r="S65" s="207"/>
      <c r="T65" s="207"/>
      <c r="U65" s="207"/>
      <c r="V65" s="207"/>
      <c r="W65" s="207"/>
      <c r="X65" s="236"/>
      <c r="Y65" s="237"/>
      <c r="Z65" s="238"/>
      <c r="AA65" s="238"/>
      <c r="AB65" s="238"/>
      <c r="AC65" s="238"/>
      <c r="AD65" s="238"/>
      <c r="AE65" s="238"/>
      <c r="AF65" s="238"/>
      <c r="AG65" s="238"/>
      <c r="AH65" s="238"/>
      <c r="AI65" s="238"/>
      <c r="AJ65" s="240"/>
      <c r="AK65" s="103"/>
      <c r="AL65" s="103"/>
      <c r="AM65" s="103"/>
      <c r="AN65" s="103"/>
      <c r="AO65" s="103"/>
      <c r="AP65" s="103"/>
      <c r="AQ65" s="103"/>
      <c r="AR65" s="103"/>
      <c r="AS65" s="103"/>
      <c r="AT65" s="103"/>
      <c r="AU65" s="103"/>
      <c r="AV65" s="103"/>
      <c r="AW65" s="103"/>
      <c r="AX65" s="103"/>
      <c r="AY65" s="103"/>
      <c r="AZ65" s="103"/>
      <c r="BA65" s="103"/>
      <c r="BB65" s="239"/>
    </row>
    <row r="66" spans="1:56">
      <c r="B66" s="205"/>
      <c r="C66" s="177"/>
      <c r="D66" s="177"/>
      <c r="E66" s="177"/>
      <c r="F66" s="235"/>
      <c r="G66" s="207"/>
      <c r="H66" s="207"/>
      <c r="I66" s="207"/>
      <c r="J66" s="207"/>
      <c r="K66" s="207"/>
      <c r="L66" s="207"/>
      <c r="M66" s="207"/>
      <c r="N66" s="207"/>
      <c r="O66" s="207"/>
      <c r="P66" s="207"/>
      <c r="Q66" s="207"/>
      <c r="R66" s="207"/>
      <c r="S66" s="207"/>
      <c r="T66" s="207"/>
      <c r="U66" s="207"/>
      <c r="V66" s="207"/>
      <c r="W66" s="207"/>
      <c r="X66" s="236"/>
      <c r="Y66" s="237"/>
      <c r="Z66" s="238" t="s">
        <v>1434</v>
      </c>
      <c r="AA66" s="238"/>
      <c r="AB66" s="238"/>
      <c r="AC66" s="238"/>
      <c r="AD66" s="238"/>
      <c r="AE66" s="238"/>
      <c r="AF66" s="238"/>
      <c r="AG66" s="238"/>
      <c r="AH66" s="238"/>
      <c r="AI66" s="238"/>
      <c r="AJ66" s="240"/>
      <c r="AK66" s="103"/>
      <c r="AL66" s="103"/>
      <c r="AM66" s="103"/>
      <c r="AN66" s="103"/>
      <c r="AO66" s="103"/>
      <c r="AP66" s="1064" t="e">
        <f ca="1">K320</f>
        <v>#NAME?</v>
      </c>
      <c r="AQ66" s="1065"/>
      <c r="AR66" s="1065"/>
      <c r="AS66" s="1065"/>
      <c r="AT66" s="1065"/>
      <c r="AU66" s="1065"/>
      <c r="AV66" s="1065"/>
      <c r="AW66" s="1065"/>
      <c r="AX66" s="1065"/>
      <c r="AY66" s="1065"/>
      <c r="AZ66" s="1065"/>
      <c r="BA66" s="1066"/>
      <c r="BB66" s="239"/>
    </row>
    <row r="67" spans="1:56" ht="5.25" customHeight="1">
      <c r="B67" s="205"/>
      <c r="C67" s="177"/>
      <c r="D67" s="177"/>
      <c r="E67" s="177"/>
      <c r="F67" s="235"/>
      <c r="G67" s="207"/>
      <c r="H67" s="207"/>
      <c r="I67" s="207"/>
      <c r="J67" s="207"/>
      <c r="K67" s="207"/>
      <c r="L67" s="207"/>
      <c r="M67" s="207"/>
      <c r="N67" s="207"/>
      <c r="O67" s="207"/>
      <c r="P67" s="207"/>
      <c r="Q67" s="207"/>
      <c r="R67" s="207"/>
      <c r="S67" s="207"/>
      <c r="T67" s="207"/>
      <c r="U67" s="207"/>
      <c r="V67" s="207"/>
      <c r="W67" s="207"/>
      <c r="X67" s="236"/>
      <c r="Y67" s="237"/>
      <c r="Z67" s="238"/>
      <c r="AA67" s="238"/>
      <c r="AB67" s="238"/>
      <c r="AC67" s="238"/>
      <c r="AD67" s="238"/>
      <c r="AE67" s="238"/>
      <c r="AF67" s="238"/>
      <c r="AG67" s="238"/>
      <c r="AH67" s="238"/>
      <c r="AI67" s="238"/>
      <c r="AJ67" s="240"/>
      <c r="AK67" s="103"/>
      <c r="AL67" s="103"/>
      <c r="AM67" s="103"/>
      <c r="AN67" s="103"/>
      <c r="AO67" s="103"/>
      <c r="AP67" s="103"/>
      <c r="AQ67" s="103"/>
      <c r="AR67" s="103"/>
      <c r="AS67" s="103"/>
      <c r="AT67" s="103"/>
      <c r="AU67" s="103"/>
      <c r="AV67" s="103"/>
      <c r="AW67" s="103"/>
      <c r="AX67" s="103"/>
      <c r="AY67" s="103"/>
      <c r="AZ67" s="103"/>
      <c r="BA67" s="103"/>
      <c r="BB67" s="239"/>
    </row>
    <row r="68" spans="1:56">
      <c r="B68" s="205"/>
      <c r="C68" s="177"/>
      <c r="D68" s="177"/>
      <c r="E68" s="177"/>
      <c r="F68" s="235"/>
      <c r="G68" s="207"/>
      <c r="H68" s="207"/>
      <c r="I68" s="207"/>
      <c r="J68" s="207"/>
      <c r="K68" s="207"/>
      <c r="L68" s="207"/>
      <c r="M68" s="207"/>
      <c r="N68" s="207"/>
      <c r="O68" s="207"/>
      <c r="P68" s="207"/>
      <c r="Q68" s="207"/>
      <c r="R68" s="207"/>
      <c r="S68" s="207"/>
      <c r="T68" s="207"/>
      <c r="U68" s="207"/>
      <c r="V68" s="207"/>
      <c r="W68" s="207"/>
      <c r="X68" s="236"/>
      <c r="Y68" s="237"/>
      <c r="Z68" s="103" t="s">
        <v>1465</v>
      </c>
      <c r="AA68" s="238"/>
      <c r="AB68" s="238"/>
      <c r="AC68" s="238"/>
      <c r="AD68" s="238"/>
      <c r="AE68" s="238"/>
      <c r="AF68" s="238"/>
      <c r="AG68" s="238"/>
      <c r="AH68" s="238"/>
      <c r="AI68" s="238"/>
      <c r="AJ68" s="240"/>
      <c r="AK68" s="103"/>
      <c r="AL68" s="103"/>
      <c r="AM68" s="103"/>
      <c r="AN68" s="103"/>
      <c r="AO68" s="103"/>
      <c r="AP68" s="1064" t="e">
        <f ca="1">AW361</f>
        <v>#NAME?</v>
      </c>
      <c r="AQ68" s="1065"/>
      <c r="AR68" s="1065"/>
      <c r="AS68" s="1065"/>
      <c r="AT68" s="1065"/>
      <c r="AU68" s="1065"/>
      <c r="AV68" s="1065"/>
      <c r="AW68" s="1065"/>
      <c r="AX68" s="1065"/>
      <c r="AY68" s="1065"/>
      <c r="AZ68" s="1065"/>
      <c r="BA68" s="1066"/>
      <c r="BB68" s="239"/>
    </row>
    <row r="69" spans="1:56" ht="5.25" customHeight="1">
      <c r="B69" s="205"/>
      <c r="C69" s="177"/>
      <c r="D69" s="177"/>
      <c r="E69" s="177"/>
      <c r="F69" s="235"/>
      <c r="G69" s="207"/>
      <c r="H69" s="207"/>
      <c r="I69" s="207"/>
      <c r="J69" s="207"/>
      <c r="K69" s="207"/>
      <c r="L69" s="207"/>
      <c r="M69" s="207"/>
      <c r="N69" s="207"/>
      <c r="O69" s="207"/>
      <c r="P69" s="207"/>
      <c r="Q69" s="207"/>
      <c r="R69" s="207"/>
      <c r="S69" s="207"/>
      <c r="T69" s="207"/>
      <c r="U69" s="207"/>
      <c r="V69" s="207"/>
      <c r="W69" s="207"/>
      <c r="X69" s="236"/>
      <c r="Y69" s="237"/>
      <c r="Z69" s="103"/>
      <c r="AA69" s="238"/>
      <c r="AB69" s="238"/>
      <c r="AC69" s="238"/>
      <c r="AD69" s="238"/>
      <c r="AE69" s="238"/>
      <c r="AF69" s="238"/>
      <c r="AG69" s="238"/>
      <c r="AH69" s="238"/>
      <c r="AI69" s="238"/>
      <c r="AJ69" s="240"/>
      <c r="AK69" s="103"/>
      <c r="AL69" s="103"/>
      <c r="AM69" s="103"/>
      <c r="AN69" s="103"/>
      <c r="AO69" s="103"/>
      <c r="AP69" s="364"/>
      <c r="AQ69" s="362"/>
      <c r="AR69" s="362"/>
      <c r="AS69" s="362"/>
      <c r="AT69" s="362"/>
      <c r="AU69" s="362"/>
      <c r="AV69" s="362"/>
      <c r="AW69" s="362"/>
      <c r="AX69" s="362"/>
      <c r="AY69" s="362"/>
      <c r="AZ69" s="362"/>
      <c r="BA69" s="362"/>
      <c r="BB69" s="239"/>
    </row>
    <row r="70" spans="1:56">
      <c r="B70" s="205"/>
      <c r="C70" s="177"/>
      <c r="D70" s="177"/>
      <c r="E70" s="177"/>
      <c r="F70" s="235"/>
      <c r="G70" s="207"/>
      <c r="H70" s="207"/>
      <c r="I70" s="207"/>
      <c r="J70" s="207"/>
      <c r="K70" s="207"/>
      <c r="L70" s="207"/>
      <c r="M70" s="207"/>
      <c r="N70" s="207"/>
      <c r="O70" s="207"/>
      <c r="P70" s="207"/>
      <c r="Q70" s="207"/>
      <c r="R70" s="207"/>
      <c r="S70" s="207"/>
      <c r="T70" s="207"/>
      <c r="U70" s="207"/>
      <c r="V70" s="207"/>
      <c r="W70" s="207"/>
      <c r="X70" s="236"/>
      <c r="Y70" s="237"/>
      <c r="Z70" s="103" t="s">
        <v>1466</v>
      </c>
      <c r="AA70" s="238"/>
      <c r="AB70" s="238"/>
      <c r="AC70" s="238"/>
      <c r="AD70" s="238"/>
      <c r="AE70" s="238"/>
      <c r="AF70" s="238"/>
      <c r="AG70" s="238"/>
      <c r="AH70" s="238"/>
      <c r="AI70" s="238"/>
      <c r="AJ70" s="240"/>
      <c r="AK70" s="103"/>
      <c r="AL70" s="103"/>
      <c r="AM70" s="103"/>
      <c r="AN70" s="103"/>
      <c r="AO70" s="103"/>
      <c r="AP70" s="1085" t="str">
        <f>IF(OR(conf!B13=1,conf!B13=2),VLOOKUP(conf!B13,tabelle!R62:S64,2,FALSE),"-")</f>
        <v>-</v>
      </c>
      <c r="AQ70" s="1065"/>
      <c r="AR70" s="1065"/>
      <c r="AS70" s="1065"/>
      <c r="AT70" s="1065"/>
      <c r="AU70" s="1065"/>
      <c r="AV70" s="1065"/>
      <c r="AW70" s="1065"/>
      <c r="AX70" s="1065"/>
      <c r="AY70" s="1065"/>
      <c r="AZ70" s="1065"/>
      <c r="BA70" s="1066"/>
      <c r="BB70" s="239"/>
    </row>
    <row r="71" spans="1:56" ht="4.5" customHeight="1">
      <c r="B71" s="209"/>
      <c r="C71" s="181"/>
      <c r="D71" s="181"/>
      <c r="E71" s="181"/>
      <c r="F71" s="214"/>
      <c r="G71" s="211"/>
      <c r="H71" s="211"/>
      <c r="I71" s="211"/>
      <c r="J71" s="211"/>
      <c r="K71" s="211"/>
      <c r="L71" s="211"/>
      <c r="M71" s="211"/>
      <c r="N71" s="211"/>
      <c r="O71" s="211"/>
      <c r="P71" s="211"/>
      <c r="Q71" s="211"/>
      <c r="R71" s="211"/>
      <c r="S71" s="211"/>
      <c r="T71" s="211"/>
      <c r="U71" s="211"/>
      <c r="V71" s="211"/>
      <c r="W71" s="211"/>
      <c r="X71" s="242"/>
      <c r="Y71" s="243"/>
      <c r="Z71" s="211"/>
      <c r="AA71" s="211"/>
      <c r="AB71" s="211"/>
      <c r="AC71" s="211"/>
      <c r="AD71" s="211"/>
      <c r="AE71" s="211"/>
      <c r="AF71" s="211"/>
      <c r="AG71" s="211"/>
      <c r="AH71" s="211"/>
      <c r="AI71" s="211"/>
      <c r="AJ71" s="214"/>
      <c r="AK71" s="170"/>
      <c r="AL71" s="170"/>
      <c r="AM71" s="170"/>
      <c r="AN71" s="170"/>
      <c r="AO71" s="170"/>
      <c r="AP71" s="170"/>
      <c r="AQ71" s="170"/>
      <c r="AR71" s="170"/>
      <c r="AS71" s="170"/>
      <c r="AT71" s="170"/>
      <c r="AU71" s="170"/>
      <c r="AV71" s="170"/>
      <c r="AW71" s="170"/>
      <c r="AX71" s="170"/>
      <c r="AY71" s="170"/>
      <c r="AZ71" s="170"/>
      <c r="BA71" s="170"/>
      <c r="BB71" s="171"/>
    </row>
    <row r="72" spans="1:56">
      <c r="B72" s="244" t="s">
        <v>1435</v>
      </c>
      <c r="C72" s="245"/>
      <c r="D72" s="245"/>
      <c r="E72" s="245"/>
      <c r="F72" s="246"/>
      <c r="G72" s="247"/>
      <c r="H72" s="247"/>
      <c r="I72" s="247"/>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13"/>
      <c r="AK72" s="182"/>
      <c r="AL72" s="182"/>
      <c r="AM72" s="182"/>
      <c r="AN72" s="182"/>
      <c r="AO72" s="182"/>
      <c r="AP72" s="182"/>
      <c r="AQ72" s="182"/>
      <c r="AR72" s="182"/>
      <c r="AS72" s="182"/>
      <c r="AT72" s="182"/>
      <c r="AU72" s="182"/>
      <c r="AV72" s="182"/>
      <c r="AW72" s="182"/>
      <c r="AX72" s="182"/>
      <c r="AY72" s="182"/>
      <c r="AZ72" s="182"/>
      <c r="BA72" s="182"/>
      <c r="BB72" s="175"/>
    </row>
    <row r="73" spans="1:56">
      <c r="B73" s="205"/>
      <c r="C73" s="177"/>
      <c r="D73" s="177"/>
      <c r="E73" s="177"/>
      <c r="F73" s="235"/>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35"/>
      <c r="AK73" s="176"/>
      <c r="AL73" s="176"/>
      <c r="AM73" s="176"/>
      <c r="AN73" s="176"/>
      <c r="AO73" s="176"/>
      <c r="AP73" s="176"/>
      <c r="AQ73" s="176"/>
      <c r="AR73" s="176"/>
      <c r="AS73" s="176"/>
      <c r="AT73" s="176"/>
      <c r="AU73" s="176"/>
      <c r="AV73" s="176"/>
      <c r="AW73" s="176"/>
      <c r="AX73" s="176"/>
      <c r="AY73" s="176"/>
      <c r="AZ73" s="176"/>
      <c r="BA73" s="176"/>
      <c r="BB73" s="179"/>
    </row>
    <row r="74" spans="1:56">
      <c r="B74" s="209"/>
      <c r="C74" s="181"/>
      <c r="D74" s="181"/>
      <c r="E74" s="181"/>
      <c r="F74" s="214"/>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4"/>
      <c r="AK74" s="170"/>
      <c r="AL74" s="170"/>
      <c r="AM74" s="170"/>
      <c r="AN74" s="170"/>
      <c r="AO74" s="170"/>
      <c r="AP74" s="170"/>
      <c r="AQ74" s="170"/>
      <c r="AR74" s="170"/>
      <c r="AS74" s="170"/>
      <c r="AT74" s="170"/>
      <c r="AU74" s="170"/>
      <c r="AV74" s="170"/>
      <c r="AW74" s="170"/>
      <c r="AX74" s="170"/>
      <c r="AY74" s="170"/>
      <c r="AZ74" s="170"/>
      <c r="BA74" s="170"/>
      <c r="BB74" s="171"/>
    </row>
    <row r="75" spans="1:56" ht="15" customHeight="1">
      <c r="A75" s="525"/>
      <c r="Q75" s="502"/>
      <c r="R75" s="502"/>
      <c r="S75" s="502"/>
      <c r="T75" s="502"/>
      <c r="U75" s="502"/>
      <c r="V75" s="502"/>
      <c r="W75" s="502"/>
      <c r="X75" s="502"/>
      <c r="Y75" s="502"/>
      <c r="Z75" s="502"/>
      <c r="AA75" s="502"/>
      <c r="AB75" s="502"/>
      <c r="AC75" s="502"/>
      <c r="AD75" s="502"/>
      <c r="AE75" s="502"/>
      <c r="AF75" s="502"/>
      <c r="AG75" s="502"/>
      <c r="AH75" s="502"/>
      <c r="AI75" s="502"/>
      <c r="AJ75" s="502"/>
      <c r="AK75" s="502"/>
      <c r="AL75" s="502"/>
      <c r="BD75" s="286" t="s">
        <v>180</v>
      </c>
    </row>
    <row r="76" spans="1:56" ht="15" customHeight="1">
      <c r="A76" s="525"/>
      <c r="Q76" s="502"/>
      <c r="R76" s="502"/>
      <c r="S76" s="502"/>
      <c r="T76" s="502"/>
      <c r="U76" s="502"/>
      <c r="V76" s="502"/>
      <c r="W76" s="502"/>
      <c r="X76" s="502"/>
      <c r="Y76" s="502"/>
      <c r="Z76" s="502"/>
      <c r="AA76" s="502"/>
      <c r="AB76" s="502"/>
      <c r="AC76" s="502"/>
      <c r="AD76" s="502"/>
      <c r="AE76" s="502"/>
      <c r="AF76" s="502"/>
      <c r="AG76" s="502"/>
      <c r="AH76" s="502"/>
      <c r="AI76" s="502"/>
      <c r="AJ76" s="502"/>
      <c r="AK76" s="502"/>
      <c r="AL76" s="502"/>
    </row>
    <row r="77" spans="1:56" ht="15" customHeight="1">
      <c r="B77" s="1075" t="s">
        <v>2108</v>
      </c>
      <c r="C77" s="1076"/>
      <c r="D77" s="1076"/>
      <c r="E77" s="1076"/>
      <c r="F77" s="1076"/>
      <c r="G77" s="1076"/>
      <c r="H77" s="1076"/>
      <c r="I77" s="1076"/>
      <c r="J77" s="1076"/>
      <c r="K77" s="1076"/>
      <c r="L77" s="1076"/>
      <c r="M77" s="1076"/>
      <c r="N77" s="1076"/>
      <c r="O77" s="1076"/>
      <c r="P77" s="1076"/>
      <c r="Q77" s="1076"/>
      <c r="R77" s="1076"/>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6"/>
      <c r="AT77" s="1076"/>
      <c r="AU77" s="1076"/>
      <c r="AV77" s="1076"/>
      <c r="AW77" s="1076"/>
      <c r="AX77" s="1076"/>
      <c r="AY77" s="1076"/>
      <c r="AZ77" s="1076"/>
      <c r="BA77" s="1076"/>
      <c r="BB77" s="1077"/>
    </row>
    <row r="78" spans="1:56">
      <c r="B78" s="107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80"/>
    </row>
    <row r="79" spans="1:56" ht="4.5" customHeight="1">
      <c r="B79" s="374"/>
      <c r="C79" s="166"/>
      <c r="D79" s="166"/>
      <c r="E79" s="167"/>
      <c r="F79" s="168"/>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6"/>
      <c r="BA79" s="166"/>
      <c r="BB79" s="167"/>
    </row>
    <row r="80" spans="1:56" ht="16">
      <c r="B80" s="1082" t="s">
        <v>2041</v>
      </c>
      <c r="C80" s="1083"/>
      <c r="D80" s="1083"/>
      <c r="E80" s="1084"/>
      <c r="F80" s="168"/>
      <c r="G80" s="1068" t="s">
        <v>35</v>
      </c>
      <c r="H80" s="1068"/>
      <c r="I80" s="1068"/>
      <c r="J80" s="1068"/>
      <c r="K80" s="1068"/>
      <c r="L80" s="1068"/>
      <c r="M80" s="1068"/>
      <c r="N80" s="1068"/>
      <c r="O80" s="1068"/>
      <c r="P80" s="1068"/>
      <c r="Q80" s="1068"/>
      <c r="R80" s="1068"/>
      <c r="S80" s="1068"/>
      <c r="T80" s="1068"/>
      <c r="U80" s="1068"/>
      <c r="V80" s="1068"/>
      <c r="W80" s="1068"/>
      <c r="X80" s="1068"/>
      <c r="Y80" s="1068"/>
      <c r="Z80" s="1068"/>
      <c r="AA80" s="1068"/>
      <c r="AB80" s="1068"/>
      <c r="AC80" s="1068"/>
      <c r="AD80" s="1068"/>
      <c r="AE80" s="1068"/>
      <c r="AF80" s="1068"/>
      <c r="AG80" s="1068"/>
      <c r="AH80" s="1068"/>
      <c r="AI80" s="1068"/>
      <c r="AJ80" s="1068"/>
      <c r="AK80" s="1068"/>
      <c r="AL80" s="1068"/>
      <c r="AM80" s="1068"/>
      <c r="AN80" s="1068"/>
      <c r="AO80" s="1068"/>
      <c r="AP80" s="1068"/>
      <c r="AQ80" s="1068"/>
      <c r="AR80" s="1068"/>
      <c r="AS80" s="1068"/>
      <c r="AT80" s="1068"/>
      <c r="AU80" s="1068"/>
      <c r="AV80" s="1068"/>
      <c r="AW80" s="1068"/>
      <c r="AX80" s="1068"/>
      <c r="AY80" s="1068"/>
      <c r="AZ80" s="1068"/>
      <c r="BA80" s="1068"/>
      <c r="BB80" s="167"/>
    </row>
    <row r="81" spans="2:58" ht="4.5" customHeight="1">
      <c r="B81" s="172"/>
      <c r="C81" s="170"/>
      <c r="D81" s="170"/>
      <c r="E81" s="171"/>
      <c r="F81" s="172"/>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1"/>
    </row>
    <row r="82" spans="2:58">
      <c r="B82" s="1001" t="s">
        <v>670</v>
      </c>
      <c r="C82" s="1002"/>
      <c r="D82" s="1002"/>
      <c r="E82" s="1002"/>
      <c r="F82" s="174"/>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75"/>
      <c r="AK82" s="182"/>
      <c r="AL82" s="182"/>
      <c r="AM82" s="182"/>
      <c r="AN82" s="182"/>
      <c r="AO82" s="182"/>
      <c r="AP82" s="182"/>
      <c r="AQ82" s="182"/>
      <c r="AR82" s="182"/>
      <c r="AS82" s="182"/>
      <c r="AT82" s="182"/>
      <c r="AU82" s="182"/>
      <c r="AV82" s="182"/>
      <c r="AW82" s="182"/>
      <c r="AX82" s="182"/>
      <c r="AY82" s="182"/>
      <c r="AZ82" s="182"/>
      <c r="BA82" s="182"/>
      <c r="BB82" s="175"/>
    </row>
    <row r="83" spans="2:58">
      <c r="B83" s="888"/>
      <c r="C83" s="889"/>
      <c r="D83" s="889"/>
      <c r="E83" s="889"/>
      <c r="F83" s="178"/>
      <c r="G83" s="984" t="s">
        <v>965</v>
      </c>
      <c r="H83" s="984"/>
      <c r="I83" s="9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179"/>
      <c r="AK83" s="176"/>
      <c r="AL83" s="1058" t="s">
        <v>2021</v>
      </c>
      <c r="AM83" s="1058"/>
      <c r="AN83" s="1058"/>
      <c r="AO83" s="1058"/>
      <c r="AP83" s="1058"/>
      <c r="AQ83" s="1058"/>
      <c r="AR83" s="1058"/>
      <c r="AS83" s="1058"/>
      <c r="AT83" s="1058"/>
      <c r="AU83" s="1058"/>
      <c r="AV83" s="1058"/>
      <c r="AW83" s="1058"/>
      <c r="AX83" s="1058"/>
      <c r="AY83" s="1058"/>
      <c r="AZ83" s="1058"/>
      <c r="BA83" s="1058"/>
      <c r="BB83" s="179"/>
    </row>
    <row r="84" spans="2:58">
      <c r="B84" s="888"/>
      <c r="C84" s="889"/>
      <c r="D84" s="889"/>
      <c r="E84" s="889"/>
      <c r="F84" s="178"/>
      <c r="G84" s="984"/>
      <c r="H84" s="984"/>
      <c r="I84" s="9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179"/>
      <c r="AK84" s="176"/>
      <c r="AL84" s="176"/>
      <c r="AM84" s="176"/>
      <c r="AN84" s="176"/>
      <c r="AO84" s="176"/>
      <c r="AP84" s="176"/>
      <c r="AQ84" s="176"/>
      <c r="AR84" s="176"/>
      <c r="AS84" s="176"/>
      <c r="AT84" s="176"/>
      <c r="AU84" s="176"/>
      <c r="AV84" s="176"/>
      <c r="AW84" s="176"/>
      <c r="AX84" s="176"/>
      <c r="AY84" s="176"/>
      <c r="AZ84" s="176"/>
      <c r="BA84" s="176"/>
      <c r="BB84" s="179"/>
    </row>
    <row r="85" spans="2:58">
      <c r="B85" s="888"/>
      <c r="C85" s="889"/>
      <c r="D85" s="889"/>
      <c r="E85" s="889"/>
      <c r="F85" s="178"/>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179"/>
      <c r="AK85" s="176"/>
      <c r="AL85" s="1059"/>
      <c r="AM85" s="1059"/>
      <c r="AN85" s="1059"/>
      <c r="AO85" s="1059"/>
      <c r="AP85" s="1059"/>
      <c r="AQ85" s="1059"/>
      <c r="AR85" s="1059"/>
      <c r="AS85" s="1059"/>
      <c r="AT85" s="1059"/>
      <c r="AU85" s="1059"/>
      <c r="AV85" s="1059"/>
      <c r="AW85" s="1059"/>
      <c r="AX85" s="1059"/>
      <c r="AY85" s="1059"/>
      <c r="AZ85" s="1059"/>
      <c r="BA85" s="1059"/>
      <c r="BB85" s="179"/>
    </row>
    <row r="86" spans="2:58">
      <c r="B86" s="1004"/>
      <c r="C86" s="1005"/>
      <c r="D86" s="1005"/>
      <c r="E86" s="1005"/>
      <c r="F86" s="172"/>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1"/>
      <c r="AK86" s="170"/>
      <c r="AL86" s="170"/>
      <c r="AM86" s="170"/>
      <c r="AN86" s="170"/>
      <c r="AO86" s="170"/>
      <c r="AP86" s="170"/>
      <c r="AQ86" s="170"/>
      <c r="AR86" s="170"/>
      <c r="AS86" s="170"/>
      <c r="AT86" s="170"/>
      <c r="AU86" s="170"/>
      <c r="AV86" s="170"/>
      <c r="AW86" s="170"/>
      <c r="AX86" s="170"/>
      <c r="AY86" s="170"/>
      <c r="AZ86" s="170"/>
      <c r="BA86" s="170"/>
      <c r="BB86" s="171"/>
    </row>
    <row r="87" spans="2:58" ht="12.75" customHeight="1">
      <c r="B87" s="888" t="s">
        <v>671</v>
      </c>
      <c r="C87" s="889"/>
      <c r="D87" s="889"/>
      <c r="E87" s="890"/>
      <c r="F87" s="178"/>
      <c r="G87" s="984" t="s">
        <v>37</v>
      </c>
      <c r="H87" s="984"/>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I87" s="984"/>
      <c r="AJ87" s="179"/>
      <c r="AK87" s="176"/>
      <c r="AL87" s="176"/>
      <c r="AM87" s="176"/>
      <c r="AN87" s="176"/>
      <c r="AO87" s="176"/>
      <c r="AP87" s="176"/>
      <c r="AQ87" s="176"/>
      <c r="AR87" s="176"/>
      <c r="AS87" s="176"/>
      <c r="AT87" s="176"/>
      <c r="AU87" s="176"/>
      <c r="AV87" s="176"/>
      <c r="AW87" s="176"/>
      <c r="AX87" s="176"/>
      <c r="AY87" s="176"/>
      <c r="AZ87" s="176"/>
      <c r="BA87" s="176"/>
      <c r="BB87" s="179"/>
    </row>
    <row r="88" spans="2:58" ht="12.75" customHeight="1">
      <c r="B88" s="888"/>
      <c r="C88" s="889"/>
      <c r="D88" s="889"/>
      <c r="E88" s="890"/>
      <c r="F88" s="178"/>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179"/>
      <c r="AK88" s="176"/>
      <c r="AL88" s="1047"/>
      <c r="AM88" s="1047"/>
      <c r="AN88" s="1047"/>
      <c r="AO88" s="1047"/>
      <c r="AP88" s="1047"/>
      <c r="AQ88" s="1047"/>
      <c r="AR88" s="1047"/>
      <c r="AS88" s="1047"/>
      <c r="AT88" s="375" t="s">
        <v>201</v>
      </c>
      <c r="AU88" s="1047"/>
      <c r="AV88" s="1047"/>
      <c r="AW88" s="1047"/>
      <c r="AX88" s="1047"/>
      <c r="AY88" s="1047"/>
      <c r="AZ88" s="1047"/>
      <c r="BA88" s="1047"/>
      <c r="BB88" s="179"/>
    </row>
    <row r="89" spans="2:58" ht="12.75" customHeight="1">
      <c r="B89" s="1004"/>
      <c r="C89" s="1005"/>
      <c r="D89" s="1005"/>
      <c r="E89" s="1006"/>
      <c r="F89" s="172"/>
      <c r="G89" s="1049"/>
      <c r="H89" s="1049"/>
      <c r="I89" s="1049"/>
      <c r="J89" s="1049"/>
      <c r="K89" s="1049"/>
      <c r="L89" s="1049"/>
      <c r="M89" s="1049"/>
      <c r="N89" s="1049"/>
      <c r="O89" s="1049"/>
      <c r="P89" s="1049"/>
      <c r="Q89" s="1049"/>
      <c r="R89" s="1049"/>
      <c r="S89" s="1049"/>
      <c r="T89" s="1049"/>
      <c r="U89" s="1049"/>
      <c r="V89" s="1049"/>
      <c r="W89" s="1049"/>
      <c r="X89" s="1049"/>
      <c r="Y89" s="1049"/>
      <c r="Z89" s="1049"/>
      <c r="AA89" s="1049"/>
      <c r="AB89" s="1049"/>
      <c r="AC89" s="1049"/>
      <c r="AD89" s="1049"/>
      <c r="AE89" s="1049"/>
      <c r="AF89" s="1049"/>
      <c r="AG89" s="1049"/>
      <c r="AH89" s="1049"/>
      <c r="AI89" s="1049"/>
      <c r="AJ89" s="171"/>
      <c r="AK89" s="176"/>
      <c r="AL89" s="176"/>
      <c r="AM89" s="176"/>
      <c r="AN89" s="176"/>
      <c r="AO89" s="176"/>
      <c r="AP89" s="176"/>
      <c r="AQ89" s="176"/>
      <c r="AR89" s="176"/>
      <c r="AS89" s="176"/>
      <c r="AT89" s="176"/>
      <c r="AU89" s="176"/>
      <c r="AV89" s="176"/>
      <c r="AW89" s="176"/>
      <c r="AX89" s="176"/>
      <c r="AY89" s="176"/>
      <c r="AZ89" s="176"/>
      <c r="BA89" s="176"/>
      <c r="BB89" s="179"/>
    </row>
    <row r="90" spans="2:58">
      <c r="B90" s="1001" t="s">
        <v>672</v>
      </c>
      <c r="C90" s="1002"/>
      <c r="D90" s="1002"/>
      <c r="E90" s="1003"/>
      <c r="F90" s="202"/>
      <c r="G90" s="1048" t="s">
        <v>1789</v>
      </c>
      <c r="H90" s="1048"/>
      <c r="I90" s="1048"/>
      <c r="J90" s="1048"/>
      <c r="K90" s="1048"/>
      <c r="L90" s="1048"/>
      <c r="M90" s="1048"/>
      <c r="N90" s="1048"/>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204"/>
      <c r="AK90" s="174"/>
      <c r="AL90" s="182"/>
      <c r="AM90" s="182"/>
      <c r="AN90" s="182"/>
      <c r="AO90" s="182"/>
      <c r="AP90" s="182"/>
      <c r="AQ90" s="182"/>
      <c r="AR90" s="182"/>
      <c r="AS90" s="182"/>
      <c r="AT90" s="182"/>
      <c r="AU90" s="182"/>
      <c r="AV90" s="182"/>
      <c r="AW90" s="182"/>
      <c r="AX90" s="182"/>
      <c r="AY90" s="182"/>
      <c r="AZ90" s="182"/>
      <c r="BA90" s="182"/>
      <c r="BB90" s="175"/>
    </row>
    <row r="91" spans="2:58">
      <c r="B91" s="888"/>
      <c r="C91" s="889"/>
      <c r="D91" s="889"/>
      <c r="E91" s="890"/>
      <c r="F91" s="206"/>
      <c r="G91" s="984"/>
      <c r="H91" s="984"/>
      <c r="I91" s="9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208"/>
      <c r="AK91" s="178"/>
      <c r="AL91" s="24"/>
      <c r="AM91" s="24"/>
      <c r="AN91" s="1047"/>
      <c r="AO91" s="1047"/>
      <c r="AP91" s="1047"/>
      <c r="AQ91" s="1047"/>
      <c r="AR91" s="1047"/>
      <c r="AS91" s="1047"/>
      <c r="AT91" s="1047"/>
      <c r="AU91" s="1047"/>
      <c r="AV91" s="1047"/>
      <c r="AW91" s="1047"/>
      <c r="AX91" s="1047"/>
      <c r="AY91" s="1047"/>
      <c r="AZ91" s="24"/>
      <c r="BA91" s="24"/>
      <c r="BB91" s="179"/>
    </row>
    <row r="92" spans="2:58">
      <c r="B92" s="1004"/>
      <c r="C92" s="1005"/>
      <c r="D92" s="1005"/>
      <c r="E92" s="1006"/>
      <c r="F92" s="210"/>
      <c r="G92" s="1049"/>
      <c r="H92" s="1049"/>
      <c r="I92" s="1049"/>
      <c r="J92" s="1049"/>
      <c r="K92" s="1049"/>
      <c r="L92" s="1049"/>
      <c r="M92" s="1049"/>
      <c r="N92" s="1049"/>
      <c r="O92" s="1049"/>
      <c r="P92" s="1049"/>
      <c r="Q92" s="1049"/>
      <c r="R92" s="1049"/>
      <c r="S92" s="1049"/>
      <c r="T92" s="1049"/>
      <c r="U92" s="1049"/>
      <c r="V92" s="1049"/>
      <c r="W92" s="1049"/>
      <c r="X92" s="1049"/>
      <c r="Y92" s="1049"/>
      <c r="Z92" s="1049"/>
      <c r="AA92" s="1049"/>
      <c r="AB92" s="1049"/>
      <c r="AC92" s="1049"/>
      <c r="AD92" s="1049"/>
      <c r="AE92" s="1049"/>
      <c r="AF92" s="1049"/>
      <c r="AG92" s="1049"/>
      <c r="AH92" s="1049"/>
      <c r="AI92" s="1049"/>
      <c r="AJ92" s="212"/>
      <c r="AK92" s="172"/>
      <c r="AL92" s="170"/>
      <c r="AM92" s="170"/>
      <c r="AN92" s="170"/>
      <c r="AO92" s="170"/>
      <c r="AP92" s="170"/>
      <c r="AQ92" s="170"/>
      <c r="AR92" s="170"/>
      <c r="AS92" s="170"/>
      <c r="AT92" s="170"/>
      <c r="AU92" s="170"/>
      <c r="AV92" s="170"/>
      <c r="AW92" s="170"/>
      <c r="AX92" s="170"/>
      <c r="AY92" s="170"/>
      <c r="AZ92" s="170"/>
      <c r="BA92" s="170"/>
      <c r="BB92" s="171"/>
    </row>
    <row r="93" spans="2:58" ht="41.25" customHeight="1">
      <c r="B93" s="1001" t="s">
        <v>673</v>
      </c>
      <c r="C93" s="1002"/>
      <c r="D93" s="1002"/>
      <c r="E93" s="1003"/>
      <c r="F93" s="182"/>
      <c r="G93" s="1048" t="s">
        <v>1034</v>
      </c>
      <c r="H93" s="1048"/>
      <c r="I93" s="1048"/>
      <c r="J93" s="1048"/>
      <c r="K93" s="1048"/>
      <c r="L93" s="1048"/>
      <c r="M93" s="1048"/>
      <c r="N93" s="1048"/>
      <c r="O93" s="1048"/>
      <c r="P93" s="1048"/>
      <c r="Q93" s="1048"/>
      <c r="R93" s="1048"/>
      <c r="S93" s="1048"/>
      <c r="T93" s="1048"/>
      <c r="U93" s="1048"/>
      <c r="V93" s="1048"/>
      <c r="W93" s="1048"/>
      <c r="X93" s="1048"/>
      <c r="Y93" s="1048"/>
      <c r="Z93" s="1048"/>
      <c r="AA93" s="1048"/>
      <c r="AB93" s="1048"/>
      <c r="AC93" s="1048"/>
      <c r="AD93" s="1048"/>
      <c r="AE93" s="1048"/>
      <c r="AF93" s="1048"/>
      <c r="AG93" s="1048"/>
      <c r="AH93" s="1048"/>
      <c r="AI93" s="1048"/>
      <c r="AJ93" s="182"/>
      <c r="AK93" s="174"/>
      <c r="AL93" s="182"/>
      <c r="AM93" s="182"/>
      <c r="AN93" s="182"/>
      <c r="AO93" s="182"/>
      <c r="AP93" s="182"/>
      <c r="AQ93" s="182"/>
      <c r="AR93" s="182"/>
      <c r="AS93" s="182"/>
      <c r="AT93" s="182"/>
      <c r="AU93" s="182"/>
      <c r="AV93" s="182"/>
      <c r="AW93" s="182"/>
      <c r="AX93" s="182"/>
      <c r="AY93" s="182"/>
      <c r="AZ93" s="182"/>
      <c r="BA93" s="182"/>
      <c r="BB93" s="175"/>
      <c r="BD93" s="582"/>
      <c r="BE93" s="530"/>
      <c r="BF93" s="530"/>
    </row>
    <row r="94" spans="2:58">
      <c r="B94" s="888"/>
      <c r="C94" s="889"/>
      <c r="D94" s="889"/>
      <c r="E94" s="890"/>
      <c r="F94" s="176"/>
      <c r="G94" s="984"/>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176"/>
      <c r="AK94" s="178"/>
      <c r="AL94" s="1051"/>
      <c r="AM94" s="1051"/>
      <c r="AN94" s="1051"/>
      <c r="AO94" s="1051"/>
      <c r="AP94" s="1051"/>
      <c r="AQ94" s="1051"/>
      <c r="AR94" s="1051"/>
      <c r="AS94" s="1051"/>
      <c r="AT94" s="1051"/>
      <c r="AU94" s="1051"/>
      <c r="AV94" s="1051"/>
      <c r="AW94" s="183" t="s">
        <v>201</v>
      </c>
      <c r="AX94" s="1058"/>
      <c r="AY94" s="1058"/>
      <c r="AZ94" s="1058"/>
      <c r="BA94" s="1058"/>
      <c r="BB94" s="179"/>
      <c r="BD94" s="582"/>
      <c r="BE94" s="530"/>
      <c r="BF94" s="530"/>
    </row>
    <row r="95" spans="2:58" ht="40.5" customHeight="1">
      <c r="B95" s="1004"/>
      <c r="C95" s="1005"/>
      <c r="D95" s="1005"/>
      <c r="E95" s="1006"/>
      <c r="F95" s="170"/>
      <c r="G95" s="1049"/>
      <c r="H95" s="1049"/>
      <c r="I95" s="1049"/>
      <c r="J95" s="1049"/>
      <c r="K95" s="1049"/>
      <c r="L95" s="1049"/>
      <c r="M95" s="1049"/>
      <c r="N95" s="1049"/>
      <c r="O95" s="1049"/>
      <c r="P95" s="1049"/>
      <c r="Q95" s="1049"/>
      <c r="R95" s="1049"/>
      <c r="S95" s="1049"/>
      <c r="T95" s="1049"/>
      <c r="U95" s="1049"/>
      <c r="V95" s="1049"/>
      <c r="W95" s="1049"/>
      <c r="X95" s="1049"/>
      <c r="Y95" s="1049"/>
      <c r="Z95" s="1049"/>
      <c r="AA95" s="1049"/>
      <c r="AB95" s="1049"/>
      <c r="AC95" s="1049"/>
      <c r="AD95" s="1049"/>
      <c r="AE95" s="1049"/>
      <c r="AF95" s="1049"/>
      <c r="AG95" s="1049"/>
      <c r="AH95" s="1049"/>
      <c r="AI95" s="1049"/>
      <c r="AJ95" s="170"/>
      <c r="AK95" s="172"/>
      <c r="AL95" s="170"/>
      <c r="AM95" s="170"/>
      <c r="AN95" s="170"/>
      <c r="AO95" s="170"/>
      <c r="AP95" s="170"/>
      <c r="AQ95" s="170"/>
      <c r="AR95" s="170"/>
      <c r="AS95" s="170"/>
      <c r="AT95" s="170"/>
      <c r="AU95" s="170"/>
      <c r="AV95" s="170"/>
      <c r="AW95" s="170"/>
      <c r="AX95" s="170"/>
      <c r="AY95" s="170"/>
      <c r="AZ95" s="170"/>
      <c r="BA95" s="170"/>
      <c r="BB95" s="171"/>
      <c r="BD95" s="582"/>
      <c r="BE95" s="530"/>
      <c r="BF95" s="530"/>
    </row>
    <row r="96" spans="2:58">
      <c r="B96" s="178"/>
      <c r="C96" s="176"/>
      <c r="D96" s="176"/>
      <c r="E96" s="179"/>
      <c r="F96" s="176"/>
      <c r="G96" s="1069" t="s">
        <v>2292</v>
      </c>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76"/>
      <c r="AK96" s="178"/>
      <c r="AL96" s="176"/>
      <c r="AM96" s="176"/>
      <c r="AN96" s="176"/>
      <c r="AO96" s="176"/>
      <c r="AP96" s="176"/>
      <c r="AQ96" s="176"/>
      <c r="AR96" s="176"/>
      <c r="AS96" s="176"/>
      <c r="AT96" s="176"/>
      <c r="AU96" s="176"/>
      <c r="AV96" s="176"/>
      <c r="AW96" s="176"/>
      <c r="AX96" s="176"/>
      <c r="AY96" s="176"/>
      <c r="AZ96" s="176"/>
      <c r="BA96" s="176"/>
      <c r="BB96" s="179"/>
      <c r="BD96" s="582"/>
      <c r="BE96" s="530"/>
      <c r="BF96" s="530"/>
    </row>
    <row r="97" spans="2:58" ht="12.75" customHeight="1">
      <c r="B97" s="981" t="s">
        <v>674</v>
      </c>
      <c r="C97" s="982"/>
      <c r="D97" s="982"/>
      <c r="E97" s="983"/>
      <c r="F97" s="176"/>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184"/>
      <c r="AK97" s="178"/>
      <c r="AL97" s="1050"/>
      <c r="AM97" s="1050"/>
      <c r="AN97" s="1050"/>
      <c r="AO97" s="1050"/>
      <c r="AP97" s="1050"/>
      <c r="AQ97" s="1050"/>
      <c r="AR97" s="1050"/>
      <c r="AS97" s="1050"/>
      <c r="AT97" s="1050"/>
      <c r="AU97" s="1050"/>
      <c r="AV97" s="1050"/>
      <c r="AW97" s="183" t="s">
        <v>201</v>
      </c>
      <c r="AX97" s="1050"/>
      <c r="AY97" s="1050"/>
      <c r="AZ97" s="1050"/>
      <c r="BA97" s="1050"/>
      <c r="BB97" s="179"/>
      <c r="BD97" s="582"/>
      <c r="BE97" s="530"/>
      <c r="BF97" s="530"/>
    </row>
    <row r="98" spans="2:58">
      <c r="B98" s="195"/>
      <c r="C98" s="185"/>
      <c r="D98" s="185"/>
      <c r="E98" s="186"/>
      <c r="F98" s="170"/>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c r="AC98" s="1049"/>
      <c r="AD98" s="1049"/>
      <c r="AE98" s="1049"/>
      <c r="AF98" s="1049"/>
      <c r="AG98" s="1049"/>
      <c r="AH98" s="1049"/>
      <c r="AI98" s="1049"/>
      <c r="AJ98" s="187"/>
      <c r="AK98" s="172"/>
      <c r="AL98" s="170"/>
      <c r="AM98" s="170"/>
      <c r="AN98" s="170"/>
      <c r="AO98" s="170"/>
      <c r="AP98" s="170"/>
      <c r="AQ98" s="170"/>
      <c r="AR98" s="170"/>
      <c r="AS98" s="170"/>
      <c r="AT98" s="170"/>
      <c r="AU98" s="170"/>
      <c r="AV98" s="170"/>
      <c r="AW98" s="170"/>
      <c r="AX98" s="170"/>
      <c r="AY98" s="170"/>
      <c r="AZ98" s="170"/>
      <c r="BA98" s="170"/>
      <c r="BB98" s="171"/>
      <c r="BD98" s="582"/>
      <c r="BE98" s="530"/>
      <c r="BF98" s="530"/>
    </row>
    <row r="99" spans="2:58" ht="4.5" customHeight="1">
      <c r="B99" s="190"/>
      <c r="C99" s="191"/>
      <c r="D99" s="191"/>
      <c r="E99" s="192"/>
      <c r="F99" s="182"/>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74"/>
      <c r="AL99" s="182"/>
      <c r="AM99" s="182"/>
      <c r="AN99" s="182"/>
      <c r="AO99" s="182"/>
      <c r="AP99" s="182"/>
      <c r="AQ99" s="182"/>
      <c r="AR99" s="182"/>
      <c r="AS99" s="182"/>
      <c r="AT99" s="182"/>
      <c r="AU99" s="182"/>
      <c r="AV99" s="182"/>
      <c r="AW99" s="182"/>
      <c r="AX99" s="182"/>
      <c r="AY99" s="182"/>
      <c r="AZ99" s="182"/>
      <c r="BA99" s="182"/>
      <c r="BB99" s="175"/>
    </row>
    <row r="100" spans="2:58" ht="16">
      <c r="B100" s="981" t="s">
        <v>675</v>
      </c>
      <c r="C100" s="982"/>
      <c r="D100" s="982"/>
      <c r="E100" s="983"/>
      <c r="F100" s="176"/>
      <c r="G100" s="984" t="s">
        <v>1682</v>
      </c>
      <c r="H100" s="984"/>
      <c r="I100" s="984"/>
      <c r="J100" s="984"/>
      <c r="K100" s="984"/>
      <c r="L100" s="984"/>
      <c r="M100" s="984"/>
      <c r="N100" s="984"/>
      <c r="O100" s="984"/>
      <c r="P100" s="984"/>
      <c r="Q100" s="984"/>
      <c r="R100" s="984"/>
      <c r="S100" s="984"/>
      <c r="T100" s="984"/>
      <c r="U100" s="984"/>
      <c r="V100" s="984"/>
      <c r="W100" s="984"/>
      <c r="X100" s="984"/>
      <c r="Y100" s="984"/>
      <c r="Z100" s="984"/>
      <c r="AA100" s="984"/>
      <c r="AB100" s="984"/>
      <c r="AC100" s="984"/>
      <c r="AD100" s="984"/>
      <c r="AE100" s="984"/>
      <c r="AF100" s="984"/>
      <c r="AG100" s="984"/>
      <c r="AH100" s="984"/>
      <c r="AI100" s="984"/>
      <c r="AJ100" s="184"/>
      <c r="AK100" s="194" t="s">
        <v>1561</v>
      </c>
      <c r="AL100" s="1052"/>
      <c r="AM100" s="1052"/>
      <c r="AN100" s="1052"/>
      <c r="AO100" s="1052"/>
      <c r="AP100" s="1052"/>
      <c r="AQ100" s="1052"/>
      <c r="AR100" s="1052"/>
      <c r="AS100" s="1052"/>
      <c r="AT100" s="1052"/>
      <c r="AU100" s="1052"/>
      <c r="AV100" s="1052"/>
      <c r="AW100" s="1052"/>
      <c r="AX100" s="1052"/>
      <c r="AY100" s="1052"/>
      <c r="AZ100" s="1052"/>
      <c r="BA100" s="1052"/>
      <c r="BB100" s="179"/>
    </row>
    <row r="101" spans="2:58" ht="4.5" customHeight="1">
      <c r="B101" s="981"/>
      <c r="C101" s="982"/>
      <c r="D101" s="982"/>
      <c r="E101" s="983"/>
      <c r="F101" s="176"/>
      <c r="G101" s="984"/>
      <c r="H101" s="984"/>
      <c r="I101" s="984"/>
      <c r="J101" s="984"/>
      <c r="K101" s="984"/>
      <c r="L101" s="984"/>
      <c r="M101" s="984"/>
      <c r="N101" s="984"/>
      <c r="O101" s="984"/>
      <c r="P101" s="984"/>
      <c r="Q101" s="984"/>
      <c r="R101" s="984"/>
      <c r="S101" s="984"/>
      <c r="T101" s="984"/>
      <c r="U101" s="984"/>
      <c r="V101" s="984"/>
      <c r="W101" s="984"/>
      <c r="X101" s="984"/>
      <c r="Y101" s="984"/>
      <c r="Z101" s="984"/>
      <c r="AA101" s="984"/>
      <c r="AB101" s="984"/>
      <c r="AC101" s="984"/>
      <c r="AD101" s="984"/>
      <c r="AE101" s="984"/>
      <c r="AF101" s="984"/>
      <c r="AG101" s="984"/>
      <c r="AH101" s="984"/>
      <c r="AI101" s="984"/>
      <c r="AJ101" s="184"/>
      <c r="AK101" s="178"/>
      <c r="AL101" s="152"/>
      <c r="AM101" s="152"/>
      <c r="AN101" s="152"/>
      <c r="AO101" s="152"/>
      <c r="AP101" s="152"/>
      <c r="AQ101" s="152"/>
      <c r="AR101" s="152"/>
      <c r="AS101" s="152"/>
      <c r="AT101" s="152"/>
      <c r="AU101" s="152"/>
      <c r="AV101" s="152"/>
      <c r="AW101" s="152"/>
      <c r="AX101" s="152"/>
      <c r="AY101" s="152"/>
      <c r="AZ101" s="152"/>
      <c r="BA101" s="152"/>
      <c r="BB101" s="179"/>
    </row>
    <row r="102" spans="2:58">
      <c r="B102" s="981"/>
      <c r="C102" s="982"/>
      <c r="D102" s="982"/>
      <c r="E102" s="983"/>
      <c r="F102" s="176"/>
      <c r="G102" s="984"/>
      <c r="H102" s="984"/>
      <c r="I102" s="984"/>
      <c r="J102" s="984"/>
      <c r="K102" s="984"/>
      <c r="L102" s="984"/>
      <c r="M102" s="984"/>
      <c r="N102" s="984"/>
      <c r="O102" s="984"/>
      <c r="P102" s="984"/>
      <c r="Q102" s="984"/>
      <c r="R102" s="984"/>
      <c r="S102" s="984"/>
      <c r="T102" s="984"/>
      <c r="U102" s="984"/>
      <c r="V102" s="984"/>
      <c r="W102" s="984"/>
      <c r="X102" s="984"/>
      <c r="Y102" s="984"/>
      <c r="Z102" s="984"/>
      <c r="AA102" s="984"/>
      <c r="AB102" s="984"/>
      <c r="AC102" s="984"/>
      <c r="AD102" s="984"/>
      <c r="AE102" s="984"/>
      <c r="AF102" s="984"/>
      <c r="AG102" s="984"/>
      <c r="AH102" s="984"/>
      <c r="AI102" s="984"/>
      <c r="AJ102" s="184"/>
      <c r="AK102" s="178"/>
      <c r="AL102" s="1052"/>
      <c r="AM102" s="1052"/>
      <c r="AN102" s="1052"/>
      <c r="AO102" s="1052"/>
      <c r="AP102" s="1052"/>
      <c r="AQ102" s="1052"/>
      <c r="AR102" s="1052"/>
      <c r="AS102" s="1052"/>
      <c r="AT102" s="1052"/>
      <c r="AU102" s="1052"/>
      <c r="AV102" s="1052"/>
      <c r="AW102" s="1052"/>
      <c r="AX102" s="1052"/>
      <c r="AY102" s="1052"/>
      <c r="AZ102" s="1052"/>
      <c r="BA102" s="1052"/>
      <c r="BB102" s="179"/>
    </row>
    <row r="103" spans="2:58" ht="4.5" customHeight="1">
      <c r="B103" s="981"/>
      <c r="C103" s="982"/>
      <c r="D103" s="982"/>
      <c r="E103" s="983"/>
      <c r="F103" s="176"/>
      <c r="G103" s="984"/>
      <c r="H103" s="984"/>
      <c r="I103" s="984"/>
      <c r="J103" s="984"/>
      <c r="K103" s="984"/>
      <c r="L103" s="984"/>
      <c r="M103" s="984"/>
      <c r="N103" s="984"/>
      <c r="O103" s="984"/>
      <c r="P103" s="984"/>
      <c r="Q103" s="984"/>
      <c r="R103" s="984"/>
      <c r="S103" s="984"/>
      <c r="T103" s="984"/>
      <c r="U103" s="984"/>
      <c r="V103" s="984"/>
      <c r="W103" s="984"/>
      <c r="X103" s="984"/>
      <c r="Y103" s="984"/>
      <c r="Z103" s="984"/>
      <c r="AA103" s="984"/>
      <c r="AB103" s="984"/>
      <c r="AC103" s="984"/>
      <c r="AD103" s="984"/>
      <c r="AE103" s="984"/>
      <c r="AF103" s="984"/>
      <c r="AG103" s="984"/>
      <c r="AH103" s="984"/>
      <c r="AI103" s="984"/>
      <c r="AJ103" s="184"/>
      <c r="AK103" s="178"/>
      <c r="AL103" s="152"/>
      <c r="AM103" s="152"/>
      <c r="AN103" s="152"/>
      <c r="AO103" s="152"/>
      <c r="AP103" s="152"/>
      <c r="AQ103" s="152"/>
      <c r="AR103" s="152"/>
      <c r="AS103" s="152"/>
      <c r="AT103" s="152"/>
      <c r="AU103" s="152"/>
      <c r="AV103" s="152"/>
      <c r="AW103" s="152"/>
      <c r="AX103" s="152"/>
      <c r="AY103" s="152"/>
      <c r="AZ103" s="152"/>
      <c r="BA103" s="152"/>
      <c r="BB103" s="179"/>
    </row>
    <row r="104" spans="2:58">
      <c r="B104" s="981"/>
      <c r="C104" s="982"/>
      <c r="D104" s="982"/>
      <c r="E104" s="983"/>
      <c r="F104" s="176"/>
      <c r="G104" s="984"/>
      <c r="H104" s="984"/>
      <c r="I104" s="984"/>
      <c r="J104" s="984"/>
      <c r="K104" s="984"/>
      <c r="L104" s="984"/>
      <c r="M104" s="984"/>
      <c r="N104" s="984"/>
      <c r="O104" s="984"/>
      <c r="P104" s="984"/>
      <c r="Q104" s="984"/>
      <c r="R104" s="984"/>
      <c r="S104" s="984"/>
      <c r="T104" s="984"/>
      <c r="U104" s="984"/>
      <c r="V104" s="984"/>
      <c r="W104" s="984"/>
      <c r="X104" s="984"/>
      <c r="Y104" s="984"/>
      <c r="Z104" s="984"/>
      <c r="AA104" s="984"/>
      <c r="AB104" s="984"/>
      <c r="AC104" s="984"/>
      <c r="AD104" s="984"/>
      <c r="AE104" s="984"/>
      <c r="AF104" s="984"/>
      <c r="AG104" s="984"/>
      <c r="AH104" s="984"/>
      <c r="AI104" s="984"/>
      <c r="AJ104" s="184"/>
      <c r="AK104" s="178"/>
      <c r="AL104" s="1052"/>
      <c r="AM104" s="1052"/>
      <c r="AN104" s="1052"/>
      <c r="AO104" s="1052"/>
      <c r="AP104" s="1052"/>
      <c r="AQ104" s="1052"/>
      <c r="AR104" s="1052"/>
      <c r="AS104" s="1052"/>
      <c r="AT104" s="1052"/>
      <c r="AU104" s="1052"/>
      <c r="AV104" s="1052"/>
      <c r="AW104" s="1052"/>
      <c r="AX104" s="1052"/>
      <c r="AY104" s="1052"/>
      <c r="AZ104" s="1052"/>
      <c r="BA104" s="1052"/>
      <c r="BB104" s="179"/>
    </row>
    <row r="105" spans="2:58" ht="4.5" customHeight="1">
      <c r="B105" s="195"/>
      <c r="C105" s="185"/>
      <c r="D105" s="185"/>
      <c r="E105" s="186"/>
      <c r="F105" s="17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72"/>
      <c r="AL105" s="170"/>
      <c r="AM105" s="170"/>
      <c r="AN105" s="170"/>
      <c r="AO105" s="170"/>
      <c r="AP105" s="170"/>
      <c r="AQ105" s="170"/>
      <c r="AR105" s="170"/>
      <c r="AS105" s="170"/>
      <c r="AT105" s="170"/>
      <c r="AU105" s="170"/>
      <c r="AV105" s="170"/>
      <c r="AW105" s="170"/>
      <c r="AX105" s="170"/>
      <c r="AY105" s="170"/>
      <c r="AZ105" s="170"/>
      <c r="BA105" s="170"/>
      <c r="BB105" s="171"/>
    </row>
    <row r="106" spans="2:58" ht="11.25" customHeight="1">
      <c r="B106" s="376"/>
      <c r="C106" s="188"/>
      <c r="D106" s="188"/>
      <c r="E106" s="189"/>
      <c r="F106" s="360"/>
      <c r="G106" s="1108" t="s">
        <v>1126</v>
      </c>
      <c r="H106" s="1108"/>
      <c r="I106" s="1108"/>
      <c r="J106" s="1108"/>
      <c r="K106" s="1108"/>
      <c r="L106" s="1108"/>
      <c r="M106" s="1108"/>
      <c r="N106" s="1108"/>
      <c r="O106" s="1108"/>
      <c r="P106" s="1108"/>
      <c r="Q106" s="1108"/>
      <c r="R106" s="1108"/>
      <c r="S106" s="1108"/>
      <c r="T106" s="1108"/>
      <c r="U106" s="1108"/>
      <c r="V106" s="1108"/>
      <c r="W106" s="1108"/>
      <c r="X106" s="1108"/>
      <c r="Y106" s="1108"/>
      <c r="Z106" s="1108"/>
      <c r="AA106" s="1108"/>
      <c r="AB106" s="1108"/>
      <c r="AC106" s="1108"/>
      <c r="AD106" s="1108"/>
      <c r="AE106" s="1108"/>
      <c r="AF106" s="1108"/>
      <c r="AG106" s="1108"/>
      <c r="AH106" s="1108"/>
      <c r="AI106" s="1108"/>
      <c r="AJ106" s="196"/>
      <c r="AK106" s="174"/>
      <c r="AL106" s="182"/>
      <c r="AM106" s="182"/>
      <c r="AN106" s="182"/>
      <c r="AO106" s="182"/>
      <c r="AP106" s="182"/>
      <c r="AQ106" s="182"/>
      <c r="AR106" s="182"/>
      <c r="AS106" s="182"/>
      <c r="AT106" s="182"/>
      <c r="AU106" s="182"/>
      <c r="AV106" s="182"/>
      <c r="AW106" s="182"/>
      <c r="AX106" s="182"/>
      <c r="AY106" s="182"/>
      <c r="AZ106" s="182"/>
      <c r="BA106" s="182"/>
      <c r="BB106" s="175"/>
    </row>
    <row r="107" spans="2:58">
      <c r="B107" s="888" t="s">
        <v>676</v>
      </c>
      <c r="C107" s="889"/>
      <c r="D107" s="889"/>
      <c r="E107" s="890"/>
      <c r="F107" s="361"/>
      <c r="G107" s="1007"/>
      <c r="H107" s="1007"/>
      <c r="I107" s="1007"/>
      <c r="J107" s="1007"/>
      <c r="K107" s="1007"/>
      <c r="L107" s="1007"/>
      <c r="M107" s="1007"/>
      <c r="N107" s="1007"/>
      <c r="O107" s="1007"/>
      <c r="P107" s="1007"/>
      <c r="Q107" s="1007"/>
      <c r="R107" s="1007"/>
      <c r="S107" s="1007"/>
      <c r="T107" s="1007"/>
      <c r="U107" s="1007"/>
      <c r="V107" s="1007"/>
      <c r="W107" s="1007"/>
      <c r="X107" s="1007"/>
      <c r="Y107" s="1007"/>
      <c r="Z107" s="1007"/>
      <c r="AA107" s="1007"/>
      <c r="AB107" s="1007"/>
      <c r="AC107" s="1007"/>
      <c r="AD107" s="1007"/>
      <c r="AE107" s="1007"/>
      <c r="AF107" s="1007"/>
      <c r="AG107" s="1007"/>
      <c r="AH107" s="1007"/>
      <c r="AI107" s="1007"/>
      <c r="AJ107" s="197"/>
      <c r="AK107" s="178"/>
      <c r="AL107" s="24"/>
      <c r="AM107" s="198"/>
      <c r="AN107" s="198"/>
      <c r="AO107" s="198"/>
      <c r="AP107" s="198"/>
      <c r="AQ107" s="1087">
        <v>1</v>
      </c>
      <c r="AR107" s="1087"/>
      <c r="AS107" s="1087"/>
      <c r="AT107" s="1087"/>
      <c r="AU107" s="1087"/>
      <c r="AV107" s="1087"/>
      <c r="AW107" s="176"/>
      <c r="AX107" s="176"/>
      <c r="AY107" s="176"/>
      <c r="AZ107" s="176"/>
      <c r="BA107" s="176"/>
      <c r="BB107" s="179"/>
    </row>
    <row r="108" spans="2:58" ht="11.25" customHeight="1">
      <c r="B108" s="376"/>
      <c r="C108" s="188"/>
      <c r="D108" s="188"/>
      <c r="E108" s="189"/>
      <c r="F108" s="250"/>
      <c r="G108" s="1008"/>
      <c r="H108" s="1008"/>
      <c r="I108" s="1008"/>
      <c r="J108" s="1008"/>
      <c r="K108" s="1008"/>
      <c r="L108" s="1008"/>
      <c r="M108" s="1008"/>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c r="AH108" s="1008"/>
      <c r="AI108" s="1008"/>
      <c r="AJ108" s="199"/>
      <c r="AK108" s="172"/>
      <c r="AL108" s="170"/>
      <c r="AM108" s="170"/>
      <c r="AN108" s="170"/>
      <c r="AO108" s="170"/>
      <c r="AP108" s="170"/>
      <c r="AQ108" s="170"/>
      <c r="AR108" s="170"/>
      <c r="AS108" s="170"/>
      <c r="AT108" s="170"/>
      <c r="AU108" s="170"/>
      <c r="AV108" s="170"/>
      <c r="AW108" s="170"/>
      <c r="AX108" s="170"/>
      <c r="AY108" s="170"/>
      <c r="AZ108" s="170"/>
      <c r="BA108" s="170"/>
      <c r="BB108" s="171"/>
    </row>
    <row r="109" spans="2:58" ht="4.5" customHeight="1">
      <c r="B109" s="190"/>
      <c r="C109" s="191"/>
      <c r="D109" s="191"/>
      <c r="E109" s="192"/>
      <c r="F109" s="182"/>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74"/>
      <c r="AL109" s="182"/>
      <c r="AM109" s="182"/>
      <c r="AN109" s="182"/>
      <c r="AO109" s="182"/>
      <c r="AP109" s="182"/>
      <c r="AQ109" s="182"/>
      <c r="AR109" s="182"/>
      <c r="AS109" s="182"/>
      <c r="AT109" s="182"/>
      <c r="AU109" s="182"/>
      <c r="AV109" s="182"/>
      <c r="AW109" s="182"/>
      <c r="AX109" s="182"/>
      <c r="AY109" s="182"/>
      <c r="AZ109" s="182"/>
      <c r="BA109" s="182"/>
      <c r="BB109" s="175"/>
    </row>
    <row r="110" spans="2:58">
      <c r="B110" s="981" t="s">
        <v>677</v>
      </c>
      <c r="C110" s="982"/>
      <c r="D110" s="982"/>
      <c r="E110" s="983"/>
      <c r="F110" s="176"/>
      <c r="G110" s="984" t="s">
        <v>1339</v>
      </c>
      <c r="H110" s="984"/>
      <c r="I110" s="984"/>
      <c r="J110" s="984"/>
      <c r="K110" s="984"/>
      <c r="L110" s="984"/>
      <c r="M110" s="984"/>
      <c r="N110" s="984"/>
      <c r="O110" s="984"/>
      <c r="P110" s="984"/>
      <c r="Q110" s="984"/>
      <c r="R110" s="984"/>
      <c r="S110" s="984"/>
      <c r="T110" s="984"/>
      <c r="U110" s="984"/>
      <c r="V110" s="984"/>
      <c r="W110" s="984"/>
      <c r="X110" s="984"/>
      <c r="Y110" s="984"/>
      <c r="Z110" s="984"/>
      <c r="AA110" s="984"/>
      <c r="AB110" s="984"/>
      <c r="AC110" s="984"/>
      <c r="AD110" s="984"/>
      <c r="AE110" s="984"/>
      <c r="AF110" s="984"/>
      <c r="AG110" s="984"/>
      <c r="AH110" s="984"/>
      <c r="AI110" s="984"/>
      <c r="AJ110" s="985"/>
      <c r="AK110" s="178"/>
      <c r="AL110" s="986"/>
      <c r="AM110" s="986"/>
      <c r="AN110" s="986"/>
      <c r="AO110" s="986"/>
      <c r="AP110" s="986"/>
      <c r="AQ110" s="986"/>
      <c r="AR110" s="986"/>
      <c r="AS110" s="986"/>
      <c r="AT110" s="986"/>
      <c r="AU110" s="986"/>
      <c r="AV110" s="986"/>
      <c r="AW110" s="986"/>
      <c r="AX110" s="986"/>
      <c r="AY110" s="986"/>
      <c r="AZ110" s="986"/>
      <c r="BA110" s="986"/>
      <c r="BB110" s="179"/>
    </row>
    <row r="111" spans="2:58" ht="4.5" customHeight="1">
      <c r="B111" s="981"/>
      <c r="C111" s="982"/>
      <c r="D111" s="982"/>
      <c r="E111" s="983"/>
      <c r="F111" s="176"/>
      <c r="G111" s="984"/>
      <c r="H111" s="984"/>
      <c r="I111" s="984"/>
      <c r="J111" s="984"/>
      <c r="K111" s="984"/>
      <c r="L111" s="984"/>
      <c r="M111" s="984"/>
      <c r="N111" s="984"/>
      <c r="O111" s="984"/>
      <c r="P111" s="984"/>
      <c r="Q111" s="984"/>
      <c r="R111" s="984"/>
      <c r="S111" s="984"/>
      <c r="T111" s="984"/>
      <c r="U111" s="984"/>
      <c r="V111" s="984"/>
      <c r="W111" s="984"/>
      <c r="X111" s="984"/>
      <c r="Y111" s="984"/>
      <c r="Z111" s="984"/>
      <c r="AA111" s="984"/>
      <c r="AB111" s="984"/>
      <c r="AC111" s="984"/>
      <c r="AD111" s="984"/>
      <c r="AE111" s="984"/>
      <c r="AF111" s="984"/>
      <c r="AG111" s="984"/>
      <c r="AH111" s="984"/>
      <c r="AI111" s="984"/>
      <c r="AJ111" s="985"/>
      <c r="AK111" s="178"/>
      <c r="AL111" s="200"/>
      <c r="AM111" s="200"/>
      <c r="AN111" s="200"/>
      <c r="AO111" s="200"/>
      <c r="AP111" s="200"/>
      <c r="AQ111" s="200"/>
      <c r="AR111" s="200"/>
      <c r="AS111" s="200"/>
      <c r="AT111" s="200"/>
      <c r="AU111" s="200"/>
      <c r="AV111" s="200"/>
      <c r="AW111" s="200"/>
      <c r="AX111" s="200"/>
      <c r="AY111" s="200"/>
      <c r="AZ111" s="200"/>
      <c r="BA111" s="200"/>
      <c r="BB111" s="179"/>
    </row>
    <row r="112" spans="2:58">
      <c r="B112" s="981"/>
      <c r="C112" s="982"/>
      <c r="D112" s="982"/>
      <c r="E112" s="983"/>
      <c r="F112" s="176"/>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5"/>
      <c r="AK112" s="178"/>
      <c r="AL112" s="986"/>
      <c r="AM112" s="986"/>
      <c r="AN112" s="986"/>
      <c r="AO112" s="986"/>
      <c r="AP112" s="986"/>
      <c r="AQ112" s="986"/>
      <c r="AR112" s="986"/>
      <c r="AS112" s="986"/>
      <c r="AT112" s="986"/>
      <c r="AU112" s="986"/>
      <c r="AV112" s="986"/>
      <c r="AW112" s="986"/>
      <c r="AX112" s="986"/>
      <c r="AY112" s="986"/>
      <c r="AZ112" s="986"/>
      <c r="BA112" s="986"/>
      <c r="BB112" s="179"/>
    </row>
    <row r="113" spans="2:56" ht="4.5" customHeight="1">
      <c r="B113" s="981"/>
      <c r="C113" s="982"/>
      <c r="D113" s="982"/>
      <c r="E113" s="983"/>
      <c r="F113" s="176"/>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5"/>
      <c r="AK113" s="178"/>
      <c r="AL113" s="200"/>
      <c r="AM113" s="200"/>
      <c r="AN113" s="200"/>
      <c r="AO113" s="200"/>
      <c r="AP113" s="200"/>
      <c r="AQ113" s="200"/>
      <c r="AR113" s="200"/>
      <c r="AS113" s="200"/>
      <c r="AT113" s="200"/>
      <c r="AU113" s="200"/>
      <c r="AV113" s="200"/>
      <c r="AW113" s="200"/>
      <c r="AX113" s="200"/>
      <c r="AY113" s="200"/>
      <c r="AZ113" s="200"/>
      <c r="BA113" s="200"/>
      <c r="BB113" s="179"/>
    </row>
    <row r="114" spans="2:56">
      <c r="B114" s="981"/>
      <c r="C114" s="982"/>
      <c r="D114" s="982"/>
      <c r="E114" s="983"/>
      <c r="F114" s="176"/>
      <c r="G114" s="984"/>
      <c r="H114" s="984"/>
      <c r="I114" s="984"/>
      <c r="J114" s="984"/>
      <c r="K114" s="984"/>
      <c r="L114" s="984"/>
      <c r="M114" s="984"/>
      <c r="N114" s="984"/>
      <c r="O114" s="984"/>
      <c r="P114" s="984"/>
      <c r="Q114" s="984"/>
      <c r="R114" s="984"/>
      <c r="S114" s="984"/>
      <c r="T114" s="984"/>
      <c r="U114" s="984"/>
      <c r="V114" s="984"/>
      <c r="W114" s="984"/>
      <c r="X114" s="984"/>
      <c r="Y114" s="984"/>
      <c r="Z114" s="984"/>
      <c r="AA114" s="984"/>
      <c r="AB114" s="984"/>
      <c r="AC114" s="984"/>
      <c r="AD114" s="984"/>
      <c r="AE114" s="984"/>
      <c r="AF114" s="984"/>
      <c r="AG114" s="984"/>
      <c r="AH114" s="984"/>
      <c r="AI114" s="984"/>
      <c r="AJ114" s="985"/>
      <c r="AK114" s="178"/>
      <c r="AL114" s="986"/>
      <c r="AM114" s="986"/>
      <c r="AN114" s="986"/>
      <c r="AO114" s="986"/>
      <c r="AP114" s="986"/>
      <c r="AQ114" s="986"/>
      <c r="AR114" s="986"/>
      <c r="AS114" s="986"/>
      <c r="AT114" s="986"/>
      <c r="AU114" s="986"/>
      <c r="AV114" s="986"/>
      <c r="AW114" s="986"/>
      <c r="AX114" s="986"/>
      <c r="AY114" s="986"/>
      <c r="AZ114" s="986"/>
      <c r="BA114" s="986"/>
      <c r="BB114" s="179"/>
    </row>
    <row r="115" spans="2:56" ht="4.5" customHeight="1">
      <c r="B115" s="195"/>
      <c r="C115" s="185"/>
      <c r="D115" s="185"/>
      <c r="E115" s="186"/>
      <c r="F115" s="17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72"/>
      <c r="AL115" s="170"/>
      <c r="AM115" s="170"/>
      <c r="AN115" s="170"/>
      <c r="AO115" s="170"/>
      <c r="AP115" s="170"/>
      <c r="AQ115" s="170"/>
      <c r="AR115" s="170"/>
      <c r="AS115" s="170"/>
      <c r="AT115" s="170"/>
      <c r="AU115" s="170"/>
      <c r="AV115" s="170"/>
      <c r="AW115" s="170"/>
      <c r="AX115" s="170"/>
      <c r="AY115" s="170"/>
      <c r="AZ115" s="170"/>
      <c r="BA115" s="170"/>
      <c r="BB115" s="171"/>
    </row>
    <row r="116" spans="2:56">
      <c r="B116" s="190"/>
      <c r="C116" s="191"/>
      <c r="D116" s="191"/>
      <c r="E116" s="192"/>
      <c r="F116" s="182"/>
      <c r="G116" s="1048" t="s">
        <v>2276</v>
      </c>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93"/>
      <c r="AK116" s="174"/>
      <c r="AL116" s="182"/>
      <c r="AM116" s="182"/>
      <c r="AN116" s="182"/>
      <c r="AO116" s="182"/>
      <c r="AP116" s="182"/>
      <c r="AQ116" s="182"/>
      <c r="AR116" s="182"/>
      <c r="AS116" s="182"/>
      <c r="AT116" s="182"/>
      <c r="AU116" s="182"/>
      <c r="AV116" s="182"/>
      <c r="AW116" s="182"/>
      <c r="AX116" s="182"/>
      <c r="AY116" s="182"/>
      <c r="AZ116" s="182"/>
      <c r="BA116" s="182"/>
      <c r="BB116" s="175"/>
    </row>
    <row r="117" spans="2:56" ht="12.75" customHeight="1">
      <c r="B117" s="981" t="s">
        <v>354</v>
      </c>
      <c r="C117" s="982"/>
      <c r="D117" s="982"/>
      <c r="E117" s="983"/>
      <c r="F117" s="176"/>
      <c r="G117" s="984"/>
      <c r="H117" s="984"/>
      <c r="I117" s="984"/>
      <c r="J117" s="984"/>
      <c r="K117" s="984"/>
      <c r="L117" s="984"/>
      <c r="M117" s="984"/>
      <c r="N117" s="984"/>
      <c r="O117" s="984"/>
      <c r="P117" s="984"/>
      <c r="Q117" s="984"/>
      <c r="R117" s="984"/>
      <c r="S117" s="984"/>
      <c r="T117" s="984"/>
      <c r="U117" s="984"/>
      <c r="V117" s="984"/>
      <c r="W117" s="984"/>
      <c r="X117" s="984"/>
      <c r="Y117" s="984"/>
      <c r="Z117" s="984"/>
      <c r="AA117" s="984"/>
      <c r="AB117" s="984"/>
      <c r="AC117" s="984"/>
      <c r="AD117" s="984"/>
      <c r="AE117" s="984"/>
      <c r="AF117" s="984"/>
      <c r="AG117" s="984"/>
      <c r="AH117" s="984"/>
      <c r="AI117" s="984"/>
      <c r="AJ117" s="184"/>
      <c r="AK117" s="178"/>
      <c r="AL117" s="1050"/>
      <c r="AM117" s="1050"/>
      <c r="AN117" s="1050"/>
      <c r="AO117" s="1050"/>
      <c r="AP117" s="1050"/>
      <c r="AQ117" s="1050"/>
      <c r="AR117" s="1050"/>
      <c r="AS117" s="1050"/>
      <c r="AT117" s="1050"/>
      <c r="AU117" s="1050"/>
      <c r="AV117" s="1050"/>
      <c r="AW117" s="1050"/>
      <c r="AX117" s="1050"/>
      <c r="AY117" s="1050"/>
      <c r="AZ117" s="1050"/>
      <c r="BA117" s="1050"/>
      <c r="BB117" s="179"/>
    </row>
    <row r="118" spans="2:56">
      <c r="B118" s="195"/>
      <c r="C118" s="185"/>
      <c r="D118" s="185"/>
      <c r="E118" s="186"/>
      <c r="F118" s="170"/>
      <c r="G118" s="1049"/>
      <c r="H118" s="1049"/>
      <c r="I118" s="1049"/>
      <c r="J118" s="1049"/>
      <c r="K118" s="1049"/>
      <c r="L118" s="1049"/>
      <c r="M118" s="1049"/>
      <c r="N118" s="1049"/>
      <c r="O118" s="1049"/>
      <c r="P118" s="1049"/>
      <c r="Q118" s="1049"/>
      <c r="R118" s="1049"/>
      <c r="S118" s="1049"/>
      <c r="T118" s="1049"/>
      <c r="U118" s="1049"/>
      <c r="V118" s="1049"/>
      <c r="W118" s="1049"/>
      <c r="X118" s="1049"/>
      <c r="Y118" s="1049"/>
      <c r="Z118" s="1049"/>
      <c r="AA118" s="1049"/>
      <c r="AB118" s="1049"/>
      <c r="AC118" s="1049"/>
      <c r="AD118" s="1049"/>
      <c r="AE118" s="1049"/>
      <c r="AF118" s="1049"/>
      <c r="AG118" s="1049"/>
      <c r="AH118" s="1049"/>
      <c r="AI118" s="1049"/>
      <c r="AJ118" s="187"/>
      <c r="AK118" s="172"/>
      <c r="AL118" s="170"/>
      <c r="AM118" s="170"/>
      <c r="AN118" s="170"/>
      <c r="AO118" s="170"/>
      <c r="AP118" s="170"/>
      <c r="AQ118" s="170"/>
      <c r="AR118" s="170"/>
      <c r="AS118" s="170"/>
      <c r="AT118" s="170"/>
      <c r="AU118" s="170"/>
      <c r="AV118" s="170"/>
      <c r="AW118" s="170"/>
      <c r="AX118" s="170"/>
      <c r="AY118" s="170"/>
      <c r="AZ118" s="170"/>
      <c r="BA118" s="170"/>
      <c r="BB118" s="171"/>
    </row>
    <row r="119" spans="2:56" ht="12.75" customHeight="1">
      <c r="B119" s="1001" t="s">
        <v>678</v>
      </c>
      <c r="C119" s="1002"/>
      <c r="D119" s="1002"/>
      <c r="E119" s="1003"/>
      <c r="F119" s="360"/>
      <c r="G119" s="1048" t="s">
        <v>188</v>
      </c>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73"/>
      <c r="AK119" s="174"/>
      <c r="AL119" s="182"/>
      <c r="AM119" s="182"/>
      <c r="AN119" s="182"/>
      <c r="AO119" s="182"/>
      <c r="AP119" s="182"/>
      <c r="AQ119" s="182"/>
      <c r="AR119" s="182"/>
      <c r="AS119" s="182"/>
      <c r="AT119" s="182"/>
      <c r="AU119" s="182"/>
      <c r="AV119" s="182"/>
      <c r="AW119" s="182"/>
      <c r="AX119" s="182"/>
      <c r="AY119" s="182"/>
      <c r="AZ119" s="182"/>
      <c r="BA119" s="182"/>
      <c r="BB119" s="175"/>
    </row>
    <row r="120" spans="2:56">
      <c r="B120" s="888"/>
      <c r="C120" s="889"/>
      <c r="D120" s="889"/>
      <c r="E120" s="890"/>
      <c r="F120" s="361"/>
      <c r="G120" s="984"/>
      <c r="H120" s="984"/>
      <c r="I120" s="984"/>
      <c r="J120" s="984"/>
      <c r="K120" s="984"/>
      <c r="L120" s="984"/>
      <c r="M120" s="984"/>
      <c r="N120" s="984"/>
      <c r="O120" s="984"/>
      <c r="P120" s="984"/>
      <c r="Q120" s="984"/>
      <c r="R120" s="984"/>
      <c r="S120" s="984"/>
      <c r="T120" s="984"/>
      <c r="U120" s="984"/>
      <c r="V120" s="984"/>
      <c r="W120" s="984"/>
      <c r="X120" s="984"/>
      <c r="Y120" s="984"/>
      <c r="Z120" s="984"/>
      <c r="AA120" s="984"/>
      <c r="AB120" s="984"/>
      <c r="AC120" s="984"/>
      <c r="AD120" s="984"/>
      <c r="AE120" s="984"/>
      <c r="AF120" s="984"/>
      <c r="AG120" s="984"/>
      <c r="AH120" s="984"/>
      <c r="AI120" s="984"/>
      <c r="AJ120" s="985"/>
      <c r="AK120" s="178"/>
      <c r="AL120" s="1053"/>
      <c r="AM120" s="1053"/>
      <c r="AN120" s="1053"/>
      <c r="AO120" s="1053"/>
      <c r="AP120" s="1053"/>
      <c r="AQ120" s="1053"/>
      <c r="AR120" s="1053"/>
      <c r="AS120" s="1053"/>
      <c r="AT120" s="176"/>
      <c r="AU120" s="1054"/>
      <c r="AV120" s="1054"/>
      <c r="AW120" s="1054"/>
      <c r="AX120" s="1054"/>
      <c r="AY120" s="1054"/>
      <c r="AZ120" s="1054"/>
      <c r="BA120" s="1054"/>
      <c r="BB120" s="179"/>
    </row>
    <row r="121" spans="2:56">
      <c r="B121" s="1004"/>
      <c r="C121" s="1005"/>
      <c r="D121" s="1005"/>
      <c r="E121" s="1006"/>
      <c r="F121" s="250"/>
      <c r="G121" s="1049"/>
      <c r="H121" s="1049"/>
      <c r="I121" s="1049"/>
      <c r="J121" s="1049"/>
      <c r="K121" s="1049"/>
      <c r="L121" s="1049"/>
      <c r="M121" s="1049"/>
      <c r="N121" s="1049"/>
      <c r="O121" s="1049"/>
      <c r="P121" s="1049"/>
      <c r="Q121" s="1049"/>
      <c r="R121" s="1049"/>
      <c r="S121" s="1049"/>
      <c r="T121" s="1049"/>
      <c r="U121" s="1049"/>
      <c r="V121" s="1049"/>
      <c r="W121" s="1049"/>
      <c r="X121" s="1049"/>
      <c r="Y121" s="1049"/>
      <c r="Z121" s="1049"/>
      <c r="AA121" s="1049"/>
      <c r="AB121" s="1049"/>
      <c r="AC121" s="1049"/>
      <c r="AD121" s="1049"/>
      <c r="AE121" s="1049"/>
      <c r="AF121" s="1049"/>
      <c r="AG121" s="1049"/>
      <c r="AH121" s="1049"/>
      <c r="AI121" s="1049"/>
      <c r="AJ121" s="1074"/>
      <c r="AK121" s="172"/>
      <c r="AL121" s="170"/>
      <c r="AM121" s="170"/>
      <c r="AN121" s="170"/>
      <c r="AO121" s="170"/>
      <c r="AP121" s="170"/>
      <c r="AQ121" s="170"/>
      <c r="AR121" s="170"/>
      <c r="AS121" s="170"/>
      <c r="AT121" s="170"/>
      <c r="AU121" s="170"/>
      <c r="AV121" s="170"/>
      <c r="AW121" s="170"/>
      <c r="AX121" s="170"/>
      <c r="AY121" s="170"/>
      <c r="AZ121" s="170"/>
      <c r="BA121" s="170"/>
      <c r="BB121" s="171"/>
    </row>
    <row r="122" spans="2:56">
      <c r="B122" s="1001" t="s">
        <v>1088</v>
      </c>
      <c r="C122" s="1002"/>
      <c r="D122" s="1002"/>
      <c r="E122" s="1003"/>
      <c r="F122" s="202"/>
      <c r="G122" s="1048" t="s">
        <v>494</v>
      </c>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204"/>
      <c r="AK122" s="174"/>
      <c r="AL122" s="182"/>
      <c r="AM122" s="182"/>
      <c r="AN122" s="182"/>
      <c r="AO122" s="182"/>
      <c r="AP122" s="182"/>
      <c r="AQ122" s="182"/>
      <c r="AR122" s="182"/>
      <c r="AS122" s="182"/>
      <c r="AT122" s="182"/>
      <c r="AU122" s="182"/>
      <c r="AV122" s="182"/>
      <c r="AW122" s="182"/>
      <c r="AX122" s="182"/>
      <c r="AY122" s="182"/>
      <c r="AZ122" s="182"/>
      <c r="BA122" s="182"/>
      <c r="BB122" s="175"/>
    </row>
    <row r="123" spans="2:56">
      <c r="B123" s="888"/>
      <c r="C123" s="889"/>
      <c r="D123" s="889"/>
      <c r="E123" s="890"/>
      <c r="F123" s="206"/>
      <c r="G123" s="984"/>
      <c r="H123" s="984"/>
      <c r="I123" s="984"/>
      <c r="J123" s="984"/>
      <c r="K123" s="984"/>
      <c r="L123" s="984"/>
      <c r="M123" s="984"/>
      <c r="N123" s="984"/>
      <c r="O123" s="984"/>
      <c r="P123" s="984"/>
      <c r="Q123" s="984"/>
      <c r="R123" s="984"/>
      <c r="S123" s="984"/>
      <c r="T123" s="984"/>
      <c r="U123" s="984"/>
      <c r="V123" s="984"/>
      <c r="W123" s="984"/>
      <c r="X123" s="984"/>
      <c r="Y123" s="984"/>
      <c r="Z123" s="984"/>
      <c r="AA123" s="984"/>
      <c r="AB123" s="984"/>
      <c r="AC123" s="984"/>
      <c r="AD123" s="984"/>
      <c r="AE123" s="984"/>
      <c r="AF123" s="984"/>
      <c r="AG123" s="984"/>
      <c r="AH123" s="984"/>
      <c r="AI123" s="984"/>
      <c r="AJ123" s="208"/>
      <c r="AK123" s="178"/>
      <c r="AL123" s="1067"/>
      <c r="AM123" s="1067"/>
      <c r="AN123" s="1067"/>
      <c r="AO123" s="1067"/>
      <c r="AP123" s="1067"/>
      <c r="AQ123" s="1067"/>
      <c r="AR123" s="1067"/>
      <c r="AS123" s="1067"/>
      <c r="AT123" s="1067"/>
      <c r="AU123" s="1067"/>
      <c r="AV123" s="1067"/>
      <c r="AW123" s="1067"/>
      <c r="AX123" s="1067"/>
      <c r="AY123" s="1067"/>
      <c r="AZ123" s="1067"/>
      <c r="BA123" s="1067"/>
      <c r="BB123" s="179"/>
    </row>
    <row r="124" spans="2:56">
      <c r="B124" s="1004"/>
      <c r="C124" s="1005"/>
      <c r="D124" s="1005"/>
      <c r="E124" s="1006"/>
      <c r="F124" s="210"/>
      <c r="G124" s="1049"/>
      <c r="H124" s="1049"/>
      <c r="I124" s="1049"/>
      <c r="J124" s="1049"/>
      <c r="K124" s="1049"/>
      <c r="L124" s="1049"/>
      <c r="M124" s="1049"/>
      <c r="N124" s="1049"/>
      <c r="O124" s="1049"/>
      <c r="P124" s="1049"/>
      <c r="Q124" s="1049"/>
      <c r="R124" s="1049"/>
      <c r="S124" s="1049"/>
      <c r="T124" s="1049"/>
      <c r="U124" s="1049"/>
      <c r="V124" s="1049"/>
      <c r="W124" s="1049"/>
      <c r="X124" s="1049"/>
      <c r="Y124" s="1049"/>
      <c r="Z124" s="1049"/>
      <c r="AA124" s="1049"/>
      <c r="AB124" s="1049"/>
      <c r="AC124" s="1049"/>
      <c r="AD124" s="1049"/>
      <c r="AE124" s="1049"/>
      <c r="AF124" s="1049"/>
      <c r="AG124" s="1049"/>
      <c r="AH124" s="1049"/>
      <c r="AI124" s="1049"/>
      <c r="AJ124" s="212"/>
      <c r="AK124" s="172"/>
      <c r="AL124" s="170"/>
      <c r="AM124" s="170"/>
      <c r="AN124" s="170"/>
      <c r="AO124" s="170"/>
      <c r="AP124" s="170"/>
      <c r="AQ124" s="170"/>
      <c r="AR124" s="170"/>
      <c r="AS124" s="170"/>
      <c r="AT124" s="170"/>
      <c r="AU124" s="170"/>
      <c r="AV124" s="170"/>
      <c r="AW124" s="170"/>
      <c r="AX124" s="170"/>
      <c r="AY124" s="170"/>
      <c r="AZ124" s="170"/>
      <c r="BA124" s="170"/>
      <c r="BB124" s="171"/>
    </row>
    <row r="125" spans="2:56" ht="6" customHeight="1">
      <c r="B125" s="205"/>
      <c r="C125" s="177"/>
      <c r="D125" s="177"/>
      <c r="E125" s="521"/>
      <c r="F125" s="522"/>
      <c r="G125" s="523"/>
      <c r="H125" s="523"/>
      <c r="I125" s="523"/>
      <c r="J125" s="523"/>
      <c r="K125" s="523"/>
      <c r="L125" s="523"/>
      <c r="M125" s="523"/>
      <c r="N125" s="523"/>
      <c r="O125" s="523"/>
      <c r="P125" s="523"/>
      <c r="Q125" s="523"/>
      <c r="R125" s="523"/>
      <c r="S125" s="524"/>
      <c r="T125" s="524"/>
      <c r="U125" s="524"/>
      <c r="V125" s="524"/>
      <c r="W125" s="524"/>
      <c r="X125" s="524"/>
      <c r="Y125" s="524"/>
      <c r="Z125" s="524"/>
      <c r="AA125" s="524"/>
      <c r="AB125" s="524"/>
      <c r="AC125" s="524"/>
      <c r="AD125" s="524"/>
      <c r="AE125" s="524"/>
      <c r="AF125" s="524"/>
      <c r="AG125" s="524"/>
      <c r="AH125" s="524"/>
      <c r="AI125" s="184"/>
      <c r="AJ125" s="184"/>
      <c r="AK125" s="524"/>
      <c r="AL125" s="524"/>
      <c r="AM125" s="524"/>
      <c r="AN125" s="524"/>
      <c r="AO125" s="524"/>
      <c r="AP125" s="524"/>
      <c r="AQ125" s="524"/>
      <c r="AR125" s="524"/>
      <c r="AS125" s="524"/>
      <c r="AT125" s="524"/>
      <c r="AU125" s="524"/>
      <c r="AV125" s="524"/>
      <c r="AW125" s="524"/>
      <c r="AX125" s="524"/>
      <c r="AY125" s="524"/>
      <c r="AZ125" s="524"/>
      <c r="BA125" s="184"/>
      <c r="BB125" s="197"/>
    </row>
    <row r="126" spans="2:56" ht="22.5" customHeight="1">
      <c r="B126" s="888" t="s">
        <v>679</v>
      </c>
      <c r="C126" s="889"/>
      <c r="D126" s="889"/>
      <c r="E126" s="890"/>
      <c r="F126" s="998" t="s">
        <v>1755</v>
      </c>
      <c r="G126" s="999"/>
      <c r="H126" s="999"/>
      <c r="I126" s="999"/>
      <c r="J126" s="999"/>
      <c r="K126" s="999"/>
      <c r="L126" s="999"/>
      <c r="M126" s="999"/>
      <c r="N126" s="999"/>
      <c r="O126" s="999"/>
      <c r="P126" s="999"/>
      <c r="Q126" s="999"/>
      <c r="R126" s="1000"/>
      <c r="S126" s="992" t="s">
        <v>176</v>
      </c>
      <c r="T126" s="993"/>
      <c r="U126" s="993"/>
      <c r="V126" s="993"/>
      <c r="W126" s="993"/>
      <c r="X126" s="993"/>
      <c r="Y126" s="993"/>
      <c r="Z126" s="993"/>
      <c r="AA126" s="994"/>
      <c r="AB126" s="1018" t="s">
        <v>1586</v>
      </c>
      <c r="AC126" s="1019"/>
      <c r="AD126" s="1019"/>
      <c r="AE126" s="1019"/>
      <c r="AF126" s="1019"/>
      <c r="AG126" s="1019"/>
      <c r="AH126" s="1019"/>
      <c r="AI126" s="1019"/>
      <c r="AJ126" s="1019"/>
      <c r="AK126" s="1019"/>
      <c r="AL126" s="1019"/>
      <c r="AM126" s="1019"/>
      <c r="AN126" s="1019"/>
      <c r="AO126" s="1019"/>
      <c r="AP126" s="1019"/>
      <c r="AQ126" s="1019"/>
      <c r="AR126" s="1019"/>
      <c r="AS126" s="1019"/>
      <c r="AT126" s="1019"/>
      <c r="AU126" s="1019"/>
      <c r="AV126" s="1019"/>
      <c r="AW126" s="1019"/>
      <c r="AX126" s="1020"/>
      <c r="AY126" s="1021"/>
      <c r="AZ126" s="1021"/>
      <c r="BA126" s="1021"/>
      <c r="BB126" s="197"/>
      <c r="BD126" s="286" t="s">
        <v>180</v>
      </c>
    </row>
    <row r="127" spans="2:56" ht="22.5" customHeight="1">
      <c r="B127" s="888"/>
      <c r="C127" s="889"/>
      <c r="D127" s="889"/>
      <c r="E127" s="890"/>
      <c r="F127" s="998"/>
      <c r="G127" s="999"/>
      <c r="H127" s="999"/>
      <c r="I127" s="999"/>
      <c r="J127" s="999"/>
      <c r="K127" s="999"/>
      <c r="L127" s="999"/>
      <c r="M127" s="999"/>
      <c r="N127" s="999"/>
      <c r="O127" s="999"/>
      <c r="P127" s="999"/>
      <c r="Q127" s="999"/>
      <c r="R127" s="1000"/>
      <c r="S127" s="1070"/>
      <c r="T127" s="1071"/>
      <c r="U127" s="1071"/>
      <c r="V127" s="1071"/>
      <c r="W127" s="1071"/>
      <c r="X127" s="1071"/>
      <c r="Y127" s="1071"/>
      <c r="Z127" s="1071"/>
      <c r="AA127" s="1072"/>
      <c r="AB127" s="1018" t="s">
        <v>1585</v>
      </c>
      <c r="AC127" s="1019"/>
      <c r="AD127" s="1019"/>
      <c r="AE127" s="1019"/>
      <c r="AF127" s="1019"/>
      <c r="AG127" s="1019"/>
      <c r="AH127" s="1019"/>
      <c r="AI127" s="1019"/>
      <c r="AJ127" s="1019"/>
      <c r="AK127" s="1019"/>
      <c r="AL127" s="1019"/>
      <c r="AM127" s="1019"/>
      <c r="AN127" s="1019"/>
      <c r="AO127" s="1019"/>
      <c r="AP127" s="1019"/>
      <c r="AQ127" s="1019"/>
      <c r="AR127" s="1019"/>
      <c r="AS127" s="1019"/>
      <c r="AT127" s="1019"/>
      <c r="AU127" s="1019"/>
      <c r="AV127" s="1019"/>
      <c r="AW127" s="1019"/>
      <c r="AX127" s="1020"/>
      <c r="AY127" s="1021"/>
      <c r="AZ127" s="1021"/>
      <c r="BA127" s="1021"/>
      <c r="BB127" s="197"/>
    </row>
    <row r="128" spans="2:56" ht="22.5" customHeight="1">
      <c r="B128" s="888"/>
      <c r="C128" s="889"/>
      <c r="D128" s="889"/>
      <c r="E128" s="890"/>
      <c r="F128" s="998"/>
      <c r="G128" s="999"/>
      <c r="H128" s="999"/>
      <c r="I128" s="999"/>
      <c r="J128" s="999"/>
      <c r="K128" s="999"/>
      <c r="L128" s="999"/>
      <c r="M128" s="999"/>
      <c r="N128" s="999"/>
      <c r="O128" s="999"/>
      <c r="P128" s="999"/>
      <c r="Q128" s="999"/>
      <c r="R128" s="1000"/>
      <c r="S128" s="1070"/>
      <c r="T128" s="1071"/>
      <c r="U128" s="1071"/>
      <c r="V128" s="1071"/>
      <c r="W128" s="1071"/>
      <c r="X128" s="1071"/>
      <c r="Y128" s="1071"/>
      <c r="Z128" s="1071"/>
      <c r="AA128" s="1072"/>
      <c r="AB128" s="1018" t="s">
        <v>175</v>
      </c>
      <c r="AC128" s="1019"/>
      <c r="AD128" s="1019"/>
      <c r="AE128" s="1019"/>
      <c r="AF128" s="1019"/>
      <c r="AG128" s="1019"/>
      <c r="AH128" s="1019"/>
      <c r="AI128" s="1019"/>
      <c r="AJ128" s="1019"/>
      <c r="AK128" s="1019"/>
      <c r="AL128" s="1019"/>
      <c r="AM128" s="1019"/>
      <c r="AN128" s="1019"/>
      <c r="AO128" s="1019"/>
      <c r="AP128" s="1019"/>
      <c r="AQ128" s="1019"/>
      <c r="AR128" s="1019"/>
      <c r="AS128" s="1019"/>
      <c r="AT128" s="1019"/>
      <c r="AU128" s="1019"/>
      <c r="AV128" s="1019"/>
      <c r="AW128" s="1019"/>
      <c r="AX128" s="1020"/>
      <c r="AY128" s="1021"/>
      <c r="AZ128" s="1021"/>
      <c r="BA128" s="1021"/>
      <c r="BB128" s="197"/>
    </row>
    <row r="129" spans="2:54" ht="52.5" customHeight="1">
      <c r="B129" s="888"/>
      <c r="C129" s="889"/>
      <c r="D129" s="889"/>
      <c r="E129" s="890"/>
      <c r="F129" s="998"/>
      <c r="G129" s="999"/>
      <c r="H129" s="999"/>
      <c r="I129" s="999"/>
      <c r="J129" s="999"/>
      <c r="K129" s="999"/>
      <c r="L129" s="999"/>
      <c r="M129" s="999"/>
      <c r="N129" s="999"/>
      <c r="O129" s="999"/>
      <c r="P129" s="999"/>
      <c r="Q129" s="999"/>
      <c r="R129" s="1000"/>
      <c r="S129" s="1070"/>
      <c r="T129" s="1071"/>
      <c r="U129" s="1071"/>
      <c r="V129" s="1071"/>
      <c r="W129" s="1071"/>
      <c r="X129" s="1071"/>
      <c r="Y129" s="1071"/>
      <c r="Z129" s="1071"/>
      <c r="AA129" s="1072"/>
      <c r="AB129" s="1023" t="s">
        <v>168</v>
      </c>
      <c r="AC129" s="1024"/>
      <c r="AD129" s="1024"/>
      <c r="AE129" s="1024"/>
      <c r="AF129" s="1024"/>
      <c r="AG129" s="1024"/>
      <c r="AH129" s="1024"/>
      <c r="AI129" s="1024"/>
      <c r="AJ129" s="1024"/>
      <c r="AK129" s="1024"/>
      <c r="AL129" s="1024"/>
      <c r="AM129" s="1024"/>
      <c r="AN129" s="1024"/>
      <c r="AO129" s="1024"/>
      <c r="AP129" s="1024"/>
      <c r="AQ129" s="1024"/>
      <c r="AR129" s="1024"/>
      <c r="AS129" s="1024"/>
      <c r="AT129" s="1024"/>
      <c r="AU129" s="1024"/>
      <c r="AV129" s="1024"/>
      <c r="AW129" s="1024"/>
      <c r="AX129" s="1025"/>
      <c r="AY129" s="1021"/>
      <c r="AZ129" s="1021"/>
      <c r="BA129" s="1021"/>
      <c r="BB129" s="197"/>
    </row>
    <row r="130" spans="2:54" ht="22.5" customHeight="1">
      <c r="B130" s="888"/>
      <c r="C130" s="889"/>
      <c r="D130" s="889"/>
      <c r="E130" s="890"/>
      <c r="F130" s="998"/>
      <c r="G130" s="999"/>
      <c r="H130" s="999"/>
      <c r="I130" s="999"/>
      <c r="J130" s="999"/>
      <c r="K130" s="999"/>
      <c r="L130" s="999"/>
      <c r="M130" s="999"/>
      <c r="N130" s="999"/>
      <c r="O130" s="999"/>
      <c r="P130" s="999"/>
      <c r="Q130" s="999"/>
      <c r="R130" s="1000"/>
      <c r="S130" s="1070"/>
      <c r="T130" s="1071"/>
      <c r="U130" s="1071"/>
      <c r="V130" s="1071"/>
      <c r="W130" s="1071"/>
      <c r="X130" s="1071"/>
      <c r="Y130" s="1071"/>
      <c r="Z130" s="1071"/>
      <c r="AA130" s="1072"/>
      <c r="AB130" s="1018" t="s">
        <v>1428</v>
      </c>
      <c r="AC130" s="1019"/>
      <c r="AD130" s="1019"/>
      <c r="AE130" s="1019"/>
      <c r="AF130" s="1019"/>
      <c r="AG130" s="1019"/>
      <c r="AH130" s="1019"/>
      <c r="AI130" s="1019"/>
      <c r="AJ130" s="1019"/>
      <c r="AK130" s="1019"/>
      <c r="AL130" s="1019"/>
      <c r="AM130" s="1019"/>
      <c r="AN130" s="1019"/>
      <c r="AO130" s="1019"/>
      <c r="AP130" s="1019"/>
      <c r="AQ130" s="1019"/>
      <c r="AR130" s="1019"/>
      <c r="AS130" s="1019"/>
      <c r="AT130" s="1019"/>
      <c r="AU130" s="1019"/>
      <c r="AV130" s="1019"/>
      <c r="AW130" s="1019"/>
      <c r="AX130" s="1020"/>
      <c r="AY130" s="1021"/>
      <c r="AZ130" s="1021"/>
      <c r="BA130" s="1021"/>
      <c r="BB130" s="197"/>
    </row>
    <row r="131" spans="2:54" ht="22.5" customHeight="1">
      <c r="B131" s="888"/>
      <c r="C131" s="889"/>
      <c r="D131" s="889"/>
      <c r="E131" s="890"/>
      <c r="F131" s="998"/>
      <c r="G131" s="999"/>
      <c r="H131" s="999"/>
      <c r="I131" s="999"/>
      <c r="J131" s="999"/>
      <c r="K131" s="999"/>
      <c r="L131" s="999"/>
      <c r="M131" s="999"/>
      <c r="N131" s="999"/>
      <c r="O131" s="999"/>
      <c r="P131" s="999"/>
      <c r="Q131" s="999"/>
      <c r="R131" s="1000"/>
      <c r="S131" s="995"/>
      <c r="T131" s="996"/>
      <c r="U131" s="996"/>
      <c r="V131" s="996"/>
      <c r="W131" s="996"/>
      <c r="X131" s="996"/>
      <c r="Y131" s="996"/>
      <c r="Z131" s="996"/>
      <c r="AA131" s="997"/>
      <c r="AB131" s="1018" t="s">
        <v>1427</v>
      </c>
      <c r="AC131" s="1019"/>
      <c r="AD131" s="1019"/>
      <c r="AE131" s="1019"/>
      <c r="AF131" s="1019"/>
      <c r="AG131" s="1019"/>
      <c r="AH131" s="1019"/>
      <c r="AI131" s="1019"/>
      <c r="AJ131" s="1019"/>
      <c r="AK131" s="1019"/>
      <c r="AL131" s="1019"/>
      <c r="AM131" s="1019"/>
      <c r="AN131" s="1019"/>
      <c r="AO131" s="1019"/>
      <c r="AP131" s="1019"/>
      <c r="AQ131" s="1019"/>
      <c r="AR131" s="1019"/>
      <c r="AS131" s="1019"/>
      <c r="AT131" s="1019"/>
      <c r="AU131" s="1019"/>
      <c r="AV131" s="1019"/>
      <c r="AW131" s="1019"/>
      <c r="AX131" s="1020"/>
      <c r="AY131" s="1021"/>
      <c r="AZ131" s="1021"/>
      <c r="BA131" s="1021"/>
      <c r="BB131" s="197"/>
    </row>
    <row r="132" spans="2:54" ht="22.5" customHeight="1">
      <c r="B132" s="888"/>
      <c r="C132" s="889"/>
      <c r="D132" s="889"/>
      <c r="E132" s="890"/>
      <c r="F132" s="998"/>
      <c r="G132" s="999"/>
      <c r="H132" s="999"/>
      <c r="I132" s="999"/>
      <c r="J132" s="999"/>
      <c r="K132" s="999"/>
      <c r="L132" s="999"/>
      <c r="M132" s="999"/>
      <c r="N132" s="999"/>
      <c r="O132" s="999"/>
      <c r="P132" s="999"/>
      <c r="Q132" s="999"/>
      <c r="R132" s="1000"/>
      <c r="S132" s="992" t="s">
        <v>177</v>
      </c>
      <c r="T132" s="993"/>
      <c r="U132" s="993"/>
      <c r="V132" s="993"/>
      <c r="W132" s="993"/>
      <c r="X132" s="993"/>
      <c r="Y132" s="993"/>
      <c r="Z132" s="993"/>
      <c r="AA132" s="994"/>
      <c r="AB132" s="1018" t="s">
        <v>1453</v>
      </c>
      <c r="AC132" s="1019"/>
      <c r="AD132" s="1019"/>
      <c r="AE132" s="1019"/>
      <c r="AF132" s="1019"/>
      <c r="AG132" s="1019"/>
      <c r="AH132" s="1019"/>
      <c r="AI132" s="1019"/>
      <c r="AJ132" s="1019"/>
      <c r="AK132" s="1019"/>
      <c r="AL132" s="1019"/>
      <c r="AM132" s="1019"/>
      <c r="AN132" s="1019"/>
      <c r="AO132" s="1019"/>
      <c r="AP132" s="1019"/>
      <c r="AQ132" s="1019"/>
      <c r="AR132" s="1019"/>
      <c r="AS132" s="1019"/>
      <c r="AT132" s="1019"/>
      <c r="AU132" s="1019"/>
      <c r="AV132" s="1019"/>
      <c r="AW132" s="1019"/>
      <c r="AX132" s="1020"/>
      <c r="AY132" s="1021"/>
      <c r="AZ132" s="1021"/>
      <c r="BA132" s="1021"/>
      <c r="BB132" s="197"/>
    </row>
    <row r="133" spans="2:54" ht="30" customHeight="1">
      <c r="B133" s="888"/>
      <c r="C133" s="889"/>
      <c r="D133" s="889"/>
      <c r="E133" s="890"/>
      <c r="F133" s="998"/>
      <c r="G133" s="999"/>
      <c r="H133" s="999"/>
      <c r="I133" s="999"/>
      <c r="J133" s="999"/>
      <c r="K133" s="999"/>
      <c r="L133" s="999"/>
      <c r="M133" s="999"/>
      <c r="N133" s="999"/>
      <c r="O133" s="999"/>
      <c r="P133" s="999"/>
      <c r="Q133" s="999"/>
      <c r="R133" s="1000"/>
      <c r="S133" s="1070"/>
      <c r="T133" s="1071"/>
      <c r="U133" s="1071"/>
      <c r="V133" s="1071"/>
      <c r="W133" s="1071"/>
      <c r="X133" s="1071"/>
      <c r="Y133" s="1071"/>
      <c r="Z133" s="1071"/>
      <c r="AA133" s="1072"/>
      <c r="AB133" s="1018" t="s">
        <v>1426</v>
      </c>
      <c r="AC133" s="1019"/>
      <c r="AD133" s="1019"/>
      <c r="AE133" s="1019"/>
      <c r="AF133" s="1019"/>
      <c r="AG133" s="1019"/>
      <c r="AH133" s="1019"/>
      <c r="AI133" s="1019"/>
      <c r="AJ133" s="1019"/>
      <c r="AK133" s="1019"/>
      <c r="AL133" s="1019"/>
      <c r="AM133" s="1019"/>
      <c r="AN133" s="1019"/>
      <c r="AO133" s="1019"/>
      <c r="AP133" s="1019"/>
      <c r="AQ133" s="1019"/>
      <c r="AR133" s="1019"/>
      <c r="AS133" s="1019"/>
      <c r="AT133" s="1019"/>
      <c r="AU133" s="1019"/>
      <c r="AV133" s="1019"/>
      <c r="AW133" s="1019"/>
      <c r="AX133" s="1020"/>
      <c r="AY133" s="1021"/>
      <c r="AZ133" s="1021"/>
      <c r="BA133" s="1021"/>
      <c r="BB133" s="197"/>
    </row>
    <row r="134" spans="2:54" ht="37.5" customHeight="1">
      <c r="B134" s="888"/>
      <c r="C134" s="889"/>
      <c r="D134" s="889"/>
      <c r="E134" s="890"/>
      <c r="F134" s="998"/>
      <c r="G134" s="999"/>
      <c r="H134" s="999"/>
      <c r="I134" s="999"/>
      <c r="J134" s="999"/>
      <c r="K134" s="999"/>
      <c r="L134" s="999"/>
      <c r="M134" s="999"/>
      <c r="N134" s="999"/>
      <c r="O134" s="999"/>
      <c r="P134" s="999"/>
      <c r="Q134" s="999"/>
      <c r="R134" s="1000"/>
      <c r="S134" s="1070"/>
      <c r="T134" s="1071"/>
      <c r="U134" s="1071"/>
      <c r="V134" s="1071"/>
      <c r="W134" s="1071"/>
      <c r="X134" s="1071"/>
      <c r="Y134" s="1071"/>
      <c r="Z134" s="1071"/>
      <c r="AA134" s="1072"/>
      <c r="AB134" s="1023" t="s">
        <v>1452</v>
      </c>
      <c r="AC134" s="1024"/>
      <c r="AD134" s="1024"/>
      <c r="AE134" s="1024"/>
      <c r="AF134" s="1024"/>
      <c r="AG134" s="1024"/>
      <c r="AH134" s="1024"/>
      <c r="AI134" s="1024"/>
      <c r="AJ134" s="1024"/>
      <c r="AK134" s="1024"/>
      <c r="AL134" s="1024"/>
      <c r="AM134" s="1024"/>
      <c r="AN134" s="1024"/>
      <c r="AO134" s="1024"/>
      <c r="AP134" s="1024"/>
      <c r="AQ134" s="1024"/>
      <c r="AR134" s="1024"/>
      <c r="AS134" s="1024"/>
      <c r="AT134" s="1024"/>
      <c r="AU134" s="1024"/>
      <c r="AV134" s="1024"/>
      <c r="AW134" s="1024"/>
      <c r="AX134" s="1025"/>
      <c r="AY134" s="1021"/>
      <c r="AZ134" s="1021"/>
      <c r="BA134" s="1021"/>
      <c r="BB134" s="197"/>
    </row>
    <row r="135" spans="2:54" ht="22.5" customHeight="1">
      <c r="B135" s="888"/>
      <c r="C135" s="889"/>
      <c r="D135" s="889"/>
      <c r="E135" s="890"/>
      <c r="F135" s="998"/>
      <c r="G135" s="999"/>
      <c r="H135" s="999"/>
      <c r="I135" s="999"/>
      <c r="J135" s="999"/>
      <c r="K135" s="999"/>
      <c r="L135" s="999"/>
      <c r="M135" s="999"/>
      <c r="N135" s="999"/>
      <c r="O135" s="999"/>
      <c r="P135" s="999"/>
      <c r="Q135" s="999"/>
      <c r="R135" s="1000"/>
      <c r="S135" s="1070"/>
      <c r="T135" s="1071"/>
      <c r="U135" s="1071"/>
      <c r="V135" s="1071"/>
      <c r="W135" s="1071"/>
      <c r="X135" s="1071"/>
      <c r="Y135" s="1071"/>
      <c r="Z135" s="1071"/>
      <c r="AA135" s="1072"/>
      <c r="AB135" s="1018" t="s">
        <v>1425</v>
      </c>
      <c r="AC135" s="1019"/>
      <c r="AD135" s="1019"/>
      <c r="AE135" s="1019"/>
      <c r="AF135" s="1019"/>
      <c r="AG135" s="1019"/>
      <c r="AH135" s="1019"/>
      <c r="AI135" s="1019"/>
      <c r="AJ135" s="1019"/>
      <c r="AK135" s="1019"/>
      <c r="AL135" s="1019"/>
      <c r="AM135" s="1019"/>
      <c r="AN135" s="1019"/>
      <c r="AO135" s="1019"/>
      <c r="AP135" s="1019"/>
      <c r="AQ135" s="1019"/>
      <c r="AR135" s="1019"/>
      <c r="AS135" s="1019"/>
      <c r="AT135" s="1019"/>
      <c r="AU135" s="1019"/>
      <c r="AV135" s="1019"/>
      <c r="AW135" s="1019"/>
      <c r="AX135" s="1020"/>
      <c r="AY135" s="1021"/>
      <c r="AZ135" s="1021"/>
      <c r="BA135" s="1021"/>
      <c r="BB135" s="197"/>
    </row>
    <row r="136" spans="2:54" ht="30" customHeight="1">
      <c r="B136" s="888"/>
      <c r="C136" s="889"/>
      <c r="D136" s="889"/>
      <c r="E136" s="890"/>
      <c r="F136" s="998"/>
      <c r="G136" s="999"/>
      <c r="H136" s="999"/>
      <c r="I136" s="999"/>
      <c r="J136" s="999"/>
      <c r="K136" s="999"/>
      <c r="L136" s="999"/>
      <c r="M136" s="999"/>
      <c r="N136" s="999"/>
      <c r="O136" s="999"/>
      <c r="P136" s="999"/>
      <c r="Q136" s="999"/>
      <c r="R136" s="1000"/>
      <c r="S136" s="995"/>
      <c r="T136" s="996"/>
      <c r="U136" s="996"/>
      <c r="V136" s="996"/>
      <c r="W136" s="996"/>
      <c r="X136" s="996"/>
      <c r="Y136" s="996"/>
      <c r="Z136" s="996"/>
      <c r="AA136" s="997"/>
      <c r="AB136" s="1018" t="s">
        <v>1458</v>
      </c>
      <c r="AC136" s="1019"/>
      <c r="AD136" s="1019"/>
      <c r="AE136" s="1019"/>
      <c r="AF136" s="1019"/>
      <c r="AG136" s="1019"/>
      <c r="AH136" s="1019"/>
      <c r="AI136" s="1019"/>
      <c r="AJ136" s="1019"/>
      <c r="AK136" s="1019"/>
      <c r="AL136" s="1019"/>
      <c r="AM136" s="1019"/>
      <c r="AN136" s="1019"/>
      <c r="AO136" s="1019"/>
      <c r="AP136" s="1019"/>
      <c r="AQ136" s="1019"/>
      <c r="AR136" s="1019"/>
      <c r="AS136" s="1019"/>
      <c r="AT136" s="1019"/>
      <c r="AU136" s="1019"/>
      <c r="AV136" s="1019"/>
      <c r="AW136" s="1019"/>
      <c r="AX136" s="1020"/>
      <c r="AY136" s="1021"/>
      <c r="AZ136" s="1021"/>
      <c r="BA136" s="1021"/>
      <c r="BB136" s="197"/>
    </row>
    <row r="137" spans="2:54" ht="22.5" customHeight="1">
      <c r="B137" s="888"/>
      <c r="C137" s="889"/>
      <c r="D137" s="889"/>
      <c r="E137" s="890"/>
      <c r="F137" s="998"/>
      <c r="G137" s="999"/>
      <c r="H137" s="999"/>
      <c r="I137" s="999"/>
      <c r="J137" s="999"/>
      <c r="K137" s="999"/>
      <c r="L137" s="999"/>
      <c r="M137" s="999"/>
      <c r="N137" s="999"/>
      <c r="O137" s="999"/>
      <c r="P137" s="999"/>
      <c r="Q137" s="999"/>
      <c r="R137" s="1000"/>
      <c r="S137" s="992" t="s">
        <v>178</v>
      </c>
      <c r="T137" s="993"/>
      <c r="U137" s="993"/>
      <c r="V137" s="993"/>
      <c r="W137" s="993"/>
      <c r="X137" s="993"/>
      <c r="Y137" s="993"/>
      <c r="Z137" s="993"/>
      <c r="AA137" s="994"/>
      <c r="AB137" s="1018" t="s">
        <v>1457</v>
      </c>
      <c r="AC137" s="1019"/>
      <c r="AD137" s="1019"/>
      <c r="AE137" s="1019"/>
      <c r="AF137" s="1019"/>
      <c r="AG137" s="1019"/>
      <c r="AH137" s="1019"/>
      <c r="AI137" s="1019"/>
      <c r="AJ137" s="1019"/>
      <c r="AK137" s="1019"/>
      <c r="AL137" s="1019"/>
      <c r="AM137" s="1019"/>
      <c r="AN137" s="1019"/>
      <c r="AO137" s="1019"/>
      <c r="AP137" s="1019"/>
      <c r="AQ137" s="1019"/>
      <c r="AR137" s="1019"/>
      <c r="AS137" s="1019"/>
      <c r="AT137" s="1019"/>
      <c r="AU137" s="1019"/>
      <c r="AV137" s="1019"/>
      <c r="AW137" s="1019"/>
      <c r="AX137" s="1020"/>
      <c r="AY137" s="1021"/>
      <c r="AZ137" s="1021"/>
      <c r="BA137" s="1021"/>
      <c r="BB137" s="197"/>
    </row>
    <row r="138" spans="2:54" ht="22.5" customHeight="1">
      <c r="B138" s="888"/>
      <c r="C138" s="889"/>
      <c r="D138" s="889"/>
      <c r="E138" s="890"/>
      <c r="F138" s="998"/>
      <c r="G138" s="999"/>
      <c r="H138" s="999"/>
      <c r="I138" s="999"/>
      <c r="J138" s="999"/>
      <c r="K138" s="999"/>
      <c r="L138" s="999"/>
      <c r="M138" s="999"/>
      <c r="N138" s="999"/>
      <c r="O138" s="999"/>
      <c r="P138" s="999"/>
      <c r="Q138" s="999"/>
      <c r="R138" s="1000"/>
      <c r="S138" s="995"/>
      <c r="T138" s="996"/>
      <c r="U138" s="996"/>
      <c r="V138" s="996"/>
      <c r="W138" s="996"/>
      <c r="X138" s="996"/>
      <c r="Y138" s="996"/>
      <c r="Z138" s="996"/>
      <c r="AA138" s="997"/>
      <c r="AB138" s="1018" t="s">
        <v>1456</v>
      </c>
      <c r="AC138" s="1019"/>
      <c r="AD138" s="1019"/>
      <c r="AE138" s="1019"/>
      <c r="AF138" s="1019"/>
      <c r="AG138" s="1019"/>
      <c r="AH138" s="1019"/>
      <c r="AI138" s="1019"/>
      <c r="AJ138" s="1019"/>
      <c r="AK138" s="1019"/>
      <c r="AL138" s="1019"/>
      <c r="AM138" s="1019"/>
      <c r="AN138" s="1019"/>
      <c r="AO138" s="1019"/>
      <c r="AP138" s="1019"/>
      <c r="AQ138" s="1019"/>
      <c r="AR138" s="1019"/>
      <c r="AS138" s="1019"/>
      <c r="AT138" s="1019"/>
      <c r="AU138" s="1019"/>
      <c r="AV138" s="1019"/>
      <c r="AW138" s="1019"/>
      <c r="AX138" s="1020"/>
      <c r="AY138" s="1021"/>
      <c r="AZ138" s="1021"/>
      <c r="BA138" s="1021"/>
      <c r="BB138" s="197"/>
    </row>
    <row r="139" spans="2:54" ht="22.5" customHeight="1">
      <c r="B139" s="888"/>
      <c r="C139" s="889"/>
      <c r="D139" s="889"/>
      <c r="E139" s="890"/>
      <c r="F139" s="998"/>
      <c r="G139" s="999"/>
      <c r="H139" s="999"/>
      <c r="I139" s="999"/>
      <c r="J139" s="999"/>
      <c r="K139" s="999"/>
      <c r="L139" s="999"/>
      <c r="M139" s="999"/>
      <c r="N139" s="999"/>
      <c r="O139" s="999"/>
      <c r="P139" s="999"/>
      <c r="Q139" s="999"/>
      <c r="R139" s="1000"/>
      <c r="S139" s="992" t="s">
        <v>179</v>
      </c>
      <c r="T139" s="993"/>
      <c r="U139" s="993"/>
      <c r="V139" s="993"/>
      <c r="W139" s="993"/>
      <c r="X139" s="993"/>
      <c r="Y139" s="993"/>
      <c r="Z139" s="993"/>
      <c r="AA139" s="994"/>
      <c r="AB139" s="1018" t="s">
        <v>1455</v>
      </c>
      <c r="AC139" s="1019"/>
      <c r="AD139" s="1019"/>
      <c r="AE139" s="1019"/>
      <c r="AF139" s="1019"/>
      <c r="AG139" s="1019"/>
      <c r="AH139" s="1019"/>
      <c r="AI139" s="1019"/>
      <c r="AJ139" s="1019"/>
      <c r="AK139" s="1019"/>
      <c r="AL139" s="1019"/>
      <c r="AM139" s="1019"/>
      <c r="AN139" s="1019"/>
      <c r="AO139" s="1019"/>
      <c r="AP139" s="1019"/>
      <c r="AQ139" s="1019"/>
      <c r="AR139" s="1019"/>
      <c r="AS139" s="1019"/>
      <c r="AT139" s="1019"/>
      <c r="AU139" s="1019"/>
      <c r="AV139" s="1019"/>
      <c r="AW139" s="1019"/>
      <c r="AX139" s="1020"/>
      <c r="AY139" s="1021"/>
      <c r="AZ139" s="1021"/>
      <c r="BA139" s="1021"/>
      <c r="BB139" s="197"/>
    </row>
    <row r="140" spans="2:54" ht="22.5" customHeight="1">
      <c r="B140" s="888"/>
      <c r="C140" s="889"/>
      <c r="D140" s="889"/>
      <c r="E140" s="890"/>
      <c r="F140" s="998"/>
      <c r="G140" s="999"/>
      <c r="H140" s="999"/>
      <c r="I140" s="999"/>
      <c r="J140" s="999"/>
      <c r="K140" s="999"/>
      <c r="L140" s="999"/>
      <c r="M140" s="999"/>
      <c r="N140" s="999"/>
      <c r="O140" s="999"/>
      <c r="P140" s="999"/>
      <c r="Q140" s="999"/>
      <c r="R140" s="1000"/>
      <c r="S140" s="995"/>
      <c r="T140" s="996"/>
      <c r="U140" s="996"/>
      <c r="V140" s="996"/>
      <c r="W140" s="996"/>
      <c r="X140" s="996"/>
      <c r="Y140" s="996"/>
      <c r="Z140" s="996"/>
      <c r="AA140" s="997"/>
      <c r="AB140" s="1018" t="s">
        <v>1454</v>
      </c>
      <c r="AC140" s="1019"/>
      <c r="AD140" s="1019"/>
      <c r="AE140" s="1019"/>
      <c r="AF140" s="1019"/>
      <c r="AG140" s="1019"/>
      <c r="AH140" s="1019"/>
      <c r="AI140" s="1019"/>
      <c r="AJ140" s="1019"/>
      <c r="AK140" s="1019"/>
      <c r="AL140" s="1019"/>
      <c r="AM140" s="1019"/>
      <c r="AN140" s="1019"/>
      <c r="AO140" s="1019"/>
      <c r="AP140" s="1019"/>
      <c r="AQ140" s="1019"/>
      <c r="AR140" s="1019"/>
      <c r="AS140" s="1019"/>
      <c r="AT140" s="1019"/>
      <c r="AU140" s="1019"/>
      <c r="AV140" s="1019"/>
      <c r="AW140" s="1019"/>
      <c r="AX140" s="1020"/>
      <c r="AY140" s="1021"/>
      <c r="AZ140" s="1021"/>
      <c r="BA140" s="1021"/>
      <c r="BB140" s="197"/>
    </row>
    <row r="141" spans="2:54" ht="6" customHeight="1">
      <c r="B141" s="205"/>
      <c r="C141" s="177"/>
      <c r="D141" s="177"/>
      <c r="E141" s="521"/>
      <c r="F141" s="522"/>
      <c r="G141" s="523"/>
      <c r="H141" s="523"/>
      <c r="I141" s="523"/>
      <c r="J141" s="523"/>
      <c r="K141" s="523"/>
      <c r="L141" s="523"/>
      <c r="M141" s="523"/>
      <c r="N141" s="523"/>
      <c r="O141" s="523"/>
      <c r="P141" s="523"/>
      <c r="Q141" s="523"/>
      <c r="R141" s="523"/>
      <c r="S141" s="524"/>
      <c r="T141" s="524"/>
      <c r="U141" s="524"/>
      <c r="V141" s="524"/>
      <c r="W141" s="524"/>
      <c r="X141" s="524"/>
      <c r="Y141" s="524"/>
      <c r="Z141" s="524"/>
      <c r="AA141" s="524"/>
      <c r="AB141" s="524"/>
      <c r="AC141" s="524"/>
      <c r="AD141" s="524"/>
      <c r="AE141" s="524"/>
      <c r="AF141" s="524"/>
      <c r="AG141" s="524"/>
      <c r="AH141" s="524"/>
      <c r="AI141" s="184"/>
      <c r="AJ141" s="184"/>
      <c r="AK141" s="524"/>
      <c r="AL141" s="524"/>
      <c r="AM141" s="524"/>
      <c r="AN141" s="524"/>
      <c r="AO141" s="524"/>
      <c r="AP141" s="524"/>
      <c r="AQ141" s="524"/>
      <c r="AR141" s="524"/>
      <c r="AS141" s="524"/>
      <c r="AT141" s="524"/>
      <c r="AU141" s="524"/>
      <c r="AV141" s="524"/>
      <c r="AW141" s="524"/>
      <c r="AX141" s="524"/>
      <c r="AY141" s="524"/>
      <c r="AZ141" s="524"/>
      <c r="BA141" s="184"/>
      <c r="BB141" s="197"/>
    </row>
    <row r="142" spans="2:54" ht="4.5" customHeight="1">
      <c r="B142" s="1001" t="s">
        <v>680</v>
      </c>
      <c r="C142" s="1002"/>
      <c r="D142" s="1002"/>
      <c r="E142" s="1003"/>
      <c r="F142" s="202"/>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13"/>
      <c r="AK142" s="182"/>
      <c r="AL142" s="182"/>
      <c r="AM142" s="182"/>
      <c r="AN142" s="182"/>
      <c r="AO142" s="182"/>
      <c r="AP142" s="182"/>
      <c r="AQ142" s="182"/>
      <c r="AR142" s="182"/>
      <c r="AS142" s="182"/>
      <c r="AT142" s="182"/>
      <c r="AU142" s="182"/>
      <c r="AV142" s="182"/>
      <c r="AW142" s="182"/>
      <c r="AX142" s="182"/>
      <c r="AY142" s="182"/>
      <c r="AZ142" s="182"/>
      <c r="BA142" s="182"/>
      <c r="BB142" s="175"/>
    </row>
    <row r="143" spans="2:54" ht="15" customHeight="1">
      <c r="B143" s="888"/>
      <c r="C143" s="889"/>
      <c r="D143" s="889"/>
      <c r="E143" s="890"/>
      <c r="F143" s="206"/>
      <c r="G143" s="1007" t="s">
        <v>495</v>
      </c>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c r="AJ143" s="1007"/>
      <c r="AK143" s="1007"/>
      <c r="AL143" s="1007"/>
      <c r="AM143" s="1007"/>
      <c r="AN143" s="1007"/>
      <c r="AO143" s="1007"/>
      <c r="AP143" s="1007"/>
      <c r="AQ143" s="1007"/>
      <c r="AR143" s="1007"/>
      <c r="AS143" s="1007"/>
      <c r="AT143" s="1007"/>
      <c r="AU143" s="1007"/>
      <c r="AV143" s="1007"/>
      <c r="AW143" s="1007"/>
      <c r="AX143" s="1007"/>
      <c r="AY143" s="1007"/>
      <c r="AZ143" s="1007"/>
      <c r="BA143" s="1007"/>
      <c r="BB143" s="179"/>
    </row>
    <row r="144" spans="2:54" ht="15" customHeight="1">
      <c r="B144" s="888"/>
      <c r="C144" s="889"/>
      <c r="D144" s="889"/>
      <c r="E144" s="890"/>
      <c r="F144" s="206"/>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1008"/>
      <c r="AR144" s="1008"/>
      <c r="AS144" s="1008"/>
      <c r="AT144" s="1008"/>
      <c r="AU144" s="1008"/>
      <c r="AV144" s="1008"/>
      <c r="AW144" s="1008"/>
      <c r="AX144" s="1008"/>
      <c r="AY144" s="1008"/>
      <c r="AZ144" s="1008"/>
      <c r="BA144" s="1008"/>
      <c r="BB144" s="179"/>
    </row>
    <row r="145" spans="2:54">
      <c r="B145" s="888"/>
      <c r="C145" s="889"/>
      <c r="D145" s="889"/>
      <c r="E145" s="890"/>
      <c r="F145" s="206"/>
      <c r="G145" s="1009"/>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c r="AJ145" s="1010"/>
      <c r="AK145" s="1010"/>
      <c r="AL145" s="1010"/>
      <c r="AM145" s="1010"/>
      <c r="AN145" s="1010"/>
      <c r="AO145" s="1010"/>
      <c r="AP145" s="1010"/>
      <c r="AQ145" s="1010"/>
      <c r="AR145" s="1010"/>
      <c r="AS145" s="1010"/>
      <c r="AT145" s="1010"/>
      <c r="AU145" s="1010"/>
      <c r="AV145" s="1010"/>
      <c r="AW145" s="1010"/>
      <c r="AX145" s="1010"/>
      <c r="AY145" s="1010"/>
      <c r="AZ145" s="1010"/>
      <c r="BA145" s="1011"/>
      <c r="BB145" s="179"/>
    </row>
    <row r="146" spans="2:54">
      <c r="B146" s="888"/>
      <c r="C146" s="889"/>
      <c r="D146" s="889"/>
      <c r="E146" s="890"/>
      <c r="F146" s="206"/>
      <c r="G146" s="1012"/>
      <c r="H146" s="1013"/>
      <c r="I146" s="1013"/>
      <c r="J146" s="1013"/>
      <c r="K146" s="1013"/>
      <c r="L146" s="1013"/>
      <c r="M146" s="1013"/>
      <c r="N146" s="1013"/>
      <c r="O146" s="1013"/>
      <c r="P146" s="1013"/>
      <c r="Q146" s="1013"/>
      <c r="R146" s="1013"/>
      <c r="S146" s="1013"/>
      <c r="T146" s="1013"/>
      <c r="U146" s="1013"/>
      <c r="V146" s="1013"/>
      <c r="W146" s="1013"/>
      <c r="X146" s="1013"/>
      <c r="Y146" s="1013"/>
      <c r="Z146" s="1013"/>
      <c r="AA146" s="1013"/>
      <c r="AB146" s="1013"/>
      <c r="AC146" s="1013"/>
      <c r="AD146" s="1013"/>
      <c r="AE146" s="1013"/>
      <c r="AF146" s="1013"/>
      <c r="AG146" s="1013"/>
      <c r="AH146" s="1013"/>
      <c r="AI146" s="1013"/>
      <c r="AJ146" s="1013"/>
      <c r="AK146" s="1013"/>
      <c r="AL146" s="1013"/>
      <c r="AM146" s="1013"/>
      <c r="AN146" s="1013"/>
      <c r="AO146" s="1013"/>
      <c r="AP146" s="1013"/>
      <c r="AQ146" s="1013"/>
      <c r="AR146" s="1013"/>
      <c r="AS146" s="1013"/>
      <c r="AT146" s="1013"/>
      <c r="AU146" s="1013"/>
      <c r="AV146" s="1013"/>
      <c r="AW146" s="1013"/>
      <c r="AX146" s="1013"/>
      <c r="AY146" s="1013"/>
      <c r="AZ146" s="1013"/>
      <c r="BA146" s="1014"/>
      <c r="BB146" s="179"/>
    </row>
    <row r="147" spans="2:54">
      <c r="B147" s="888"/>
      <c r="C147" s="889"/>
      <c r="D147" s="889"/>
      <c r="E147" s="890"/>
      <c r="F147" s="206"/>
      <c r="G147" s="1012"/>
      <c r="H147" s="1013"/>
      <c r="I147" s="1013"/>
      <c r="J147" s="1013"/>
      <c r="K147" s="1013"/>
      <c r="L147" s="1013"/>
      <c r="M147" s="1013"/>
      <c r="N147" s="1013"/>
      <c r="O147" s="1013"/>
      <c r="P147" s="1013"/>
      <c r="Q147" s="1013"/>
      <c r="R147" s="1013"/>
      <c r="S147" s="1013"/>
      <c r="T147" s="1013"/>
      <c r="U147" s="1013"/>
      <c r="V147" s="1013"/>
      <c r="W147" s="1013"/>
      <c r="X147" s="1013"/>
      <c r="Y147" s="1013"/>
      <c r="Z147" s="1013"/>
      <c r="AA147" s="1013"/>
      <c r="AB147" s="1013"/>
      <c r="AC147" s="1013"/>
      <c r="AD147" s="1013"/>
      <c r="AE147" s="1013"/>
      <c r="AF147" s="1013"/>
      <c r="AG147" s="1013"/>
      <c r="AH147" s="1013"/>
      <c r="AI147" s="1013"/>
      <c r="AJ147" s="1013"/>
      <c r="AK147" s="1013"/>
      <c r="AL147" s="1013"/>
      <c r="AM147" s="1013"/>
      <c r="AN147" s="1013"/>
      <c r="AO147" s="1013"/>
      <c r="AP147" s="1013"/>
      <c r="AQ147" s="1013"/>
      <c r="AR147" s="1013"/>
      <c r="AS147" s="1013"/>
      <c r="AT147" s="1013"/>
      <c r="AU147" s="1013"/>
      <c r="AV147" s="1013"/>
      <c r="AW147" s="1013"/>
      <c r="AX147" s="1013"/>
      <c r="AY147" s="1013"/>
      <c r="AZ147" s="1013"/>
      <c r="BA147" s="1014"/>
      <c r="BB147" s="179"/>
    </row>
    <row r="148" spans="2:54">
      <c r="B148" s="888"/>
      <c r="C148" s="889"/>
      <c r="D148" s="889"/>
      <c r="E148" s="890"/>
      <c r="F148" s="206"/>
      <c r="G148" s="1012"/>
      <c r="H148" s="1013"/>
      <c r="I148" s="1013"/>
      <c r="J148" s="1013"/>
      <c r="K148" s="1013"/>
      <c r="L148" s="1013"/>
      <c r="M148" s="1013"/>
      <c r="N148" s="1013"/>
      <c r="O148" s="1013"/>
      <c r="P148" s="1013"/>
      <c r="Q148" s="1013"/>
      <c r="R148" s="1013"/>
      <c r="S148" s="1013"/>
      <c r="T148" s="1013"/>
      <c r="U148" s="1013"/>
      <c r="V148" s="1013"/>
      <c r="W148" s="1013"/>
      <c r="X148" s="1013"/>
      <c r="Y148" s="1013"/>
      <c r="Z148" s="1013"/>
      <c r="AA148" s="1013"/>
      <c r="AB148" s="1013"/>
      <c r="AC148" s="1013"/>
      <c r="AD148" s="1013"/>
      <c r="AE148" s="1013"/>
      <c r="AF148" s="1013"/>
      <c r="AG148" s="1013"/>
      <c r="AH148" s="1013"/>
      <c r="AI148" s="1013"/>
      <c r="AJ148" s="1013"/>
      <c r="AK148" s="1013"/>
      <c r="AL148" s="1013"/>
      <c r="AM148" s="1013"/>
      <c r="AN148" s="1013"/>
      <c r="AO148" s="1013"/>
      <c r="AP148" s="1013"/>
      <c r="AQ148" s="1013"/>
      <c r="AR148" s="1013"/>
      <c r="AS148" s="1013"/>
      <c r="AT148" s="1013"/>
      <c r="AU148" s="1013"/>
      <c r="AV148" s="1013"/>
      <c r="AW148" s="1013"/>
      <c r="AX148" s="1013"/>
      <c r="AY148" s="1013"/>
      <c r="AZ148" s="1013"/>
      <c r="BA148" s="1014"/>
      <c r="BB148" s="179"/>
    </row>
    <row r="149" spans="2:54">
      <c r="B149" s="888"/>
      <c r="C149" s="889"/>
      <c r="D149" s="889"/>
      <c r="E149" s="890"/>
      <c r="F149" s="206"/>
      <c r="G149" s="1015"/>
      <c r="H149" s="1016"/>
      <c r="I149" s="1016"/>
      <c r="J149" s="1016"/>
      <c r="K149" s="1016"/>
      <c r="L149" s="1016"/>
      <c r="M149" s="1016"/>
      <c r="N149" s="1016"/>
      <c r="O149" s="1016"/>
      <c r="P149" s="1016"/>
      <c r="Q149" s="1016"/>
      <c r="R149" s="1016"/>
      <c r="S149" s="1016"/>
      <c r="T149" s="1016"/>
      <c r="U149" s="1016"/>
      <c r="V149" s="1016"/>
      <c r="W149" s="1016"/>
      <c r="X149" s="1016"/>
      <c r="Y149" s="1016"/>
      <c r="Z149" s="1016"/>
      <c r="AA149" s="1016"/>
      <c r="AB149" s="1016"/>
      <c r="AC149" s="1016"/>
      <c r="AD149" s="1016"/>
      <c r="AE149" s="1016"/>
      <c r="AF149" s="1016"/>
      <c r="AG149" s="1016"/>
      <c r="AH149" s="1016"/>
      <c r="AI149" s="1016"/>
      <c r="AJ149" s="1016"/>
      <c r="AK149" s="1016"/>
      <c r="AL149" s="1016"/>
      <c r="AM149" s="1016"/>
      <c r="AN149" s="1016"/>
      <c r="AO149" s="1016"/>
      <c r="AP149" s="1016"/>
      <c r="AQ149" s="1016"/>
      <c r="AR149" s="1016"/>
      <c r="AS149" s="1016"/>
      <c r="AT149" s="1016"/>
      <c r="AU149" s="1016"/>
      <c r="AV149" s="1016"/>
      <c r="AW149" s="1016"/>
      <c r="AX149" s="1016"/>
      <c r="AY149" s="1016"/>
      <c r="AZ149" s="1016"/>
      <c r="BA149" s="1017"/>
      <c r="BB149" s="179"/>
    </row>
    <row r="150" spans="2:54" ht="4.5" customHeight="1">
      <c r="B150" s="1004"/>
      <c r="C150" s="1005"/>
      <c r="D150" s="1005"/>
      <c r="E150" s="1006"/>
      <c r="F150" s="210"/>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4"/>
      <c r="AK150" s="170"/>
      <c r="AL150" s="170"/>
      <c r="AM150" s="170"/>
      <c r="AN150" s="170"/>
      <c r="AO150" s="170"/>
      <c r="AP150" s="170"/>
      <c r="AQ150" s="170"/>
      <c r="AR150" s="170"/>
      <c r="AS150" s="170"/>
      <c r="AT150" s="170"/>
      <c r="AU150" s="170"/>
      <c r="AV150" s="170"/>
      <c r="AW150" s="170"/>
      <c r="AX150" s="170"/>
      <c r="AY150" s="170"/>
      <c r="AZ150" s="170"/>
      <c r="BA150" s="170"/>
      <c r="BB150" s="171"/>
    </row>
    <row r="151" spans="2:54" ht="4.5" customHeight="1">
      <c r="B151" s="1001" t="s">
        <v>270</v>
      </c>
      <c r="C151" s="1002"/>
      <c r="D151" s="1002"/>
      <c r="E151" s="1003"/>
      <c r="F151" s="202"/>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13"/>
      <c r="AK151" s="182"/>
      <c r="AL151" s="182"/>
      <c r="AM151" s="182"/>
      <c r="AN151" s="182"/>
      <c r="AO151" s="182"/>
      <c r="AP151" s="182"/>
      <c r="AQ151" s="182"/>
      <c r="AR151" s="182"/>
      <c r="AS151" s="182"/>
      <c r="AT151" s="182"/>
      <c r="AU151" s="182"/>
      <c r="AV151" s="182"/>
      <c r="AW151" s="182"/>
      <c r="AX151" s="182"/>
      <c r="AY151" s="182"/>
      <c r="AZ151" s="182"/>
      <c r="BA151" s="182"/>
      <c r="BB151" s="175"/>
    </row>
    <row r="152" spans="2:54" ht="15" customHeight="1">
      <c r="B152" s="888"/>
      <c r="C152" s="889"/>
      <c r="D152" s="889"/>
      <c r="E152" s="890"/>
      <c r="F152" s="206"/>
      <c r="G152" s="1007" t="s">
        <v>864</v>
      </c>
      <c r="H152" s="1007"/>
      <c r="I152" s="1007"/>
      <c r="J152" s="1007"/>
      <c r="K152" s="1007"/>
      <c r="L152" s="1007"/>
      <c r="M152" s="1007"/>
      <c r="N152" s="1007"/>
      <c r="O152" s="1007"/>
      <c r="P152" s="1007"/>
      <c r="Q152" s="1007"/>
      <c r="R152" s="1007"/>
      <c r="S152" s="1007"/>
      <c r="T152" s="1007"/>
      <c r="U152" s="1007"/>
      <c r="V152" s="1007"/>
      <c r="W152" s="1007"/>
      <c r="X152" s="1007"/>
      <c r="Y152" s="1007"/>
      <c r="Z152" s="1007"/>
      <c r="AA152" s="1007"/>
      <c r="AB152" s="1007"/>
      <c r="AC152" s="1007"/>
      <c r="AD152" s="1007"/>
      <c r="AE152" s="1007"/>
      <c r="AF152" s="1007"/>
      <c r="AG152" s="1007"/>
      <c r="AH152" s="1007"/>
      <c r="AI152" s="1007"/>
      <c r="AJ152" s="1007"/>
      <c r="AK152" s="1007"/>
      <c r="AL152" s="1007"/>
      <c r="AM152" s="1007"/>
      <c r="AN152" s="1007"/>
      <c r="AO152" s="1007"/>
      <c r="AP152" s="1007"/>
      <c r="AQ152" s="1007"/>
      <c r="AR152" s="1007"/>
      <c r="AS152" s="1007"/>
      <c r="AT152" s="1007"/>
      <c r="AU152" s="1007"/>
      <c r="AV152" s="1007"/>
      <c r="AW152" s="1007"/>
      <c r="AX152" s="1007"/>
      <c r="AY152" s="1007"/>
      <c r="AZ152" s="1007"/>
      <c r="BA152" s="1007"/>
      <c r="BB152" s="179"/>
    </row>
    <row r="153" spans="2:54" ht="15" customHeight="1">
      <c r="B153" s="888"/>
      <c r="C153" s="889"/>
      <c r="D153" s="889"/>
      <c r="E153" s="890"/>
      <c r="F153" s="206"/>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1008"/>
      <c r="AR153" s="1008"/>
      <c r="AS153" s="1008"/>
      <c r="AT153" s="1008"/>
      <c r="AU153" s="1008"/>
      <c r="AV153" s="1008"/>
      <c r="AW153" s="1008"/>
      <c r="AX153" s="1008"/>
      <c r="AY153" s="1008"/>
      <c r="AZ153" s="1008"/>
      <c r="BA153" s="1008"/>
      <c r="BB153" s="179"/>
    </row>
    <row r="154" spans="2:54">
      <c r="B154" s="888"/>
      <c r="C154" s="889"/>
      <c r="D154" s="889"/>
      <c r="E154" s="890"/>
      <c r="F154" s="206"/>
      <c r="G154" s="1009"/>
      <c r="H154" s="1010"/>
      <c r="I154" s="1010"/>
      <c r="J154" s="1010"/>
      <c r="K154" s="1010"/>
      <c r="L154" s="1010"/>
      <c r="M154" s="1010"/>
      <c r="N154" s="1010"/>
      <c r="O154" s="1010"/>
      <c r="P154" s="1010"/>
      <c r="Q154" s="1010"/>
      <c r="R154" s="1010"/>
      <c r="S154" s="1010"/>
      <c r="T154" s="1010"/>
      <c r="U154" s="1010"/>
      <c r="V154" s="1010"/>
      <c r="W154" s="1010"/>
      <c r="X154" s="1010"/>
      <c r="Y154" s="1010"/>
      <c r="Z154" s="1010"/>
      <c r="AA154" s="1010"/>
      <c r="AB154" s="1010"/>
      <c r="AC154" s="1010"/>
      <c r="AD154" s="1010"/>
      <c r="AE154" s="1010"/>
      <c r="AF154" s="1010"/>
      <c r="AG154" s="1010"/>
      <c r="AH154" s="1010"/>
      <c r="AI154" s="1010"/>
      <c r="AJ154" s="1010"/>
      <c r="AK154" s="1010"/>
      <c r="AL154" s="1010"/>
      <c r="AM154" s="1010"/>
      <c r="AN154" s="1010"/>
      <c r="AO154" s="1010"/>
      <c r="AP154" s="1010"/>
      <c r="AQ154" s="1010"/>
      <c r="AR154" s="1010"/>
      <c r="AS154" s="1010"/>
      <c r="AT154" s="1010"/>
      <c r="AU154" s="1010"/>
      <c r="AV154" s="1010"/>
      <c r="AW154" s="1010"/>
      <c r="AX154" s="1010"/>
      <c r="AY154" s="1010"/>
      <c r="AZ154" s="1010"/>
      <c r="BA154" s="1011"/>
      <c r="BB154" s="179"/>
    </row>
    <row r="155" spans="2:54">
      <c r="B155" s="888"/>
      <c r="C155" s="889"/>
      <c r="D155" s="889"/>
      <c r="E155" s="890"/>
      <c r="F155" s="206"/>
      <c r="G155" s="1012"/>
      <c r="H155" s="1013"/>
      <c r="I155" s="1013"/>
      <c r="J155" s="1013"/>
      <c r="K155" s="1013"/>
      <c r="L155" s="1013"/>
      <c r="M155" s="1013"/>
      <c r="N155" s="1013"/>
      <c r="O155" s="1013"/>
      <c r="P155" s="1013"/>
      <c r="Q155" s="1013"/>
      <c r="R155" s="1013"/>
      <c r="S155" s="1013"/>
      <c r="T155" s="1013"/>
      <c r="U155" s="1013"/>
      <c r="V155" s="1013"/>
      <c r="W155" s="1013"/>
      <c r="X155" s="1013"/>
      <c r="Y155" s="1013"/>
      <c r="Z155" s="1013"/>
      <c r="AA155" s="1013"/>
      <c r="AB155" s="1013"/>
      <c r="AC155" s="1013"/>
      <c r="AD155" s="1013"/>
      <c r="AE155" s="1013"/>
      <c r="AF155" s="1013"/>
      <c r="AG155" s="1013"/>
      <c r="AH155" s="1013"/>
      <c r="AI155" s="1013"/>
      <c r="AJ155" s="1013"/>
      <c r="AK155" s="1013"/>
      <c r="AL155" s="1013"/>
      <c r="AM155" s="1013"/>
      <c r="AN155" s="1013"/>
      <c r="AO155" s="1013"/>
      <c r="AP155" s="1013"/>
      <c r="AQ155" s="1013"/>
      <c r="AR155" s="1013"/>
      <c r="AS155" s="1013"/>
      <c r="AT155" s="1013"/>
      <c r="AU155" s="1013"/>
      <c r="AV155" s="1013"/>
      <c r="AW155" s="1013"/>
      <c r="AX155" s="1013"/>
      <c r="AY155" s="1013"/>
      <c r="AZ155" s="1013"/>
      <c r="BA155" s="1014"/>
      <c r="BB155" s="179"/>
    </row>
    <row r="156" spans="2:54">
      <c r="B156" s="888"/>
      <c r="C156" s="889"/>
      <c r="D156" s="889"/>
      <c r="E156" s="890"/>
      <c r="F156" s="206"/>
      <c r="G156" s="1012"/>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1013"/>
      <c r="AF156" s="1013"/>
      <c r="AG156" s="1013"/>
      <c r="AH156" s="1013"/>
      <c r="AI156" s="1013"/>
      <c r="AJ156" s="1013"/>
      <c r="AK156" s="1013"/>
      <c r="AL156" s="1013"/>
      <c r="AM156" s="1013"/>
      <c r="AN156" s="1013"/>
      <c r="AO156" s="1013"/>
      <c r="AP156" s="1013"/>
      <c r="AQ156" s="1013"/>
      <c r="AR156" s="1013"/>
      <c r="AS156" s="1013"/>
      <c r="AT156" s="1013"/>
      <c r="AU156" s="1013"/>
      <c r="AV156" s="1013"/>
      <c r="AW156" s="1013"/>
      <c r="AX156" s="1013"/>
      <c r="AY156" s="1013"/>
      <c r="AZ156" s="1013"/>
      <c r="BA156" s="1014"/>
      <c r="BB156" s="179"/>
    </row>
    <row r="157" spans="2:54">
      <c r="B157" s="888"/>
      <c r="C157" s="889"/>
      <c r="D157" s="889"/>
      <c r="E157" s="890"/>
      <c r="F157" s="206"/>
      <c r="G157" s="1012"/>
      <c r="H157" s="1013"/>
      <c r="I157" s="1013"/>
      <c r="J157" s="1013"/>
      <c r="K157" s="1013"/>
      <c r="L157" s="1013"/>
      <c r="M157" s="1013"/>
      <c r="N157" s="1013"/>
      <c r="O157" s="1013"/>
      <c r="P157" s="1013"/>
      <c r="Q157" s="1013"/>
      <c r="R157" s="1013"/>
      <c r="S157" s="1013"/>
      <c r="T157" s="1013"/>
      <c r="U157" s="1013"/>
      <c r="V157" s="1013"/>
      <c r="W157" s="1013"/>
      <c r="X157" s="1013"/>
      <c r="Y157" s="1013"/>
      <c r="Z157" s="1013"/>
      <c r="AA157" s="1013"/>
      <c r="AB157" s="1013"/>
      <c r="AC157" s="1013"/>
      <c r="AD157" s="1013"/>
      <c r="AE157" s="1013"/>
      <c r="AF157" s="1013"/>
      <c r="AG157" s="1013"/>
      <c r="AH157" s="1013"/>
      <c r="AI157" s="1013"/>
      <c r="AJ157" s="1013"/>
      <c r="AK157" s="1013"/>
      <c r="AL157" s="1013"/>
      <c r="AM157" s="1013"/>
      <c r="AN157" s="1013"/>
      <c r="AO157" s="1013"/>
      <c r="AP157" s="1013"/>
      <c r="AQ157" s="1013"/>
      <c r="AR157" s="1013"/>
      <c r="AS157" s="1013"/>
      <c r="AT157" s="1013"/>
      <c r="AU157" s="1013"/>
      <c r="AV157" s="1013"/>
      <c r="AW157" s="1013"/>
      <c r="AX157" s="1013"/>
      <c r="AY157" s="1013"/>
      <c r="AZ157" s="1013"/>
      <c r="BA157" s="1014"/>
      <c r="BB157" s="179"/>
    </row>
    <row r="158" spans="2:54">
      <c r="B158" s="888"/>
      <c r="C158" s="889"/>
      <c r="D158" s="889"/>
      <c r="E158" s="890"/>
      <c r="F158" s="206"/>
      <c r="G158" s="1015"/>
      <c r="H158" s="1016"/>
      <c r="I158" s="1016"/>
      <c r="J158" s="1016"/>
      <c r="K158" s="1016"/>
      <c r="L158" s="1016"/>
      <c r="M158" s="1016"/>
      <c r="N158" s="1016"/>
      <c r="O158" s="1016"/>
      <c r="P158" s="1016"/>
      <c r="Q158" s="1016"/>
      <c r="R158" s="1016"/>
      <c r="S158" s="1016"/>
      <c r="T158" s="1016"/>
      <c r="U158" s="1016"/>
      <c r="V158" s="1016"/>
      <c r="W158" s="1016"/>
      <c r="X158" s="1016"/>
      <c r="Y158" s="1016"/>
      <c r="Z158" s="1016"/>
      <c r="AA158" s="1016"/>
      <c r="AB158" s="1016"/>
      <c r="AC158" s="1016"/>
      <c r="AD158" s="1016"/>
      <c r="AE158" s="1016"/>
      <c r="AF158" s="1016"/>
      <c r="AG158" s="1016"/>
      <c r="AH158" s="1016"/>
      <c r="AI158" s="1016"/>
      <c r="AJ158" s="1016"/>
      <c r="AK158" s="1016"/>
      <c r="AL158" s="1016"/>
      <c r="AM158" s="1016"/>
      <c r="AN158" s="1016"/>
      <c r="AO158" s="1016"/>
      <c r="AP158" s="1016"/>
      <c r="AQ158" s="1016"/>
      <c r="AR158" s="1016"/>
      <c r="AS158" s="1016"/>
      <c r="AT158" s="1016"/>
      <c r="AU158" s="1016"/>
      <c r="AV158" s="1016"/>
      <c r="AW158" s="1016"/>
      <c r="AX158" s="1016"/>
      <c r="AY158" s="1016"/>
      <c r="AZ158" s="1016"/>
      <c r="BA158" s="1017"/>
      <c r="BB158" s="179"/>
    </row>
    <row r="159" spans="2:54" ht="4.5" customHeight="1">
      <c r="B159" s="1004"/>
      <c r="C159" s="1005"/>
      <c r="D159" s="1005"/>
      <c r="E159" s="1006"/>
      <c r="F159" s="210"/>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4"/>
      <c r="AK159" s="170"/>
      <c r="AL159" s="170"/>
      <c r="AM159" s="170"/>
      <c r="AN159" s="170"/>
      <c r="AO159" s="170"/>
      <c r="AP159" s="170"/>
      <c r="AQ159" s="170"/>
      <c r="AR159" s="170"/>
      <c r="AS159" s="170"/>
      <c r="AT159" s="170"/>
      <c r="AU159" s="170"/>
      <c r="AV159" s="170"/>
      <c r="AW159" s="170"/>
      <c r="AX159" s="170"/>
      <c r="AY159" s="170"/>
      <c r="AZ159" s="170"/>
      <c r="BA159" s="170"/>
      <c r="BB159" s="171"/>
    </row>
    <row r="160" spans="2:54" ht="4.5" customHeight="1">
      <c r="B160" s="360"/>
      <c r="C160" s="505"/>
      <c r="D160" s="505"/>
      <c r="E160" s="505"/>
      <c r="F160" s="174"/>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5"/>
      <c r="AI160" s="505"/>
      <c r="AJ160" s="193"/>
      <c r="AK160" s="182"/>
      <c r="AL160" s="501"/>
      <c r="AM160" s="501"/>
      <c r="AN160" s="501"/>
      <c r="AO160" s="501"/>
      <c r="AP160" s="501"/>
      <c r="AQ160" s="501"/>
      <c r="AR160" s="501"/>
      <c r="AS160" s="501"/>
      <c r="AT160" s="501"/>
      <c r="AU160" s="501"/>
      <c r="AV160" s="501"/>
      <c r="AW160" s="501"/>
      <c r="AX160" s="501"/>
      <c r="AY160" s="501"/>
      <c r="AZ160" s="501"/>
      <c r="BA160" s="501"/>
      <c r="BB160" s="175"/>
    </row>
    <row r="161" spans="2:56" ht="12.75" customHeight="1">
      <c r="B161" s="981" t="s">
        <v>1089</v>
      </c>
      <c r="C161" s="982"/>
      <c r="D161" s="982"/>
      <c r="E161" s="983"/>
      <c r="F161" s="178"/>
      <c r="G161" s="984" t="s">
        <v>2118</v>
      </c>
      <c r="H161" s="984"/>
      <c r="I161" s="984"/>
      <c r="J161" s="984"/>
      <c r="K161" s="984"/>
      <c r="L161" s="984"/>
      <c r="M161" s="984"/>
      <c r="N161" s="984"/>
      <c r="O161" s="984"/>
      <c r="P161" s="984"/>
      <c r="Q161" s="984"/>
      <c r="R161" s="984"/>
      <c r="S161" s="984"/>
      <c r="T161" s="984"/>
      <c r="U161" s="984"/>
      <c r="V161" s="984"/>
      <c r="W161" s="984"/>
      <c r="X161" s="984"/>
      <c r="Y161" s="984"/>
      <c r="Z161" s="984"/>
      <c r="AA161" s="984"/>
      <c r="AB161" s="984"/>
      <c r="AC161" s="984"/>
      <c r="AD161" s="984"/>
      <c r="AE161" s="984"/>
      <c r="AF161" s="984"/>
      <c r="AG161" s="984"/>
      <c r="AH161" s="984"/>
      <c r="AI161" s="984"/>
      <c r="AJ161" s="984"/>
      <c r="AK161" s="984"/>
      <c r="AL161" s="984"/>
      <c r="AM161" s="984"/>
      <c r="AN161" s="984"/>
      <c r="AO161" s="984"/>
      <c r="AP161" s="984"/>
      <c r="AQ161" s="984"/>
      <c r="AR161" s="984"/>
      <c r="AS161" s="984"/>
      <c r="AT161" s="984"/>
      <c r="AU161" s="984"/>
      <c r="AV161" s="984"/>
      <c r="AW161" s="984"/>
      <c r="AX161" s="984"/>
      <c r="AY161" s="984"/>
      <c r="AZ161" s="984"/>
      <c r="BA161" s="984"/>
      <c r="BB161" s="179"/>
    </row>
    <row r="162" spans="2:56" ht="12.75" customHeight="1">
      <c r="B162" s="981"/>
      <c r="C162" s="982"/>
      <c r="D162" s="982"/>
      <c r="E162" s="983"/>
      <c r="F162" s="178"/>
      <c r="G162" s="1022" t="s">
        <v>1043</v>
      </c>
      <c r="H162" s="1022"/>
      <c r="I162" s="1022"/>
      <c r="J162" s="1022"/>
      <c r="K162" s="218"/>
      <c r="L162" s="218"/>
      <c r="M162" s="218"/>
      <c r="N162" s="218"/>
      <c r="O162" s="218"/>
      <c r="P162" s="218"/>
      <c r="Q162" s="218"/>
      <c r="R162" s="218"/>
      <c r="S162" s="218"/>
      <c r="T162" s="218"/>
      <c r="U162" s="218"/>
      <c r="V162" s="68"/>
      <c r="W162" s="988" t="s">
        <v>1042</v>
      </c>
      <c r="X162" s="988"/>
      <c r="Y162" s="988"/>
      <c r="Z162" s="988"/>
      <c r="AA162" s="988"/>
      <c r="AB162" s="988"/>
      <c r="AC162" s="218"/>
      <c r="AD162" s="218"/>
      <c r="AE162" s="218"/>
      <c r="AF162" s="218"/>
      <c r="AG162" s="218"/>
      <c r="AH162" s="218"/>
      <c r="AI162" s="68"/>
      <c r="AJ162" s="68"/>
      <c r="AK162" s="68"/>
      <c r="AM162" s="987" t="s">
        <v>1752</v>
      </c>
      <c r="AN162" s="987"/>
      <c r="AO162" s="987"/>
      <c r="AP162" s="987"/>
      <c r="AQ162" s="987"/>
      <c r="AR162" s="987"/>
      <c r="AS162" s="987"/>
      <c r="AT162" s="987"/>
      <c r="AU162" s="987"/>
      <c r="AV162" s="987"/>
      <c r="AW162" s="987"/>
      <c r="BB162" s="57"/>
    </row>
    <row r="163" spans="2:56" ht="12.75" customHeight="1">
      <c r="B163" s="981"/>
      <c r="C163" s="982"/>
      <c r="D163" s="982"/>
      <c r="E163" s="983"/>
      <c r="F163" s="178"/>
      <c r="G163" s="991"/>
      <c r="H163" s="991"/>
      <c r="I163" s="991"/>
      <c r="J163" s="991"/>
      <c r="K163" s="991"/>
      <c r="L163" s="991"/>
      <c r="M163" s="991"/>
      <c r="N163" s="991"/>
      <c r="O163" s="991"/>
      <c r="P163" s="991"/>
      <c r="Q163" s="991"/>
      <c r="R163" s="991"/>
      <c r="S163" s="991"/>
      <c r="T163" s="991"/>
      <c r="U163" s="991"/>
      <c r="V163" s="507"/>
      <c r="W163" s="991"/>
      <c r="X163" s="991"/>
      <c r="Y163" s="991"/>
      <c r="Z163" s="991"/>
      <c r="AA163" s="991"/>
      <c r="AB163" s="991"/>
      <c r="AC163" s="991"/>
      <c r="AD163" s="991"/>
      <c r="AE163" s="991"/>
      <c r="AF163" s="991"/>
      <c r="AG163" s="991"/>
      <c r="AH163" s="991"/>
      <c r="AI163" s="991"/>
      <c r="AJ163" s="991"/>
      <c r="AK163" s="991"/>
      <c r="AL163" s="68"/>
      <c r="AM163" s="991"/>
      <c r="AN163" s="991"/>
      <c r="AO163" s="991"/>
      <c r="AP163" s="991"/>
      <c r="AQ163" s="991"/>
      <c r="AR163" s="991"/>
      <c r="AS163" s="991"/>
      <c r="AT163" s="991"/>
      <c r="AU163" s="991"/>
      <c r="AV163" s="991"/>
      <c r="AW163" s="991"/>
      <c r="AX163" s="991"/>
      <c r="AY163" s="991"/>
      <c r="AZ163" s="991"/>
      <c r="BA163" s="991"/>
      <c r="BB163" s="57"/>
    </row>
    <row r="164" spans="2:56" ht="4.5" customHeight="1">
      <c r="B164" s="981"/>
      <c r="C164" s="982"/>
      <c r="D164" s="982"/>
      <c r="E164" s="983"/>
      <c r="F164" s="178"/>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76"/>
      <c r="AL164" s="176"/>
      <c r="AM164" s="176"/>
      <c r="AN164" s="176"/>
      <c r="AO164" s="176"/>
      <c r="AP164" s="176"/>
      <c r="AQ164" s="176"/>
      <c r="AR164" s="176"/>
      <c r="AS164" s="176"/>
      <c r="AT164" s="176"/>
      <c r="AU164" s="176"/>
      <c r="AV164" s="176"/>
      <c r="AW164" s="176"/>
      <c r="AX164" s="176"/>
      <c r="AY164" s="176"/>
      <c r="AZ164" s="176"/>
      <c r="BA164" s="176"/>
      <c r="BB164" s="179"/>
    </row>
    <row r="165" spans="2:56">
      <c r="B165" s="981"/>
      <c r="C165" s="982"/>
      <c r="D165" s="982"/>
      <c r="E165" s="983"/>
      <c r="F165" s="178"/>
      <c r="G165" s="987" t="s">
        <v>1045</v>
      </c>
      <c r="H165" s="987"/>
      <c r="I165" s="987"/>
      <c r="J165" s="987"/>
      <c r="K165" s="987"/>
      <c r="L165" s="987"/>
      <c r="M165" s="987"/>
      <c r="N165" s="987"/>
      <c r="O165" s="184"/>
      <c r="P165" s="184"/>
      <c r="Q165" s="184"/>
      <c r="R165" s="184"/>
      <c r="S165" s="184"/>
      <c r="T165" s="184"/>
      <c r="U165" s="184"/>
      <c r="V165" s="184"/>
      <c r="W165" s="987" t="s">
        <v>1751</v>
      </c>
      <c r="X165" s="987"/>
      <c r="Y165" s="987"/>
      <c r="Z165" s="987"/>
      <c r="AA165" s="987"/>
      <c r="AB165" s="987"/>
      <c r="AC165" s="987"/>
      <c r="AD165" s="987"/>
      <c r="AE165" s="987"/>
      <c r="AF165" s="987"/>
      <c r="AG165" s="987"/>
      <c r="AH165" s="987"/>
      <c r="AI165" s="987"/>
      <c r="AJ165" s="184"/>
      <c r="AK165" s="176"/>
      <c r="AL165" s="176"/>
      <c r="AM165" s="1046" t="e">
        <f ca="1">IF(OR(validaCF(AM163)=1,validaCF(AM163)=-1),"","Scrivere correttamente il Codice Fiscale.")</f>
        <v>#NAME?</v>
      </c>
      <c r="AN165" s="1046"/>
      <c r="AO165" s="1046"/>
      <c r="AP165" s="1046"/>
      <c r="AQ165" s="1046"/>
      <c r="AR165" s="1046"/>
      <c r="AS165" s="1046"/>
      <c r="AT165" s="1046"/>
      <c r="AU165" s="1046"/>
      <c r="AV165" s="1046"/>
      <c r="AW165" s="1046"/>
      <c r="AX165" s="1046"/>
      <c r="AY165" s="1046"/>
      <c r="AZ165" s="1046"/>
      <c r="BA165" s="1046"/>
      <c r="BB165" s="179"/>
    </row>
    <row r="166" spans="2:56">
      <c r="B166" s="981"/>
      <c r="C166" s="982"/>
      <c r="D166" s="982"/>
      <c r="E166" s="983"/>
      <c r="F166" s="178"/>
      <c r="G166" s="991"/>
      <c r="H166" s="991"/>
      <c r="I166" s="991"/>
      <c r="J166" s="991"/>
      <c r="K166" s="991"/>
      <c r="L166" s="991"/>
      <c r="M166" s="991"/>
      <c r="N166" s="991"/>
      <c r="O166" s="991"/>
      <c r="P166" s="991"/>
      <c r="Q166" s="991"/>
      <c r="R166" s="991"/>
      <c r="S166" s="991"/>
      <c r="T166" s="991"/>
      <c r="U166" s="991"/>
      <c r="V166" s="184"/>
      <c r="W166" s="990"/>
      <c r="X166" s="990"/>
      <c r="Y166" s="990"/>
      <c r="Z166" s="990"/>
      <c r="AA166" s="990"/>
      <c r="AB166" s="990"/>
      <c r="AC166" s="990"/>
      <c r="AD166" s="990"/>
      <c r="AE166" s="990"/>
      <c r="AF166" s="990"/>
      <c r="AG166" s="990"/>
      <c r="AH166" s="990"/>
      <c r="AI166" s="990"/>
      <c r="AJ166" s="990"/>
      <c r="AK166" s="990"/>
      <c r="AL166" s="176"/>
      <c r="AM166" s="1046"/>
      <c r="AN166" s="1046"/>
      <c r="AO166" s="1046"/>
      <c r="AP166" s="1046"/>
      <c r="AQ166" s="1046"/>
      <c r="AR166" s="1046"/>
      <c r="AS166" s="1046"/>
      <c r="AT166" s="1046"/>
      <c r="AU166" s="1046"/>
      <c r="AV166" s="1046"/>
      <c r="AW166" s="1046"/>
      <c r="AX166" s="1046"/>
      <c r="AY166" s="1046"/>
      <c r="AZ166" s="1046"/>
      <c r="BA166" s="1046"/>
      <c r="BB166" s="179"/>
    </row>
    <row r="167" spans="2:56" ht="4.5" customHeight="1">
      <c r="B167" s="195"/>
      <c r="C167" s="185"/>
      <c r="D167" s="185"/>
      <c r="E167" s="185"/>
      <c r="F167" s="172"/>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70"/>
      <c r="AL167" s="170"/>
      <c r="AM167" s="170"/>
      <c r="AN167" s="170"/>
      <c r="AO167" s="170"/>
      <c r="AP167" s="170"/>
      <c r="AQ167" s="170"/>
      <c r="AR167" s="170"/>
      <c r="AS167" s="170"/>
      <c r="AT167" s="170"/>
      <c r="AU167" s="170"/>
      <c r="AV167" s="170"/>
      <c r="AW167" s="170"/>
      <c r="AX167" s="170"/>
      <c r="AY167" s="170"/>
      <c r="AZ167" s="170"/>
      <c r="BA167" s="170"/>
      <c r="BB167" s="171"/>
    </row>
    <row r="168" spans="2:56" ht="4.5" customHeight="1">
      <c r="B168" s="361"/>
      <c r="C168" s="215"/>
      <c r="D168" s="215"/>
      <c r="E168" s="216"/>
      <c r="F168" s="176"/>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184"/>
      <c r="AK168" s="176"/>
      <c r="AL168" s="152"/>
      <c r="AM168" s="152"/>
      <c r="AN168" s="152"/>
      <c r="AO168" s="152"/>
      <c r="AP168" s="152"/>
      <c r="AQ168" s="152"/>
      <c r="AR168" s="152"/>
      <c r="AS168" s="152"/>
      <c r="AT168" s="152"/>
      <c r="AU168" s="152"/>
      <c r="AV168" s="152"/>
      <c r="AW168" s="152"/>
      <c r="AX168" s="152"/>
      <c r="AY168" s="152"/>
      <c r="AZ168" s="152"/>
      <c r="BA168" s="152"/>
      <c r="BB168" s="179"/>
    </row>
    <row r="169" spans="2:56">
      <c r="B169" s="981" t="s">
        <v>1090</v>
      </c>
      <c r="C169" s="982"/>
      <c r="D169" s="982"/>
      <c r="E169" s="983"/>
      <c r="F169" s="176"/>
      <c r="G169" s="984" t="s">
        <v>493</v>
      </c>
      <c r="H169" s="984"/>
      <c r="I169" s="984"/>
      <c r="J169" s="984"/>
      <c r="K169" s="984"/>
      <c r="L169" s="984"/>
      <c r="M169" s="984"/>
      <c r="N169" s="984"/>
      <c r="O169" s="984"/>
      <c r="P169" s="984"/>
      <c r="Q169" s="984"/>
      <c r="R169" s="984"/>
      <c r="S169" s="984"/>
      <c r="T169" s="984"/>
      <c r="U169" s="984"/>
      <c r="V169" s="984"/>
      <c r="W169" s="984"/>
      <c r="X169" s="984"/>
      <c r="Y169" s="984"/>
      <c r="Z169" s="984"/>
      <c r="AA169" s="984"/>
      <c r="AB169" s="984"/>
      <c r="AC169" s="984"/>
      <c r="AD169" s="984"/>
      <c r="AE169" s="984"/>
      <c r="AF169" s="984"/>
      <c r="AG169" s="984"/>
      <c r="AH169" s="984"/>
      <c r="AI169" s="984"/>
      <c r="AJ169" s="984"/>
      <c r="AK169" s="984"/>
      <c r="AL169" s="984"/>
      <c r="AM169" s="984"/>
      <c r="AN169" s="984"/>
      <c r="AO169" s="984"/>
      <c r="AP169" s="984"/>
      <c r="AQ169" s="984"/>
      <c r="AR169" s="984"/>
      <c r="AS169" s="984"/>
      <c r="AT169" s="984"/>
      <c r="AU169" s="984"/>
      <c r="AV169" s="984"/>
      <c r="AW169" s="984"/>
      <c r="AX169" s="984"/>
      <c r="AY169" s="984"/>
      <c r="AZ169" s="984"/>
      <c r="BA169" s="984"/>
      <c r="BB169" s="179"/>
    </row>
    <row r="170" spans="2:56">
      <c r="B170" s="981"/>
      <c r="C170" s="982"/>
      <c r="D170" s="982"/>
      <c r="E170" s="983"/>
      <c r="F170" s="176"/>
      <c r="G170" s="1022" t="s">
        <v>1600</v>
      </c>
      <c r="H170" s="1022"/>
      <c r="I170" s="1022"/>
      <c r="J170" s="1022"/>
      <c r="K170" s="218"/>
      <c r="L170" s="989" t="s">
        <v>1043</v>
      </c>
      <c r="M170" s="989"/>
      <c r="N170" s="989"/>
      <c r="O170" s="989"/>
      <c r="P170" s="989"/>
      <c r="Q170" s="989"/>
      <c r="R170" s="989"/>
      <c r="S170" s="989"/>
      <c r="T170" s="989"/>
      <c r="U170" s="989"/>
      <c r="V170" s="68"/>
      <c r="W170" s="218"/>
      <c r="X170" s="218"/>
      <c r="Y170" s="989" t="s">
        <v>1042</v>
      </c>
      <c r="Z170" s="989"/>
      <c r="AA170" s="989"/>
      <c r="AB170" s="989"/>
      <c r="AC170" s="989"/>
      <c r="AD170" s="989"/>
      <c r="AE170" s="989"/>
      <c r="AF170" s="989"/>
      <c r="AG170" s="989"/>
      <c r="AH170" s="989"/>
      <c r="AI170" s="68"/>
      <c r="AJ170" s="68"/>
      <c r="AK170" s="68"/>
      <c r="AM170" s="987" t="s">
        <v>1752</v>
      </c>
      <c r="AN170" s="987"/>
      <c r="AO170" s="987"/>
      <c r="AP170" s="987"/>
      <c r="AQ170" s="987"/>
      <c r="AR170" s="987"/>
      <c r="AS170" s="987"/>
      <c r="AT170" s="987"/>
      <c r="AU170" s="987"/>
      <c r="AV170" s="987"/>
      <c r="AW170" s="987"/>
      <c r="BB170" s="179"/>
    </row>
    <row r="171" spans="2:56">
      <c r="B171" s="981"/>
      <c r="C171" s="982"/>
      <c r="D171" s="982"/>
      <c r="E171" s="983"/>
      <c r="F171" s="176"/>
      <c r="G171" s="1045"/>
      <c r="H171" s="1045"/>
      <c r="I171" s="1045"/>
      <c r="J171" s="1045"/>
      <c r="K171" s="506"/>
      <c r="L171" s="991"/>
      <c r="M171" s="991"/>
      <c r="N171" s="991"/>
      <c r="O171" s="991"/>
      <c r="P171" s="991"/>
      <c r="Q171" s="991"/>
      <c r="R171" s="991"/>
      <c r="S171" s="991"/>
      <c r="T171" s="991"/>
      <c r="U171" s="991"/>
      <c r="V171" s="991"/>
      <c r="W171" s="991"/>
      <c r="X171" s="506"/>
      <c r="Y171" s="991"/>
      <c r="Z171" s="991"/>
      <c r="AA171" s="991"/>
      <c r="AB171" s="991"/>
      <c r="AC171" s="991"/>
      <c r="AD171" s="991"/>
      <c r="AE171" s="991"/>
      <c r="AF171" s="991"/>
      <c r="AG171" s="991"/>
      <c r="AH171" s="991"/>
      <c r="AI171" s="991"/>
      <c r="AJ171" s="991"/>
      <c r="AK171" s="991"/>
      <c r="AM171" s="991"/>
      <c r="AN171" s="991"/>
      <c r="AO171" s="991"/>
      <c r="AP171" s="991"/>
      <c r="AQ171" s="991"/>
      <c r="AR171" s="991"/>
      <c r="AS171" s="991"/>
      <c r="AT171" s="991"/>
      <c r="AU171" s="991"/>
      <c r="AV171" s="991"/>
      <c r="AW171" s="991"/>
      <c r="AX171" s="991"/>
      <c r="AY171" s="991"/>
      <c r="AZ171" s="991"/>
      <c r="BA171" s="991"/>
      <c r="BB171" s="179"/>
    </row>
    <row r="172" spans="2:56" ht="6" customHeight="1">
      <c r="B172" s="981"/>
      <c r="C172" s="982"/>
      <c r="D172" s="982"/>
      <c r="E172" s="983"/>
      <c r="F172" s="176"/>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76"/>
      <c r="AL172" s="176"/>
      <c r="AM172" s="176"/>
      <c r="AN172" s="176"/>
      <c r="AO172" s="176"/>
      <c r="AP172" s="176"/>
      <c r="AQ172" s="176"/>
      <c r="AR172" s="176"/>
      <c r="AS172" s="176"/>
      <c r="AT172" s="176"/>
      <c r="AU172" s="176"/>
      <c r="AV172" s="176"/>
      <c r="AW172" s="176"/>
      <c r="AX172" s="176"/>
      <c r="AY172" s="176"/>
      <c r="AZ172" s="176"/>
      <c r="BA172" s="176"/>
      <c r="BB172" s="179"/>
    </row>
    <row r="173" spans="2:56">
      <c r="B173" s="981"/>
      <c r="C173" s="982"/>
      <c r="D173" s="982"/>
      <c r="E173" s="983"/>
      <c r="F173" s="176"/>
      <c r="G173" s="987" t="s">
        <v>1045</v>
      </c>
      <c r="H173" s="987"/>
      <c r="I173" s="987"/>
      <c r="J173" s="987"/>
      <c r="K173" s="987"/>
      <c r="L173" s="987"/>
      <c r="M173" s="987"/>
      <c r="N173" s="987"/>
      <c r="O173" s="184"/>
      <c r="P173" s="184"/>
      <c r="Q173" s="184"/>
      <c r="R173" s="184"/>
      <c r="S173" s="184"/>
      <c r="T173" s="184"/>
      <c r="U173" s="184"/>
      <c r="V173" s="184"/>
      <c r="W173" s="987" t="s">
        <v>1751</v>
      </c>
      <c r="X173" s="987"/>
      <c r="Y173" s="987"/>
      <c r="Z173" s="987"/>
      <c r="AA173" s="987"/>
      <c r="AB173" s="987"/>
      <c r="AC173" s="987"/>
      <c r="AD173" s="987"/>
      <c r="AE173" s="987"/>
      <c r="AF173" s="987"/>
      <c r="AG173" s="987"/>
      <c r="AH173" s="987"/>
      <c r="AI173" s="987"/>
      <c r="AJ173" s="184"/>
      <c r="AK173" s="176"/>
      <c r="AL173" s="176"/>
      <c r="AM173" s="1046" t="e">
        <f ca="1">IF(OR(validaCF(AM171)=1,validaCF(AM171)=-1),"","Scrivere correttamente il Codice Fiscale.")</f>
        <v>#NAME?</v>
      </c>
      <c r="AN173" s="1046"/>
      <c r="AO173" s="1046"/>
      <c r="AP173" s="1046"/>
      <c r="AQ173" s="1046"/>
      <c r="AR173" s="1046"/>
      <c r="AS173" s="1046"/>
      <c r="AT173" s="1046"/>
      <c r="AU173" s="1046"/>
      <c r="AV173" s="1046"/>
      <c r="AW173" s="1046"/>
      <c r="AX173" s="1046"/>
      <c r="AY173" s="1046"/>
      <c r="AZ173" s="1046"/>
      <c r="BA173" s="1046"/>
      <c r="BB173" s="179"/>
    </row>
    <row r="174" spans="2:56">
      <c r="B174" s="981"/>
      <c r="C174" s="982"/>
      <c r="D174" s="982"/>
      <c r="E174" s="983"/>
      <c r="F174" s="176"/>
      <c r="G174" s="991"/>
      <c r="H174" s="991"/>
      <c r="I174" s="991"/>
      <c r="J174" s="991"/>
      <c r="K174" s="991"/>
      <c r="L174" s="991"/>
      <c r="M174" s="991"/>
      <c r="N174" s="991"/>
      <c r="O174" s="991"/>
      <c r="P174" s="991"/>
      <c r="Q174" s="991"/>
      <c r="R174" s="991"/>
      <c r="S174" s="991"/>
      <c r="T174" s="991"/>
      <c r="U174" s="991"/>
      <c r="V174" s="184"/>
      <c r="W174" s="990"/>
      <c r="X174" s="990"/>
      <c r="Y174" s="990"/>
      <c r="Z174" s="990"/>
      <c r="AA174" s="990"/>
      <c r="AB174" s="990"/>
      <c r="AC174" s="990"/>
      <c r="AD174" s="990"/>
      <c r="AE174" s="990"/>
      <c r="AF174" s="990"/>
      <c r="AG174" s="990"/>
      <c r="AH174" s="990"/>
      <c r="AI174" s="990"/>
      <c r="AJ174" s="990"/>
      <c r="AK174" s="990"/>
      <c r="AL174" s="176"/>
      <c r="AM174" s="1046"/>
      <c r="AN174" s="1046"/>
      <c r="AO174" s="1046"/>
      <c r="AP174" s="1046"/>
      <c r="AQ174" s="1046"/>
      <c r="AR174" s="1046"/>
      <c r="AS174" s="1046"/>
      <c r="AT174" s="1046"/>
      <c r="AU174" s="1046"/>
      <c r="AV174" s="1046"/>
      <c r="AW174" s="1046"/>
      <c r="AX174" s="1046"/>
      <c r="AY174" s="1046"/>
      <c r="AZ174" s="1046"/>
      <c r="BA174" s="1046"/>
      <c r="BB174" s="179"/>
    </row>
    <row r="175" spans="2:56" ht="4.5" customHeight="1">
      <c r="B175" s="195"/>
      <c r="C175" s="185"/>
      <c r="D175" s="185"/>
      <c r="E175" s="186"/>
      <c r="F175" s="17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70"/>
      <c r="AL175" s="170"/>
      <c r="AM175" s="170"/>
      <c r="AN175" s="170"/>
      <c r="AO175" s="170"/>
      <c r="AP175" s="170"/>
      <c r="AQ175" s="170"/>
      <c r="AR175" s="170"/>
      <c r="AS175" s="170"/>
      <c r="AT175" s="170"/>
      <c r="AU175" s="170"/>
      <c r="AV175" s="170"/>
      <c r="AW175" s="170"/>
      <c r="AX175" s="170"/>
      <c r="AY175" s="170"/>
      <c r="AZ175" s="170"/>
      <c r="BA175" s="170"/>
      <c r="BB175" s="171"/>
    </row>
    <row r="176" spans="2:56" ht="4.5" customHeight="1">
      <c r="B176" s="190"/>
      <c r="C176" s="191"/>
      <c r="D176" s="191"/>
      <c r="E176" s="192"/>
      <c r="F176" s="174"/>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82"/>
      <c r="AL176" s="182"/>
      <c r="AM176" s="182"/>
      <c r="AN176" s="182"/>
      <c r="AO176" s="182"/>
      <c r="AP176" s="182"/>
      <c r="AQ176" s="182"/>
      <c r="AR176" s="182"/>
      <c r="AS176" s="182"/>
      <c r="AT176" s="182"/>
      <c r="AU176" s="182"/>
      <c r="AV176" s="182"/>
      <c r="AW176" s="182"/>
      <c r="AX176" s="182"/>
      <c r="AY176" s="182"/>
      <c r="AZ176" s="182"/>
      <c r="BA176" s="182"/>
      <c r="BB176" s="175"/>
      <c r="BD176" s="286" t="s">
        <v>180</v>
      </c>
    </row>
    <row r="177" spans="2:54" ht="12.75" customHeight="1">
      <c r="B177" s="981" t="s">
        <v>1091</v>
      </c>
      <c r="C177" s="982"/>
      <c r="D177" s="982"/>
      <c r="E177" s="983"/>
      <c r="F177" s="178"/>
      <c r="G177" s="984" t="s">
        <v>492</v>
      </c>
      <c r="H177" s="984"/>
      <c r="I177" s="984"/>
      <c r="J177" s="984"/>
      <c r="K177" s="984"/>
      <c r="L177" s="984"/>
      <c r="M177" s="984"/>
      <c r="N177" s="984"/>
      <c r="O177" s="984"/>
      <c r="P177" s="984"/>
      <c r="Q177" s="984"/>
      <c r="R177" s="984"/>
      <c r="S177" s="984"/>
      <c r="T177" s="984"/>
      <c r="U177" s="984"/>
      <c r="V177" s="984"/>
      <c r="W177" s="984"/>
      <c r="X177" s="984"/>
      <c r="Y177" s="984"/>
      <c r="Z177" s="984"/>
      <c r="AA177" s="984"/>
      <c r="AB177" s="984"/>
      <c r="AC177" s="984"/>
      <c r="AD177" s="984"/>
      <c r="AE177" s="984"/>
      <c r="AF177" s="984"/>
      <c r="AG177" s="984"/>
      <c r="AH177" s="984"/>
      <c r="AI177" s="984"/>
      <c r="AJ177" s="984"/>
      <c r="AK177" s="984"/>
      <c r="AL177" s="984"/>
      <c r="AM177" s="984"/>
      <c r="AN177" s="984"/>
      <c r="AO177" s="984"/>
      <c r="AP177" s="984"/>
      <c r="AQ177" s="984"/>
      <c r="AR177" s="984"/>
      <c r="AS177" s="984"/>
      <c r="AT177" s="984"/>
      <c r="AU177" s="984"/>
      <c r="AV177" s="984"/>
      <c r="AW177" s="984"/>
      <c r="AX177" s="984"/>
      <c r="AY177" s="984"/>
      <c r="AZ177" s="984"/>
      <c r="BA177" s="984"/>
      <c r="BB177" s="179"/>
    </row>
    <row r="178" spans="2:54">
      <c r="B178" s="981"/>
      <c r="C178" s="982"/>
      <c r="D178" s="982"/>
      <c r="E178" s="983"/>
      <c r="F178" s="178"/>
      <c r="G178" s="1022" t="s">
        <v>1600</v>
      </c>
      <c r="H178" s="1022"/>
      <c r="I178" s="1022"/>
      <c r="J178" s="1022"/>
      <c r="K178" s="218"/>
      <c r="L178" s="989" t="s">
        <v>1043</v>
      </c>
      <c r="M178" s="989"/>
      <c r="N178" s="989"/>
      <c r="O178" s="989"/>
      <c r="P178" s="989"/>
      <c r="Q178" s="989"/>
      <c r="R178" s="989"/>
      <c r="S178" s="989"/>
      <c r="T178" s="989"/>
      <c r="U178" s="989"/>
      <c r="V178" s="68"/>
      <c r="W178" s="218"/>
      <c r="X178" s="218"/>
      <c r="Y178" s="989" t="s">
        <v>1042</v>
      </c>
      <c r="Z178" s="989"/>
      <c r="AA178" s="989"/>
      <c r="AB178" s="989"/>
      <c r="AC178" s="989"/>
      <c r="AD178" s="989"/>
      <c r="AE178" s="989"/>
      <c r="AF178" s="989"/>
      <c r="AG178" s="989"/>
      <c r="AH178" s="989"/>
      <c r="AI178" s="68"/>
      <c r="AJ178" s="68"/>
      <c r="AK178" s="68"/>
      <c r="AM178" s="987" t="s">
        <v>1752</v>
      </c>
      <c r="AN178" s="987"/>
      <c r="AO178" s="987"/>
      <c r="AP178" s="987"/>
      <c r="AQ178" s="987"/>
      <c r="AR178" s="987"/>
      <c r="AS178" s="987"/>
      <c r="AT178" s="987"/>
      <c r="AU178" s="987"/>
      <c r="AV178" s="987"/>
      <c r="AW178" s="987"/>
      <c r="BB178" s="179"/>
    </row>
    <row r="179" spans="2:54">
      <c r="B179" s="981"/>
      <c r="C179" s="982"/>
      <c r="D179" s="982"/>
      <c r="E179" s="983"/>
      <c r="F179" s="178"/>
      <c r="G179" s="1045"/>
      <c r="H179" s="1045"/>
      <c r="I179" s="1045"/>
      <c r="J179" s="1045"/>
      <c r="K179" s="506"/>
      <c r="L179" s="991"/>
      <c r="M179" s="991"/>
      <c r="N179" s="991"/>
      <c r="O179" s="991"/>
      <c r="P179" s="991"/>
      <c r="Q179" s="991"/>
      <c r="R179" s="991"/>
      <c r="S179" s="991"/>
      <c r="T179" s="991"/>
      <c r="U179" s="991"/>
      <c r="V179" s="991"/>
      <c r="W179" s="991"/>
      <c r="X179" s="506"/>
      <c r="Y179" s="991"/>
      <c r="Z179" s="991"/>
      <c r="AA179" s="991"/>
      <c r="AB179" s="991"/>
      <c r="AC179" s="991"/>
      <c r="AD179" s="991"/>
      <c r="AE179" s="991"/>
      <c r="AF179" s="991"/>
      <c r="AG179" s="991"/>
      <c r="AH179" s="991"/>
      <c r="AI179" s="991"/>
      <c r="AJ179" s="991"/>
      <c r="AK179" s="991"/>
      <c r="AM179" s="991"/>
      <c r="AN179" s="991"/>
      <c r="AO179" s="991"/>
      <c r="AP179" s="991"/>
      <c r="AQ179" s="991"/>
      <c r="AR179" s="991"/>
      <c r="AS179" s="991"/>
      <c r="AT179" s="991"/>
      <c r="AU179" s="991"/>
      <c r="AV179" s="991"/>
      <c r="AW179" s="991"/>
      <c r="AX179" s="991"/>
      <c r="AY179" s="991"/>
      <c r="AZ179" s="991"/>
      <c r="BA179" s="991"/>
      <c r="BB179" s="179"/>
    </row>
    <row r="180" spans="2:54" ht="5.25" customHeight="1">
      <c r="B180" s="981"/>
      <c r="C180" s="982"/>
      <c r="D180" s="982"/>
      <c r="E180" s="983"/>
      <c r="F180" s="178"/>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76"/>
      <c r="AL180" s="176"/>
      <c r="AM180" s="176"/>
      <c r="AN180" s="176"/>
      <c r="AO180" s="176"/>
      <c r="AP180" s="176"/>
      <c r="AQ180" s="176"/>
      <c r="AR180" s="176"/>
      <c r="AS180" s="176"/>
      <c r="AT180" s="176"/>
      <c r="AU180" s="176"/>
      <c r="AV180" s="176"/>
      <c r="AW180" s="176"/>
      <c r="AX180" s="176"/>
      <c r="AY180" s="176"/>
      <c r="AZ180" s="176"/>
      <c r="BA180" s="176"/>
      <c r="BB180" s="179"/>
    </row>
    <row r="181" spans="2:54">
      <c r="B181" s="981"/>
      <c r="C181" s="982"/>
      <c r="D181" s="982"/>
      <c r="E181" s="983"/>
      <c r="F181" s="178"/>
      <c r="G181" s="987" t="s">
        <v>1045</v>
      </c>
      <c r="H181" s="987"/>
      <c r="I181" s="987"/>
      <c r="J181" s="987"/>
      <c r="K181" s="987"/>
      <c r="L181" s="987"/>
      <c r="M181" s="987"/>
      <c r="N181" s="987"/>
      <c r="O181" s="184"/>
      <c r="P181" s="184"/>
      <c r="Q181" s="184"/>
      <c r="R181" s="184"/>
      <c r="S181" s="184"/>
      <c r="T181" s="184"/>
      <c r="U181" s="184"/>
      <c r="V181" s="184"/>
      <c r="W181" s="987" t="s">
        <v>1751</v>
      </c>
      <c r="X181" s="987"/>
      <c r="Y181" s="987"/>
      <c r="Z181" s="987"/>
      <c r="AA181" s="987"/>
      <c r="AB181" s="987"/>
      <c r="AC181" s="987"/>
      <c r="AD181" s="987"/>
      <c r="AE181" s="987"/>
      <c r="AF181" s="987"/>
      <c r="AG181" s="987"/>
      <c r="AH181" s="987"/>
      <c r="AI181" s="987"/>
      <c r="AJ181" s="184"/>
      <c r="AK181" s="176"/>
      <c r="AL181" s="176"/>
      <c r="AM181" s="1046" t="e">
        <f ca="1">IF(OR(validaCF(AM179)=1,validaCF(AM179)=-1),"","Scrivere correttamente il Codice Fiscale.")</f>
        <v>#NAME?</v>
      </c>
      <c r="AN181" s="1046"/>
      <c r="AO181" s="1046"/>
      <c r="AP181" s="1046"/>
      <c r="AQ181" s="1046"/>
      <c r="AR181" s="1046"/>
      <c r="AS181" s="1046"/>
      <c r="AT181" s="1046"/>
      <c r="AU181" s="1046"/>
      <c r="AV181" s="1046"/>
      <c r="AW181" s="1046"/>
      <c r="AX181" s="1046"/>
      <c r="AY181" s="1046"/>
      <c r="AZ181" s="1046"/>
      <c r="BA181" s="1046"/>
      <c r="BB181" s="179"/>
    </row>
    <row r="182" spans="2:54">
      <c r="B182" s="981"/>
      <c r="C182" s="982"/>
      <c r="D182" s="982"/>
      <c r="E182" s="983"/>
      <c r="F182" s="178"/>
      <c r="G182" s="991"/>
      <c r="H182" s="991"/>
      <c r="I182" s="991"/>
      <c r="J182" s="991"/>
      <c r="K182" s="991"/>
      <c r="L182" s="991"/>
      <c r="M182" s="991"/>
      <c r="N182" s="991"/>
      <c r="O182" s="991"/>
      <c r="P182" s="991"/>
      <c r="Q182" s="991"/>
      <c r="R182" s="991"/>
      <c r="S182" s="991"/>
      <c r="T182" s="991"/>
      <c r="U182" s="991"/>
      <c r="V182" s="184"/>
      <c r="W182" s="990"/>
      <c r="X182" s="990"/>
      <c r="Y182" s="990"/>
      <c r="Z182" s="990"/>
      <c r="AA182" s="990"/>
      <c r="AB182" s="990"/>
      <c r="AC182" s="990"/>
      <c r="AD182" s="990"/>
      <c r="AE182" s="990"/>
      <c r="AF182" s="990"/>
      <c r="AG182" s="990"/>
      <c r="AH182" s="990"/>
      <c r="AI182" s="990"/>
      <c r="AJ182" s="990"/>
      <c r="AK182" s="990"/>
      <c r="AL182" s="176"/>
      <c r="AM182" s="1046"/>
      <c r="AN182" s="1046"/>
      <c r="AO182" s="1046"/>
      <c r="AP182" s="1046"/>
      <c r="AQ182" s="1046"/>
      <c r="AR182" s="1046"/>
      <c r="AS182" s="1046"/>
      <c r="AT182" s="1046"/>
      <c r="AU182" s="1046"/>
      <c r="AV182" s="1046"/>
      <c r="AW182" s="1046"/>
      <c r="AX182" s="1046"/>
      <c r="AY182" s="1046"/>
      <c r="AZ182" s="1046"/>
      <c r="BA182" s="1046"/>
      <c r="BB182" s="179"/>
    </row>
    <row r="183" spans="2:54">
      <c r="B183" s="981"/>
      <c r="C183" s="982"/>
      <c r="D183" s="982"/>
      <c r="E183" s="983"/>
      <c r="F183" s="178"/>
      <c r="G183" s="500"/>
      <c r="H183" s="500"/>
      <c r="I183" s="500"/>
      <c r="J183" s="500"/>
      <c r="K183" s="6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68"/>
      <c r="AH183" s="218"/>
      <c r="AI183" s="218"/>
      <c r="AJ183" s="218"/>
      <c r="AK183" s="218"/>
      <c r="AL183" s="218"/>
      <c r="AM183" s="218"/>
      <c r="AN183" s="218"/>
      <c r="AO183" s="68"/>
      <c r="AP183" s="218"/>
      <c r="AQ183" s="218"/>
      <c r="AR183" s="218"/>
      <c r="AS183" s="218"/>
      <c r="AT183" s="218"/>
      <c r="AU183" s="218"/>
      <c r="AV183" s="218"/>
      <c r="AW183" s="218"/>
      <c r="AX183" s="218"/>
      <c r="AY183" s="218"/>
      <c r="AZ183" s="218"/>
      <c r="BA183" s="218"/>
      <c r="BB183" s="179"/>
    </row>
    <row r="184" spans="2:54">
      <c r="B184" s="981"/>
      <c r="C184" s="982"/>
      <c r="D184" s="982"/>
      <c r="E184" s="983"/>
      <c r="F184" s="178"/>
      <c r="G184" s="1022" t="s">
        <v>1600</v>
      </c>
      <c r="H184" s="1022"/>
      <c r="I184" s="1022"/>
      <c r="J184" s="1022"/>
      <c r="K184" s="218"/>
      <c r="L184" s="989" t="s">
        <v>1043</v>
      </c>
      <c r="M184" s="989"/>
      <c r="N184" s="989"/>
      <c r="O184" s="989"/>
      <c r="P184" s="989"/>
      <c r="Q184" s="989"/>
      <c r="R184" s="989"/>
      <c r="S184" s="989"/>
      <c r="T184" s="989"/>
      <c r="U184" s="989"/>
      <c r="V184" s="68"/>
      <c r="W184" s="218"/>
      <c r="X184" s="218"/>
      <c r="Y184" s="989" t="s">
        <v>1042</v>
      </c>
      <c r="Z184" s="989"/>
      <c r="AA184" s="989"/>
      <c r="AB184" s="989"/>
      <c r="AC184" s="989"/>
      <c r="AD184" s="989"/>
      <c r="AE184" s="989"/>
      <c r="AF184" s="989"/>
      <c r="AG184" s="989"/>
      <c r="AH184" s="989"/>
      <c r="AI184" s="68"/>
      <c r="AJ184" s="68"/>
      <c r="AK184" s="68"/>
      <c r="AM184" s="987" t="s">
        <v>1752</v>
      </c>
      <c r="AN184" s="987"/>
      <c r="AO184" s="987"/>
      <c r="AP184" s="987"/>
      <c r="AQ184" s="987"/>
      <c r="AR184" s="987"/>
      <c r="AS184" s="987"/>
      <c r="AT184" s="987"/>
      <c r="AU184" s="987"/>
      <c r="AV184" s="987"/>
      <c r="AW184" s="987"/>
      <c r="BB184" s="179"/>
    </row>
    <row r="185" spans="2:54">
      <c r="B185" s="981"/>
      <c r="C185" s="982"/>
      <c r="D185" s="982"/>
      <c r="E185" s="983"/>
      <c r="F185" s="178"/>
      <c r="G185" s="1045"/>
      <c r="H185" s="1045"/>
      <c r="I185" s="1045"/>
      <c r="J185" s="1045"/>
      <c r="K185" s="506"/>
      <c r="L185" s="991"/>
      <c r="M185" s="991"/>
      <c r="N185" s="991"/>
      <c r="O185" s="991"/>
      <c r="P185" s="991"/>
      <c r="Q185" s="991"/>
      <c r="R185" s="991"/>
      <c r="S185" s="991"/>
      <c r="T185" s="991"/>
      <c r="U185" s="991"/>
      <c r="V185" s="991"/>
      <c r="W185" s="991"/>
      <c r="X185" s="506"/>
      <c r="Y185" s="991"/>
      <c r="Z185" s="991"/>
      <c r="AA185" s="991"/>
      <c r="AB185" s="991"/>
      <c r="AC185" s="991"/>
      <c r="AD185" s="991"/>
      <c r="AE185" s="991"/>
      <c r="AF185" s="991"/>
      <c r="AG185" s="991"/>
      <c r="AH185" s="991"/>
      <c r="AI185" s="991"/>
      <c r="AJ185" s="991"/>
      <c r="AK185" s="991"/>
      <c r="AM185" s="991"/>
      <c r="AN185" s="991"/>
      <c r="AO185" s="991"/>
      <c r="AP185" s="991"/>
      <c r="AQ185" s="991"/>
      <c r="AR185" s="991"/>
      <c r="AS185" s="991"/>
      <c r="AT185" s="991"/>
      <c r="AU185" s="991"/>
      <c r="AV185" s="991"/>
      <c r="AW185" s="991"/>
      <c r="AX185" s="991"/>
      <c r="AY185" s="991"/>
      <c r="AZ185" s="991"/>
      <c r="BA185" s="991"/>
      <c r="BB185" s="179"/>
    </row>
    <row r="186" spans="2:54" ht="5.25" customHeight="1">
      <c r="B186" s="981"/>
      <c r="C186" s="982"/>
      <c r="D186" s="982"/>
      <c r="E186" s="983"/>
      <c r="F186" s="178"/>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76"/>
      <c r="AL186" s="176"/>
      <c r="AM186" s="176"/>
      <c r="AN186" s="176"/>
      <c r="AO186" s="176"/>
      <c r="AP186" s="176"/>
      <c r="AQ186" s="176"/>
      <c r="AR186" s="176"/>
      <c r="AS186" s="176"/>
      <c r="AT186" s="176"/>
      <c r="AU186" s="176"/>
      <c r="AV186" s="176"/>
      <c r="AW186" s="176"/>
      <c r="AX186" s="176"/>
      <c r="AY186" s="176"/>
      <c r="AZ186" s="176"/>
      <c r="BA186" s="176"/>
      <c r="BB186" s="179"/>
    </row>
    <row r="187" spans="2:54">
      <c r="B187" s="981"/>
      <c r="C187" s="982"/>
      <c r="D187" s="982"/>
      <c r="E187" s="983"/>
      <c r="F187" s="178"/>
      <c r="G187" s="987" t="s">
        <v>1045</v>
      </c>
      <c r="H187" s="987"/>
      <c r="I187" s="987"/>
      <c r="J187" s="987"/>
      <c r="K187" s="987"/>
      <c r="L187" s="987"/>
      <c r="M187" s="987"/>
      <c r="N187" s="987"/>
      <c r="O187" s="184"/>
      <c r="P187" s="184"/>
      <c r="Q187" s="184"/>
      <c r="R187" s="184"/>
      <c r="S187" s="184"/>
      <c r="T187" s="184"/>
      <c r="U187" s="184"/>
      <c r="V187" s="184"/>
      <c r="W187" s="987" t="s">
        <v>1751</v>
      </c>
      <c r="X187" s="987"/>
      <c r="Y187" s="987"/>
      <c r="Z187" s="987"/>
      <c r="AA187" s="987"/>
      <c r="AB187" s="987"/>
      <c r="AC187" s="987"/>
      <c r="AD187" s="987"/>
      <c r="AE187" s="987"/>
      <c r="AF187" s="987"/>
      <c r="AG187" s="987"/>
      <c r="AH187" s="987"/>
      <c r="AI187" s="987"/>
      <c r="AJ187" s="184"/>
      <c r="AK187" s="176"/>
      <c r="AL187" s="176"/>
      <c r="AM187" s="1046" t="e">
        <f ca="1">IF(OR(validaCF(AM185)=1,validaCF(AM185)=-1),"","Scrivere correttamente il Codice Fiscale.")</f>
        <v>#NAME?</v>
      </c>
      <c r="AN187" s="1046"/>
      <c r="AO187" s="1046"/>
      <c r="AP187" s="1046"/>
      <c r="AQ187" s="1046"/>
      <c r="AR187" s="1046"/>
      <c r="AS187" s="1046"/>
      <c r="AT187" s="1046"/>
      <c r="AU187" s="1046"/>
      <c r="AV187" s="1046"/>
      <c r="AW187" s="1046"/>
      <c r="AX187" s="1046"/>
      <c r="AY187" s="1046"/>
      <c r="AZ187" s="1046"/>
      <c r="BA187" s="1046"/>
      <c r="BB187" s="179"/>
    </row>
    <row r="188" spans="2:54">
      <c r="B188" s="981"/>
      <c r="C188" s="982"/>
      <c r="D188" s="982"/>
      <c r="E188" s="983"/>
      <c r="F188" s="178"/>
      <c r="G188" s="991"/>
      <c r="H188" s="991"/>
      <c r="I188" s="991"/>
      <c r="J188" s="991"/>
      <c r="K188" s="991"/>
      <c r="L188" s="991"/>
      <c r="M188" s="991"/>
      <c r="N188" s="991"/>
      <c r="O188" s="991"/>
      <c r="P188" s="991"/>
      <c r="Q188" s="991"/>
      <c r="R188" s="991"/>
      <c r="S188" s="991"/>
      <c r="T188" s="991"/>
      <c r="U188" s="991"/>
      <c r="V188" s="184"/>
      <c r="W188" s="990"/>
      <c r="X188" s="990"/>
      <c r="Y188" s="990"/>
      <c r="Z188" s="990"/>
      <c r="AA188" s="990"/>
      <c r="AB188" s="990"/>
      <c r="AC188" s="990"/>
      <c r="AD188" s="990"/>
      <c r="AE188" s="990"/>
      <c r="AF188" s="990"/>
      <c r="AG188" s="990"/>
      <c r="AH188" s="990"/>
      <c r="AI188" s="990"/>
      <c r="AJ188" s="990"/>
      <c r="AK188" s="990"/>
      <c r="AL188" s="176"/>
      <c r="AM188" s="1046"/>
      <c r="AN188" s="1046"/>
      <c r="AO188" s="1046"/>
      <c r="AP188" s="1046"/>
      <c r="AQ188" s="1046"/>
      <c r="AR188" s="1046"/>
      <c r="AS188" s="1046"/>
      <c r="AT188" s="1046"/>
      <c r="AU188" s="1046"/>
      <c r="AV188" s="1046"/>
      <c r="AW188" s="1046"/>
      <c r="AX188" s="1046"/>
      <c r="AY188" s="1046"/>
      <c r="AZ188" s="1046"/>
      <c r="BA188" s="1046"/>
      <c r="BB188" s="179"/>
    </row>
    <row r="189" spans="2:54">
      <c r="B189" s="981"/>
      <c r="C189" s="982"/>
      <c r="D189" s="982"/>
      <c r="E189" s="983"/>
      <c r="F189" s="178"/>
      <c r="G189" s="500"/>
      <c r="H189" s="500"/>
      <c r="I189" s="500"/>
      <c r="J189" s="500"/>
      <c r="K189" s="6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68"/>
      <c r="AH189" s="218"/>
      <c r="AI189" s="218"/>
      <c r="AJ189" s="218"/>
      <c r="AK189" s="218"/>
      <c r="AL189" s="218"/>
      <c r="AM189" s="218"/>
      <c r="AN189" s="218"/>
      <c r="AO189" s="68"/>
      <c r="AP189" s="218"/>
      <c r="AQ189" s="218"/>
      <c r="AR189" s="218"/>
      <c r="AS189" s="218"/>
      <c r="AT189" s="218"/>
      <c r="AU189" s="218"/>
      <c r="AV189" s="218"/>
      <c r="AW189" s="218"/>
      <c r="AX189" s="218"/>
      <c r="AY189" s="218"/>
      <c r="AZ189" s="218"/>
      <c r="BA189" s="218"/>
      <c r="BB189" s="179"/>
    </row>
    <row r="190" spans="2:54">
      <c r="B190" s="981"/>
      <c r="C190" s="982"/>
      <c r="D190" s="982"/>
      <c r="E190" s="983"/>
      <c r="F190" s="178"/>
      <c r="G190" s="1022" t="s">
        <v>1600</v>
      </c>
      <c r="H190" s="1022"/>
      <c r="I190" s="1022"/>
      <c r="J190" s="1022"/>
      <c r="K190" s="218"/>
      <c r="L190" s="989" t="s">
        <v>1043</v>
      </c>
      <c r="M190" s="989"/>
      <c r="N190" s="989"/>
      <c r="O190" s="989"/>
      <c r="P190" s="989"/>
      <c r="Q190" s="989"/>
      <c r="R190" s="989"/>
      <c r="S190" s="989"/>
      <c r="T190" s="989"/>
      <c r="U190" s="989"/>
      <c r="V190" s="68"/>
      <c r="W190" s="218"/>
      <c r="X190" s="218"/>
      <c r="Y190" s="989" t="s">
        <v>1042</v>
      </c>
      <c r="Z190" s="989"/>
      <c r="AA190" s="989"/>
      <c r="AB190" s="989"/>
      <c r="AC190" s="989"/>
      <c r="AD190" s="989"/>
      <c r="AE190" s="989"/>
      <c r="AF190" s="989"/>
      <c r="AG190" s="989"/>
      <c r="AH190" s="989"/>
      <c r="AI190" s="68"/>
      <c r="AJ190" s="68"/>
      <c r="AK190" s="68"/>
      <c r="AM190" s="987" t="s">
        <v>1752</v>
      </c>
      <c r="AN190" s="987"/>
      <c r="AO190" s="987"/>
      <c r="AP190" s="987"/>
      <c r="AQ190" s="987"/>
      <c r="AR190" s="987"/>
      <c r="AS190" s="987"/>
      <c r="AT190" s="987"/>
      <c r="AU190" s="987"/>
      <c r="AV190" s="987"/>
      <c r="AW190" s="987"/>
      <c r="BB190" s="179"/>
    </row>
    <row r="191" spans="2:54">
      <c r="B191" s="981"/>
      <c r="C191" s="982"/>
      <c r="D191" s="982"/>
      <c r="E191" s="983"/>
      <c r="F191" s="178"/>
      <c r="G191" s="1045"/>
      <c r="H191" s="1045"/>
      <c r="I191" s="1045"/>
      <c r="J191" s="1045"/>
      <c r="K191" s="506"/>
      <c r="L191" s="991"/>
      <c r="M191" s="991"/>
      <c r="N191" s="991"/>
      <c r="O191" s="991"/>
      <c r="P191" s="991"/>
      <c r="Q191" s="991"/>
      <c r="R191" s="991"/>
      <c r="S191" s="991"/>
      <c r="T191" s="991"/>
      <c r="U191" s="991"/>
      <c r="V191" s="991"/>
      <c r="W191" s="991"/>
      <c r="X191" s="506"/>
      <c r="Y191" s="991"/>
      <c r="Z191" s="991"/>
      <c r="AA191" s="991"/>
      <c r="AB191" s="991"/>
      <c r="AC191" s="991"/>
      <c r="AD191" s="991"/>
      <c r="AE191" s="991"/>
      <c r="AF191" s="991"/>
      <c r="AG191" s="991"/>
      <c r="AH191" s="991"/>
      <c r="AI191" s="991"/>
      <c r="AJ191" s="991"/>
      <c r="AK191" s="991"/>
      <c r="AM191" s="991"/>
      <c r="AN191" s="991"/>
      <c r="AO191" s="991"/>
      <c r="AP191" s="991"/>
      <c r="AQ191" s="991"/>
      <c r="AR191" s="991"/>
      <c r="AS191" s="991"/>
      <c r="AT191" s="991"/>
      <c r="AU191" s="991"/>
      <c r="AV191" s="991"/>
      <c r="AW191" s="991"/>
      <c r="AX191" s="991"/>
      <c r="AY191" s="991"/>
      <c r="AZ191" s="991"/>
      <c r="BA191" s="991"/>
      <c r="BB191" s="179"/>
    </row>
    <row r="192" spans="2:54" ht="5.25" customHeight="1">
      <c r="B192" s="981"/>
      <c r="C192" s="982"/>
      <c r="D192" s="982"/>
      <c r="E192" s="983"/>
      <c r="F192" s="178"/>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76"/>
      <c r="AL192" s="176"/>
      <c r="AM192" s="176"/>
      <c r="AN192" s="176"/>
      <c r="AO192" s="176"/>
      <c r="AP192" s="176"/>
      <c r="AQ192" s="176"/>
      <c r="AR192" s="176"/>
      <c r="AS192" s="176"/>
      <c r="AT192" s="176"/>
      <c r="AU192" s="176"/>
      <c r="AV192" s="176"/>
      <c r="AW192" s="176"/>
      <c r="AX192" s="176"/>
      <c r="AY192" s="176"/>
      <c r="AZ192" s="176"/>
      <c r="BA192" s="176"/>
      <c r="BB192" s="179"/>
    </row>
    <row r="193" spans="2:54">
      <c r="B193" s="981"/>
      <c r="C193" s="982"/>
      <c r="D193" s="982"/>
      <c r="E193" s="983"/>
      <c r="F193" s="178"/>
      <c r="G193" s="987" t="s">
        <v>1045</v>
      </c>
      <c r="H193" s="987"/>
      <c r="I193" s="987"/>
      <c r="J193" s="987"/>
      <c r="K193" s="987"/>
      <c r="L193" s="987"/>
      <c r="M193" s="987"/>
      <c r="N193" s="987"/>
      <c r="O193" s="184"/>
      <c r="P193" s="184"/>
      <c r="Q193" s="184"/>
      <c r="R193" s="184"/>
      <c r="S193" s="184"/>
      <c r="T193" s="184"/>
      <c r="U193" s="184"/>
      <c r="V193" s="184"/>
      <c r="W193" s="987" t="s">
        <v>1751</v>
      </c>
      <c r="X193" s="987"/>
      <c r="Y193" s="987"/>
      <c r="Z193" s="987"/>
      <c r="AA193" s="987"/>
      <c r="AB193" s="987"/>
      <c r="AC193" s="987"/>
      <c r="AD193" s="987"/>
      <c r="AE193" s="987"/>
      <c r="AF193" s="987"/>
      <c r="AG193" s="987"/>
      <c r="AH193" s="987"/>
      <c r="AI193" s="987"/>
      <c r="AJ193" s="184"/>
      <c r="AK193" s="176"/>
      <c r="AL193" s="176"/>
      <c r="AM193" s="1046" t="e">
        <f ca="1">IF(OR(validaCF(AM191)=1,validaCF(AM191)=-1),"","Scrivere correttamente il Codice Fiscale.")</f>
        <v>#NAME?</v>
      </c>
      <c r="AN193" s="1046"/>
      <c r="AO193" s="1046"/>
      <c r="AP193" s="1046"/>
      <c r="AQ193" s="1046"/>
      <c r="AR193" s="1046"/>
      <c r="AS193" s="1046"/>
      <c r="AT193" s="1046"/>
      <c r="AU193" s="1046"/>
      <c r="AV193" s="1046"/>
      <c r="AW193" s="1046"/>
      <c r="AX193" s="1046"/>
      <c r="AY193" s="1046"/>
      <c r="AZ193" s="1046"/>
      <c r="BA193" s="1046"/>
      <c r="BB193" s="179"/>
    </row>
    <row r="194" spans="2:54">
      <c r="B194" s="981"/>
      <c r="C194" s="982"/>
      <c r="D194" s="982"/>
      <c r="E194" s="983"/>
      <c r="F194" s="178"/>
      <c r="G194" s="991"/>
      <c r="H194" s="991"/>
      <c r="I194" s="991"/>
      <c r="J194" s="991"/>
      <c r="K194" s="991"/>
      <c r="L194" s="991"/>
      <c r="M194" s="991"/>
      <c r="N194" s="991"/>
      <c r="O194" s="991"/>
      <c r="P194" s="991"/>
      <c r="Q194" s="991"/>
      <c r="R194" s="991"/>
      <c r="S194" s="991"/>
      <c r="T194" s="991"/>
      <c r="U194" s="991"/>
      <c r="V194" s="184"/>
      <c r="W194" s="990"/>
      <c r="X194" s="990"/>
      <c r="Y194" s="990"/>
      <c r="Z194" s="990"/>
      <c r="AA194" s="990"/>
      <c r="AB194" s="990"/>
      <c r="AC194" s="990"/>
      <c r="AD194" s="990"/>
      <c r="AE194" s="990"/>
      <c r="AF194" s="990"/>
      <c r="AG194" s="990"/>
      <c r="AH194" s="990"/>
      <c r="AI194" s="990"/>
      <c r="AJ194" s="990"/>
      <c r="AK194" s="990"/>
      <c r="AL194" s="176"/>
      <c r="AM194" s="1046"/>
      <c r="AN194" s="1046"/>
      <c r="AO194" s="1046"/>
      <c r="AP194" s="1046"/>
      <c r="AQ194" s="1046"/>
      <c r="AR194" s="1046"/>
      <c r="AS194" s="1046"/>
      <c r="AT194" s="1046"/>
      <c r="AU194" s="1046"/>
      <c r="AV194" s="1046"/>
      <c r="AW194" s="1046"/>
      <c r="AX194" s="1046"/>
      <c r="AY194" s="1046"/>
      <c r="AZ194" s="1046"/>
      <c r="BA194" s="1046"/>
      <c r="BB194" s="179"/>
    </row>
    <row r="195" spans="2:54">
      <c r="B195" s="981"/>
      <c r="C195" s="982"/>
      <c r="D195" s="982"/>
      <c r="E195" s="983"/>
      <c r="F195" s="178"/>
      <c r="G195" s="500"/>
      <c r="H195" s="500"/>
      <c r="I195" s="500"/>
      <c r="J195" s="500"/>
      <c r="K195" s="6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68"/>
      <c r="AH195" s="218"/>
      <c r="AI195" s="218"/>
      <c r="AJ195" s="218"/>
      <c r="AK195" s="218"/>
      <c r="AL195" s="218"/>
      <c r="AM195" s="218"/>
      <c r="AN195" s="218"/>
      <c r="AO195" s="68"/>
      <c r="AP195" s="218"/>
      <c r="AQ195" s="218"/>
      <c r="AR195" s="218"/>
      <c r="AS195" s="218"/>
      <c r="AT195" s="218"/>
      <c r="AU195" s="218"/>
      <c r="AV195" s="218"/>
      <c r="AW195" s="218"/>
      <c r="AX195" s="218"/>
      <c r="AY195" s="218"/>
      <c r="AZ195" s="218"/>
      <c r="BA195" s="218"/>
      <c r="BB195" s="179"/>
    </row>
    <row r="196" spans="2:54">
      <c r="B196" s="981"/>
      <c r="C196" s="982"/>
      <c r="D196" s="982"/>
      <c r="E196" s="983"/>
      <c r="F196" s="178"/>
      <c r="G196" s="1022" t="s">
        <v>1600</v>
      </c>
      <c r="H196" s="1022"/>
      <c r="I196" s="1022"/>
      <c r="J196" s="1022"/>
      <c r="K196" s="218"/>
      <c r="L196" s="989" t="s">
        <v>1043</v>
      </c>
      <c r="M196" s="989"/>
      <c r="N196" s="989"/>
      <c r="O196" s="989"/>
      <c r="P196" s="989"/>
      <c r="Q196" s="989"/>
      <c r="R196" s="989"/>
      <c r="S196" s="989"/>
      <c r="T196" s="989"/>
      <c r="U196" s="989"/>
      <c r="V196" s="68"/>
      <c r="W196" s="218"/>
      <c r="X196" s="218"/>
      <c r="Y196" s="989" t="s">
        <v>1042</v>
      </c>
      <c r="Z196" s="989"/>
      <c r="AA196" s="989"/>
      <c r="AB196" s="989"/>
      <c r="AC196" s="989"/>
      <c r="AD196" s="989"/>
      <c r="AE196" s="989"/>
      <c r="AF196" s="989"/>
      <c r="AG196" s="989"/>
      <c r="AH196" s="989"/>
      <c r="AI196" s="68"/>
      <c r="AJ196" s="68"/>
      <c r="AK196" s="68"/>
      <c r="AM196" s="987" t="s">
        <v>1752</v>
      </c>
      <c r="AN196" s="987"/>
      <c r="AO196" s="987"/>
      <c r="AP196" s="987"/>
      <c r="AQ196" s="987"/>
      <c r="AR196" s="987"/>
      <c r="AS196" s="987"/>
      <c r="AT196" s="987"/>
      <c r="AU196" s="987"/>
      <c r="AV196" s="987"/>
      <c r="AW196" s="987"/>
      <c r="BB196" s="179"/>
    </row>
    <row r="197" spans="2:54">
      <c r="B197" s="981"/>
      <c r="C197" s="982"/>
      <c r="D197" s="982"/>
      <c r="E197" s="983"/>
      <c r="F197" s="178"/>
      <c r="G197" s="1045"/>
      <c r="H197" s="1045"/>
      <c r="I197" s="1045"/>
      <c r="J197" s="1045"/>
      <c r="K197" s="506"/>
      <c r="L197" s="991"/>
      <c r="M197" s="991"/>
      <c r="N197" s="991"/>
      <c r="O197" s="991"/>
      <c r="P197" s="991"/>
      <c r="Q197" s="991"/>
      <c r="R197" s="991"/>
      <c r="S197" s="991"/>
      <c r="T197" s="991"/>
      <c r="U197" s="991"/>
      <c r="V197" s="991"/>
      <c r="W197" s="991"/>
      <c r="X197" s="506"/>
      <c r="Y197" s="991"/>
      <c r="Z197" s="991"/>
      <c r="AA197" s="991"/>
      <c r="AB197" s="991"/>
      <c r="AC197" s="991"/>
      <c r="AD197" s="991"/>
      <c r="AE197" s="991"/>
      <c r="AF197" s="991"/>
      <c r="AG197" s="991"/>
      <c r="AH197" s="991"/>
      <c r="AI197" s="991"/>
      <c r="AJ197" s="991"/>
      <c r="AK197" s="991"/>
      <c r="AM197" s="991"/>
      <c r="AN197" s="991"/>
      <c r="AO197" s="991"/>
      <c r="AP197" s="991"/>
      <c r="AQ197" s="991"/>
      <c r="AR197" s="991"/>
      <c r="AS197" s="991"/>
      <c r="AT197" s="991"/>
      <c r="AU197" s="991"/>
      <c r="AV197" s="991"/>
      <c r="AW197" s="991"/>
      <c r="AX197" s="991"/>
      <c r="AY197" s="991"/>
      <c r="AZ197" s="991"/>
      <c r="BA197" s="991"/>
      <c r="BB197" s="179"/>
    </row>
    <row r="198" spans="2:54" ht="5.25" customHeight="1">
      <c r="B198" s="981"/>
      <c r="C198" s="982"/>
      <c r="D198" s="982"/>
      <c r="E198" s="983"/>
      <c r="F198" s="178"/>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76"/>
      <c r="AL198" s="176"/>
      <c r="AM198" s="176"/>
      <c r="AN198" s="176"/>
      <c r="AO198" s="176"/>
      <c r="AP198" s="176"/>
      <c r="AQ198" s="176"/>
      <c r="AR198" s="176"/>
      <c r="AS198" s="176"/>
      <c r="AT198" s="176"/>
      <c r="AU198" s="176"/>
      <c r="AV198" s="176"/>
      <c r="AW198" s="176"/>
      <c r="AX198" s="176"/>
      <c r="AY198" s="176"/>
      <c r="AZ198" s="176"/>
      <c r="BA198" s="176"/>
      <c r="BB198" s="179"/>
    </row>
    <row r="199" spans="2:54">
      <c r="B199" s="981"/>
      <c r="C199" s="982"/>
      <c r="D199" s="982"/>
      <c r="E199" s="983"/>
      <c r="F199" s="178"/>
      <c r="G199" s="987" t="s">
        <v>1045</v>
      </c>
      <c r="H199" s="987"/>
      <c r="I199" s="987"/>
      <c r="J199" s="987"/>
      <c r="K199" s="987"/>
      <c r="L199" s="987"/>
      <c r="M199" s="987"/>
      <c r="N199" s="987"/>
      <c r="O199" s="184"/>
      <c r="P199" s="184"/>
      <c r="Q199" s="184"/>
      <c r="R199" s="184"/>
      <c r="S199" s="184"/>
      <c r="T199" s="184"/>
      <c r="U199" s="184"/>
      <c r="V199" s="184"/>
      <c r="W199" s="987" t="s">
        <v>1751</v>
      </c>
      <c r="X199" s="987"/>
      <c r="Y199" s="987"/>
      <c r="Z199" s="987"/>
      <c r="AA199" s="987"/>
      <c r="AB199" s="987"/>
      <c r="AC199" s="987"/>
      <c r="AD199" s="987"/>
      <c r="AE199" s="987"/>
      <c r="AF199" s="987"/>
      <c r="AG199" s="987"/>
      <c r="AH199" s="987"/>
      <c r="AI199" s="987"/>
      <c r="AJ199" s="184"/>
      <c r="AK199" s="176"/>
      <c r="AL199" s="176"/>
      <c r="AM199" s="1046" t="e">
        <f ca="1">IF(OR(validaCF(AM197)=1,validaCF(AM197)=-1),"","Scrivere correttamente il Codice Fiscale.")</f>
        <v>#NAME?</v>
      </c>
      <c r="AN199" s="1046"/>
      <c r="AO199" s="1046"/>
      <c r="AP199" s="1046"/>
      <c r="AQ199" s="1046"/>
      <c r="AR199" s="1046"/>
      <c r="AS199" s="1046"/>
      <c r="AT199" s="1046"/>
      <c r="AU199" s="1046"/>
      <c r="AV199" s="1046"/>
      <c r="AW199" s="1046"/>
      <c r="AX199" s="1046"/>
      <c r="AY199" s="1046"/>
      <c r="AZ199" s="1046"/>
      <c r="BA199" s="1046"/>
      <c r="BB199" s="179"/>
    </row>
    <row r="200" spans="2:54">
      <c r="B200" s="981"/>
      <c r="C200" s="982"/>
      <c r="D200" s="982"/>
      <c r="E200" s="983"/>
      <c r="F200" s="178"/>
      <c r="G200" s="991"/>
      <c r="H200" s="991"/>
      <c r="I200" s="991"/>
      <c r="J200" s="991"/>
      <c r="K200" s="991"/>
      <c r="L200" s="991"/>
      <c r="M200" s="991"/>
      <c r="N200" s="991"/>
      <c r="O200" s="991"/>
      <c r="P200" s="991"/>
      <c r="Q200" s="991"/>
      <c r="R200" s="991"/>
      <c r="S200" s="991"/>
      <c r="T200" s="991"/>
      <c r="U200" s="991"/>
      <c r="V200" s="184"/>
      <c r="W200" s="990"/>
      <c r="X200" s="990"/>
      <c r="Y200" s="990"/>
      <c r="Z200" s="990"/>
      <c r="AA200" s="990"/>
      <c r="AB200" s="990"/>
      <c r="AC200" s="990"/>
      <c r="AD200" s="990"/>
      <c r="AE200" s="990"/>
      <c r="AF200" s="990"/>
      <c r="AG200" s="990"/>
      <c r="AH200" s="990"/>
      <c r="AI200" s="990"/>
      <c r="AJ200" s="990"/>
      <c r="AK200" s="990"/>
      <c r="AL200" s="176"/>
      <c r="AM200" s="1046"/>
      <c r="AN200" s="1046"/>
      <c r="AO200" s="1046"/>
      <c r="AP200" s="1046"/>
      <c r="AQ200" s="1046"/>
      <c r="AR200" s="1046"/>
      <c r="AS200" s="1046"/>
      <c r="AT200" s="1046"/>
      <c r="AU200" s="1046"/>
      <c r="AV200" s="1046"/>
      <c r="AW200" s="1046"/>
      <c r="AX200" s="1046"/>
      <c r="AY200" s="1046"/>
      <c r="AZ200" s="1046"/>
      <c r="BA200" s="1046"/>
      <c r="BB200" s="179"/>
    </row>
    <row r="201" spans="2:54">
      <c r="B201" s="981"/>
      <c r="C201" s="982"/>
      <c r="D201" s="982"/>
      <c r="E201" s="983"/>
      <c r="F201" s="178"/>
      <c r="G201" s="500"/>
      <c r="H201" s="500"/>
      <c r="I201" s="500"/>
      <c r="J201" s="500"/>
      <c r="K201" s="6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68"/>
      <c r="AH201" s="218"/>
      <c r="AI201" s="218"/>
      <c r="AJ201" s="218"/>
      <c r="AK201" s="218"/>
      <c r="AL201" s="218"/>
      <c r="AM201" s="218"/>
      <c r="AN201" s="218"/>
      <c r="AO201" s="68"/>
      <c r="AP201" s="218"/>
      <c r="AQ201" s="218"/>
      <c r="AR201" s="218"/>
      <c r="AS201" s="218"/>
      <c r="AT201" s="218"/>
      <c r="AU201" s="218"/>
      <c r="AV201" s="218"/>
      <c r="AW201" s="218"/>
      <c r="AX201" s="218"/>
      <c r="AY201" s="218"/>
      <c r="AZ201" s="218"/>
      <c r="BA201" s="218"/>
      <c r="BB201" s="179"/>
    </row>
    <row r="202" spans="2:54">
      <c r="B202" s="981"/>
      <c r="C202" s="982"/>
      <c r="D202" s="982"/>
      <c r="E202" s="983"/>
      <c r="F202" s="178"/>
      <c r="G202" s="1022" t="s">
        <v>1600</v>
      </c>
      <c r="H202" s="1022"/>
      <c r="I202" s="1022"/>
      <c r="J202" s="1022"/>
      <c r="K202" s="218"/>
      <c r="L202" s="989" t="s">
        <v>1043</v>
      </c>
      <c r="M202" s="989"/>
      <c r="N202" s="989"/>
      <c r="O202" s="989"/>
      <c r="P202" s="989"/>
      <c r="Q202" s="989"/>
      <c r="R202" s="989"/>
      <c r="S202" s="989"/>
      <c r="T202" s="989"/>
      <c r="U202" s="989"/>
      <c r="V202" s="68"/>
      <c r="W202" s="218"/>
      <c r="X202" s="218"/>
      <c r="Y202" s="989" t="s">
        <v>1042</v>
      </c>
      <c r="Z202" s="989"/>
      <c r="AA202" s="989"/>
      <c r="AB202" s="989"/>
      <c r="AC202" s="989"/>
      <c r="AD202" s="989"/>
      <c r="AE202" s="989"/>
      <c r="AF202" s="989"/>
      <c r="AG202" s="989"/>
      <c r="AH202" s="989"/>
      <c r="AI202" s="68"/>
      <c r="AJ202" s="68"/>
      <c r="AK202" s="68"/>
      <c r="AM202" s="987" t="s">
        <v>1752</v>
      </c>
      <c r="AN202" s="987"/>
      <c r="AO202" s="987"/>
      <c r="AP202" s="987"/>
      <c r="AQ202" s="987"/>
      <c r="AR202" s="987"/>
      <c r="AS202" s="987"/>
      <c r="AT202" s="987"/>
      <c r="AU202" s="987"/>
      <c r="AV202" s="987"/>
      <c r="AW202" s="987"/>
      <c r="BB202" s="179"/>
    </row>
    <row r="203" spans="2:54">
      <c r="B203" s="981"/>
      <c r="C203" s="982"/>
      <c r="D203" s="982"/>
      <c r="E203" s="983"/>
      <c r="F203" s="178"/>
      <c r="G203" s="1045"/>
      <c r="H203" s="1045"/>
      <c r="I203" s="1045"/>
      <c r="J203" s="1045"/>
      <c r="K203" s="506"/>
      <c r="L203" s="991"/>
      <c r="M203" s="991"/>
      <c r="N203" s="991"/>
      <c r="O203" s="991"/>
      <c r="P203" s="991"/>
      <c r="Q203" s="991"/>
      <c r="R203" s="991"/>
      <c r="S203" s="991"/>
      <c r="T203" s="991"/>
      <c r="U203" s="991"/>
      <c r="V203" s="991"/>
      <c r="W203" s="991"/>
      <c r="X203" s="506"/>
      <c r="Y203" s="991"/>
      <c r="Z203" s="991"/>
      <c r="AA203" s="991"/>
      <c r="AB203" s="991"/>
      <c r="AC203" s="991"/>
      <c r="AD203" s="991"/>
      <c r="AE203" s="991"/>
      <c r="AF203" s="991"/>
      <c r="AG203" s="991"/>
      <c r="AH203" s="991"/>
      <c r="AI203" s="991"/>
      <c r="AJ203" s="991"/>
      <c r="AK203" s="991"/>
      <c r="AM203" s="991"/>
      <c r="AN203" s="991"/>
      <c r="AO203" s="991"/>
      <c r="AP203" s="991"/>
      <c r="AQ203" s="991"/>
      <c r="AR203" s="991"/>
      <c r="AS203" s="991"/>
      <c r="AT203" s="991"/>
      <c r="AU203" s="991"/>
      <c r="AV203" s="991"/>
      <c r="AW203" s="991"/>
      <c r="AX203" s="991"/>
      <c r="AY203" s="991"/>
      <c r="AZ203" s="991"/>
      <c r="BA203" s="991"/>
      <c r="BB203" s="179"/>
    </row>
    <row r="204" spans="2:54" ht="5.25" customHeight="1">
      <c r="B204" s="981"/>
      <c r="C204" s="982"/>
      <c r="D204" s="982"/>
      <c r="E204" s="983"/>
      <c r="F204" s="178"/>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76"/>
      <c r="AL204" s="176"/>
      <c r="AM204" s="176"/>
      <c r="AN204" s="176"/>
      <c r="AO204" s="176"/>
      <c r="AP204" s="176"/>
      <c r="AQ204" s="176"/>
      <c r="AR204" s="176"/>
      <c r="AS204" s="176"/>
      <c r="AT204" s="176"/>
      <c r="AU204" s="176"/>
      <c r="AV204" s="176"/>
      <c r="AW204" s="176"/>
      <c r="AX204" s="176"/>
      <c r="AY204" s="176"/>
      <c r="AZ204" s="176"/>
      <c r="BA204" s="176"/>
      <c r="BB204" s="179"/>
    </row>
    <row r="205" spans="2:54">
      <c r="B205" s="981"/>
      <c r="C205" s="982"/>
      <c r="D205" s="982"/>
      <c r="E205" s="983"/>
      <c r="F205" s="178"/>
      <c r="G205" s="987" t="s">
        <v>1045</v>
      </c>
      <c r="H205" s="987"/>
      <c r="I205" s="987"/>
      <c r="J205" s="987"/>
      <c r="K205" s="987"/>
      <c r="L205" s="987"/>
      <c r="M205" s="987"/>
      <c r="N205" s="987"/>
      <c r="O205" s="184"/>
      <c r="P205" s="184"/>
      <c r="Q205" s="184"/>
      <c r="R205" s="184"/>
      <c r="S205" s="184"/>
      <c r="T205" s="184"/>
      <c r="U205" s="184"/>
      <c r="V205" s="184"/>
      <c r="W205" s="987" t="s">
        <v>1751</v>
      </c>
      <c r="X205" s="987"/>
      <c r="Y205" s="987"/>
      <c r="Z205" s="987"/>
      <c r="AA205" s="987"/>
      <c r="AB205" s="987"/>
      <c r="AC205" s="987"/>
      <c r="AD205" s="987"/>
      <c r="AE205" s="987"/>
      <c r="AF205" s="987"/>
      <c r="AG205" s="987"/>
      <c r="AH205" s="987"/>
      <c r="AI205" s="987"/>
      <c r="AJ205" s="184"/>
      <c r="AK205" s="176"/>
      <c r="AL205" s="176"/>
      <c r="AM205" s="1046" t="e">
        <f ca="1">IF(OR(validaCF(AM203)=1,validaCF(AM203)=-1),"","Scrivere correttamente il Codice Fiscale.")</f>
        <v>#NAME?</v>
      </c>
      <c r="AN205" s="1046"/>
      <c r="AO205" s="1046"/>
      <c r="AP205" s="1046"/>
      <c r="AQ205" s="1046"/>
      <c r="AR205" s="1046"/>
      <c r="AS205" s="1046"/>
      <c r="AT205" s="1046"/>
      <c r="AU205" s="1046"/>
      <c r="AV205" s="1046"/>
      <c r="AW205" s="1046"/>
      <c r="AX205" s="1046"/>
      <c r="AY205" s="1046"/>
      <c r="AZ205" s="1046"/>
      <c r="BA205" s="1046"/>
      <c r="BB205" s="179"/>
    </row>
    <row r="206" spans="2:54">
      <c r="B206" s="981"/>
      <c r="C206" s="982"/>
      <c r="D206" s="982"/>
      <c r="E206" s="983"/>
      <c r="F206" s="178"/>
      <c r="G206" s="991"/>
      <c r="H206" s="991"/>
      <c r="I206" s="991"/>
      <c r="J206" s="991"/>
      <c r="K206" s="991"/>
      <c r="L206" s="991"/>
      <c r="M206" s="991"/>
      <c r="N206" s="991"/>
      <c r="O206" s="991"/>
      <c r="P206" s="991"/>
      <c r="Q206" s="991"/>
      <c r="R206" s="991"/>
      <c r="S206" s="991"/>
      <c r="T206" s="991"/>
      <c r="U206" s="991"/>
      <c r="V206" s="184"/>
      <c r="W206" s="990"/>
      <c r="X206" s="990"/>
      <c r="Y206" s="990"/>
      <c r="Z206" s="990"/>
      <c r="AA206" s="990"/>
      <c r="AB206" s="990"/>
      <c r="AC206" s="990"/>
      <c r="AD206" s="990"/>
      <c r="AE206" s="990"/>
      <c r="AF206" s="990"/>
      <c r="AG206" s="990"/>
      <c r="AH206" s="990"/>
      <c r="AI206" s="990"/>
      <c r="AJ206" s="990"/>
      <c r="AK206" s="990"/>
      <c r="AL206" s="176"/>
      <c r="AM206" s="1046"/>
      <c r="AN206" s="1046"/>
      <c r="AO206" s="1046"/>
      <c r="AP206" s="1046"/>
      <c r="AQ206" s="1046"/>
      <c r="AR206" s="1046"/>
      <c r="AS206" s="1046"/>
      <c r="AT206" s="1046"/>
      <c r="AU206" s="1046"/>
      <c r="AV206" s="1046"/>
      <c r="AW206" s="1046"/>
      <c r="AX206" s="1046"/>
      <c r="AY206" s="1046"/>
      <c r="AZ206" s="1046"/>
      <c r="BA206" s="1046"/>
      <c r="BB206" s="179"/>
    </row>
    <row r="207" spans="2:54">
      <c r="B207" s="503"/>
      <c r="C207" s="112"/>
      <c r="D207" s="112"/>
      <c r="E207" s="509"/>
      <c r="F207" s="63"/>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5"/>
      <c r="AL207" s="25"/>
      <c r="AM207" s="25"/>
      <c r="AN207" s="25"/>
      <c r="AO207" s="25"/>
      <c r="AP207" s="25"/>
      <c r="AQ207" s="25"/>
      <c r="AR207" s="25"/>
      <c r="AS207" s="25"/>
      <c r="AT207" s="25"/>
      <c r="AU207" s="25"/>
      <c r="AV207" s="25"/>
      <c r="AW207" s="25"/>
      <c r="AX207" s="25"/>
      <c r="AY207" s="25"/>
      <c r="AZ207" s="25"/>
      <c r="BA207" s="25"/>
      <c r="BB207" s="64"/>
    </row>
    <row r="208" spans="2:54">
      <c r="B208" s="503"/>
      <c r="C208" s="112"/>
      <c r="D208" s="112"/>
      <c r="E208" s="509"/>
      <c r="F208" s="63"/>
      <c r="G208" s="1022" t="s">
        <v>1600</v>
      </c>
      <c r="H208" s="1022"/>
      <c r="I208" s="1022"/>
      <c r="J208" s="1022"/>
      <c r="K208" s="218"/>
      <c r="L208" s="989" t="s">
        <v>1043</v>
      </c>
      <c r="M208" s="989"/>
      <c r="N208" s="989"/>
      <c r="O208" s="989"/>
      <c r="P208" s="989"/>
      <c r="Q208" s="989"/>
      <c r="R208" s="989"/>
      <c r="S208" s="989"/>
      <c r="T208" s="989"/>
      <c r="U208" s="989"/>
      <c r="V208" s="68"/>
      <c r="W208" s="218"/>
      <c r="X208" s="218"/>
      <c r="Y208" s="989" t="s">
        <v>1042</v>
      </c>
      <c r="Z208" s="989"/>
      <c r="AA208" s="989"/>
      <c r="AB208" s="989"/>
      <c r="AC208" s="989"/>
      <c r="AD208" s="989"/>
      <c r="AE208" s="989"/>
      <c r="AF208" s="989"/>
      <c r="AG208" s="989"/>
      <c r="AH208" s="989"/>
      <c r="AI208" s="68"/>
      <c r="AJ208" s="68"/>
      <c r="AK208" s="68"/>
      <c r="AM208" s="987" t="s">
        <v>1752</v>
      </c>
      <c r="AN208" s="987"/>
      <c r="AO208" s="987"/>
      <c r="AP208" s="987"/>
      <c r="AQ208" s="987"/>
      <c r="AR208" s="987"/>
      <c r="AS208" s="987"/>
      <c r="AT208" s="987"/>
      <c r="AU208" s="987"/>
      <c r="AV208" s="987"/>
      <c r="AW208" s="987"/>
      <c r="AX208" s="25"/>
      <c r="AY208" s="25"/>
      <c r="AZ208" s="25"/>
      <c r="BA208" s="25"/>
      <c r="BB208" s="64"/>
    </row>
    <row r="209" spans="2:67">
      <c r="B209" s="503"/>
      <c r="C209" s="112"/>
      <c r="D209" s="112"/>
      <c r="E209" s="509"/>
      <c r="F209" s="178"/>
      <c r="G209" s="1045"/>
      <c r="H209" s="1045"/>
      <c r="I209" s="1045"/>
      <c r="J209" s="1045"/>
      <c r="K209" s="506"/>
      <c r="L209" s="991"/>
      <c r="M209" s="991"/>
      <c r="N209" s="991"/>
      <c r="O209" s="991"/>
      <c r="P209" s="991"/>
      <c r="Q209" s="991"/>
      <c r="R209" s="991"/>
      <c r="S209" s="991"/>
      <c r="T209" s="991"/>
      <c r="U209" s="991"/>
      <c r="V209" s="991"/>
      <c r="W209" s="991"/>
      <c r="X209" s="506"/>
      <c r="Y209" s="991"/>
      <c r="Z209" s="991"/>
      <c r="AA209" s="991"/>
      <c r="AB209" s="991"/>
      <c r="AC209" s="991"/>
      <c r="AD209" s="991"/>
      <c r="AE209" s="991"/>
      <c r="AF209" s="991"/>
      <c r="AG209" s="991"/>
      <c r="AH209" s="991"/>
      <c r="AI209" s="991"/>
      <c r="AJ209" s="991"/>
      <c r="AK209" s="991"/>
      <c r="AM209" s="991"/>
      <c r="AN209" s="991"/>
      <c r="AO209" s="991"/>
      <c r="AP209" s="991"/>
      <c r="AQ209" s="991"/>
      <c r="AR209" s="991"/>
      <c r="AS209" s="991"/>
      <c r="AT209" s="991"/>
      <c r="AU209" s="991"/>
      <c r="AV209" s="991"/>
      <c r="AW209" s="991"/>
      <c r="AX209" s="991"/>
      <c r="AY209" s="991"/>
      <c r="AZ209" s="991"/>
      <c r="BA209" s="991"/>
      <c r="BB209" s="179"/>
    </row>
    <row r="210" spans="2:67" ht="5.25" customHeight="1">
      <c r="B210" s="503"/>
      <c r="C210" s="112"/>
      <c r="D210" s="112"/>
      <c r="E210" s="509"/>
      <c r="F210" s="178"/>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76"/>
      <c r="AL210" s="176"/>
      <c r="AM210" s="176"/>
      <c r="AN210" s="176"/>
      <c r="AO210" s="176"/>
      <c r="AP210" s="176"/>
      <c r="AQ210" s="176"/>
      <c r="AR210" s="176"/>
      <c r="AS210" s="176"/>
      <c r="AT210" s="176"/>
      <c r="AU210" s="176"/>
      <c r="AV210" s="176"/>
      <c r="AW210" s="176"/>
      <c r="AX210" s="176"/>
      <c r="AY210" s="176"/>
      <c r="AZ210" s="176"/>
      <c r="BA210" s="176"/>
      <c r="BB210" s="179"/>
    </row>
    <row r="211" spans="2:67">
      <c r="B211" s="503"/>
      <c r="C211" s="112"/>
      <c r="D211" s="112"/>
      <c r="E211" s="509"/>
      <c r="F211" s="178"/>
      <c r="G211" s="987" t="s">
        <v>1045</v>
      </c>
      <c r="H211" s="987"/>
      <c r="I211" s="987"/>
      <c r="J211" s="987"/>
      <c r="K211" s="987"/>
      <c r="L211" s="987"/>
      <c r="M211" s="987"/>
      <c r="N211" s="987"/>
      <c r="O211" s="184"/>
      <c r="P211" s="184"/>
      <c r="Q211" s="184"/>
      <c r="R211" s="184"/>
      <c r="S211" s="184"/>
      <c r="T211" s="184"/>
      <c r="U211" s="184"/>
      <c r="V211" s="184"/>
      <c r="W211" s="987" t="s">
        <v>1751</v>
      </c>
      <c r="X211" s="987"/>
      <c r="Y211" s="987"/>
      <c r="Z211" s="987"/>
      <c r="AA211" s="987"/>
      <c r="AB211" s="987"/>
      <c r="AC211" s="987"/>
      <c r="AD211" s="987"/>
      <c r="AE211" s="987"/>
      <c r="AF211" s="987"/>
      <c r="AG211" s="987"/>
      <c r="AH211" s="987"/>
      <c r="AI211" s="987"/>
      <c r="AJ211" s="184"/>
      <c r="AK211" s="176"/>
      <c r="AL211" s="176"/>
      <c r="AM211" s="1046" t="e">
        <f ca="1">IF(OR(validaCF(AM209)=1,validaCF(AM209)=-1),"","Scrivere correttamente il Codice Fiscale.")</f>
        <v>#NAME?</v>
      </c>
      <c r="AN211" s="1046"/>
      <c r="AO211" s="1046"/>
      <c r="AP211" s="1046"/>
      <c r="AQ211" s="1046"/>
      <c r="AR211" s="1046"/>
      <c r="AS211" s="1046"/>
      <c r="AT211" s="1046"/>
      <c r="AU211" s="1046"/>
      <c r="AV211" s="1046"/>
      <c r="AW211" s="1046"/>
      <c r="AX211" s="1046"/>
      <c r="AY211" s="1046"/>
      <c r="AZ211" s="1046"/>
      <c r="BA211" s="1046"/>
      <c r="BB211" s="179"/>
    </row>
    <row r="212" spans="2:67">
      <c r="B212" s="503"/>
      <c r="C212" s="112"/>
      <c r="D212" s="112"/>
      <c r="E212" s="509"/>
      <c r="F212" s="178"/>
      <c r="G212" s="991"/>
      <c r="H212" s="991"/>
      <c r="I212" s="991"/>
      <c r="J212" s="991"/>
      <c r="K212" s="991"/>
      <c r="L212" s="991"/>
      <c r="M212" s="991"/>
      <c r="N212" s="991"/>
      <c r="O212" s="991"/>
      <c r="P212" s="991"/>
      <c r="Q212" s="991"/>
      <c r="R212" s="991"/>
      <c r="S212" s="991"/>
      <c r="T212" s="991"/>
      <c r="U212" s="991"/>
      <c r="V212" s="184"/>
      <c r="W212" s="990"/>
      <c r="X212" s="990"/>
      <c r="Y212" s="990"/>
      <c r="Z212" s="990"/>
      <c r="AA212" s="990"/>
      <c r="AB212" s="990"/>
      <c r="AC212" s="990"/>
      <c r="AD212" s="990"/>
      <c r="AE212" s="990"/>
      <c r="AF212" s="990"/>
      <c r="AG212" s="990"/>
      <c r="AH212" s="990"/>
      <c r="AI212" s="990"/>
      <c r="AJ212" s="990"/>
      <c r="AK212" s="990"/>
      <c r="AL212" s="176"/>
      <c r="AM212" s="1046"/>
      <c r="AN212" s="1046"/>
      <c r="AO212" s="1046"/>
      <c r="AP212" s="1046"/>
      <c r="AQ212" s="1046"/>
      <c r="AR212" s="1046"/>
      <c r="AS212" s="1046"/>
      <c r="AT212" s="1046"/>
      <c r="AU212" s="1046"/>
      <c r="AV212" s="1046"/>
      <c r="AW212" s="1046"/>
      <c r="AX212" s="1046"/>
      <c r="AY212" s="1046"/>
      <c r="AZ212" s="1046"/>
      <c r="BA212" s="1046"/>
      <c r="BB212" s="179"/>
    </row>
    <row r="213" spans="2:67" ht="6.75" customHeight="1">
      <c r="B213" s="222"/>
      <c r="C213" s="223"/>
      <c r="D213" s="223"/>
      <c r="E213" s="224"/>
      <c r="F213" s="6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c r="AI213" s="225"/>
      <c r="AJ213" s="225"/>
      <c r="AK213" s="66"/>
      <c r="AL213" s="66"/>
      <c r="AM213" s="66"/>
      <c r="AN213" s="66"/>
      <c r="AO213" s="66"/>
      <c r="AP213" s="66"/>
      <c r="AQ213" s="66"/>
      <c r="AR213" s="66"/>
      <c r="AS213" s="66"/>
      <c r="AT213" s="66"/>
      <c r="AU213" s="66"/>
      <c r="AV213" s="66"/>
      <c r="AW213" s="66"/>
      <c r="AX213" s="66"/>
      <c r="AY213" s="66"/>
      <c r="AZ213" s="66"/>
      <c r="BA213" s="66"/>
      <c r="BB213" s="67"/>
    </row>
    <row r="214" spans="2:67">
      <c r="B214" s="177"/>
      <c r="C214" s="177"/>
      <c r="D214" s="177"/>
      <c r="E214" s="177"/>
      <c r="F214" s="235"/>
      <c r="G214" s="207"/>
      <c r="H214" s="207"/>
      <c r="I214" s="207"/>
      <c r="J214" s="207"/>
      <c r="K214" s="20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35"/>
      <c r="AK214" s="176"/>
      <c r="AL214" s="176"/>
      <c r="AM214" s="176"/>
      <c r="AN214" s="519"/>
      <c r="AO214" s="519"/>
      <c r="AP214" s="519"/>
      <c r="AQ214" s="520" t="s">
        <v>776</v>
      </c>
      <c r="AR214" s="902" t="e">
        <f ca="1">IF(AND(AL83&lt;&gt;"",AL85&lt;&gt;"",AN91&lt;&gt;"",AL94&lt;&gt;"",AL97&lt;&gt;"",AL100&lt;&gt;"",AL120&lt;&gt;"",AU120&lt;&gt;"",G163&lt;&gt;"",W163&lt;&gt;"",AM163&lt;&gt;"",L171&lt;&gt;"",Y171&lt;&gt;"",AM171&lt;&gt;"",L179&lt;&gt;"",Y179&lt;&gt;"",AM179&lt;&gt;"",AM181="",AM173="",AM181="",AM187="",AM193="",AM199="",AM205="",AM211=""),1,0)</f>
        <v>#NAME?</v>
      </c>
      <c r="AS214" s="902"/>
      <c r="AT214" s="902"/>
      <c r="AU214" s="902"/>
      <c r="AV214" s="902"/>
      <c r="AW214" s="902"/>
      <c r="AX214" s="902"/>
      <c r="AY214" s="902"/>
      <c r="AZ214" s="902"/>
      <c r="BA214" s="902"/>
      <c r="BB214" s="176"/>
    </row>
    <row r="215" spans="2:67">
      <c r="B215" s="177"/>
      <c r="C215" s="177"/>
      <c r="D215" s="177"/>
      <c r="E215" s="177"/>
      <c r="F215" s="235"/>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35"/>
      <c r="AK215" s="176"/>
      <c r="AL215" s="176"/>
      <c r="AM215" s="176"/>
      <c r="AN215" s="176"/>
      <c r="AO215" s="176"/>
      <c r="AP215" s="176"/>
      <c r="AQ215" s="176"/>
      <c r="AR215" s="176"/>
      <c r="AS215" s="176"/>
      <c r="AT215" s="176"/>
      <c r="AU215" s="176"/>
      <c r="AV215" s="176"/>
      <c r="AW215" s="176"/>
      <c r="AX215" s="176"/>
      <c r="AY215" s="176"/>
      <c r="AZ215" s="176"/>
      <c r="BA215" s="176"/>
      <c r="BB215" s="176"/>
      <c r="BD215" s="286" t="s">
        <v>180</v>
      </c>
    </row>
    <row r="216" spans="2:67">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68"/>
      <c r="BD216" s="536"/>
      <c r="BE216" s="68"/>
      <c r="BF216" s="68"/>
      <c r="BG216" s="68"/>
      <c r="BH216" s="68"/>
      <c r="BI216" s="68"/>
      <c r="BJ216" s="68"/>
      <c r="BK216" s="68"/>
      <c r="BL216" s="68"/>
      <c r="BM216" s="68"/>
      <c r="BN216" s="68"/>
      <c r="BO216" s="68"/>
    </row>
    <row r="217" spans="2:67" ht="15" customHeight="1">
      <c r="B217" s="1026" t="s">
        <v>687</v>
      </c>
      <c r="C217" s="1027"/>
      <c r="D217" s="1027"/>
      <c r="E217" s="1028"/>
      <c r="F217" s="20"/>
      <c r="G217" s="993" t="s">
        <v>271</v>
      </c>
      <c r="H217" s="993"/>
      <c r="I217" s="993"/>
      <c r="J217" s="993"/>
      <c r="K217" s="993"/>
      <c r="L217" s="993"/>
      <c r="M217" s="993"/>
      <c r="N217" s="993"/>
      <c r="O217" s="993"/>
      <c r="P217" s="251"/>
      <c r="Q217" s="1038" t="s">
        <v>1249</v>
      </c>
      <c r="R217" s="1039"/>
      <c r="S217" s="1039"/>
      <c r="T217" s="1039"/>
      <c r="U217" s="1039"/>
      <c r="V217" s="1039"/>
      <c r="W217" s="1039"/>
      <c r="X217" s="1039"/>
      <c r="Y217" s="1039"/>
      <c r="Z217" s="1039"/>
      <c r="AA217" s="1039"/>
      <c r="AB217" s="1039"/>
      <c r="AC217" s="1039"/>
      <c r="AD217" s="1039"/>
      <c r="AE217" s="1039"/>
      <c r="AF217" s="1039"/>
      <c r="AG217" s="1039"/>
      <c r="AH217" s="1039"/>
      <c r="AI217" s="1039"/>
      <c r="AJ217" s="1039"/>
      <c r="AK217" s="1039"/>
      <c r="AL217" s="1039"/>
      <c r="AM217" s="1039"/>
      <c r="AN217" s="1039"/>
      <c r="AO217" s="1039"/>
      <c r="AP217" s="1039"/>
      <c r="AQ217" s="1039"/>
      <c r="AR217" s="1039"/>
      <c r="AS217" s="1039"/>
      <c r="AT217" s="1039"/>
      <c r="AU217" s="1039"/>
      <c r="AV217" s="1039"/>
      <c r="AW217" s="1039"/>
      <c r="AX217" s="1039"/>
      <c r="AY217" s="1039"/>
      <c r="AZ217" s="1039"/>
      <c r="BA217" s="1039"/>
      <c r="BB217" s="1040"/>
      <c r="BC217" s="252"/>
      <c r="BD217" s="583"/>
      <c r="BE217" s="252"/>
      <c r="BF217" s="252"/>
      <c r="BG217" s="252"/>
      <c r="BH217" s="252"/>
      <c r="BI217" s="252"/>
      <c r="BJ217" s="252"/>
      <c r="BK217" s="252"/>
      <c r="BL217" s="252"/>
      <c r="BM217" s="68"/>
      <c r="BN217" s="68"/>
      <c r="BO217" s="68"/>
    </row>
    <row r="218" spans="2:67" ht="18" customHeight="1">
      <c r="B218" s="1029"/>
      <c r="C218" s="1030"/>
      <c r="D218" s="1030"/>
      <c r="E218" s="1031"/>
      <c r="F218" s="22"/>
      <c r="G218" s="1044"/>
      <c r="H218" s="1044"/>
      <c r="I218" s="1044"/>
      <c r="J218" s="1044"/>
      <c r="K218" s="1044"/>
      <c r="L218" s="1044"/>
      <c r="M218" s="1044"/>
      <c r="N218" s="1044"/>
      <c r="O218" s="1044"/>
      <c r="P218" s="253"/>
      <c r="Q218" s="1041"/>
      <c r="R218" s="1042"/>
      <c r="S218" s="1042"/>
      <c r="T218" s="1042"/>
      <c r="U218" s="1042"/>
      <c r="V218" s="1042"/>
      <c r="W218" s="1042"/>
      <c r="X218" s="1042"/>
      <c r="Y218" s="1042"/>
      <c r="Z218" s="1042"/>
      <c r="AA218" s="1042"/>
      <c r="AB218" s="1042"/>
      <c r="AC218" s="1042"/>
      <c r="AD218" s="1042"/>
      <c r="AE218" s="1042"/>
      <c r="AF218" s="1042"/>
      <c r="AG218" s="1042"/>
      <c r="AH218" s="1042"/>
      <c r="AI218" s="1042"/>
      <c r="AJ218" s="1042"/>
      <c r="AK218" s="1042"/>
      <c r="AL218" s="1042"/>
      <c r="AM218" s="1042"/>
      <c r="AN218" s="1042"/>
      <c r="AO218" s="1042"/>
      <c r="AP218" s="1042"/>
      <c r="AQ218" s="1042"/>
      <c r="AR218" s="1042"/>
      <c r="AS218" s="1042"/>
      <c r="AT218" s="1042"/>
      <c r="AU218" s="1042"/>
      <c r="AV218" s="1042"/>
      <c r="AW218" s="1042"/>
      <c r="AX218" s="1042"/>
      <c r="AY218" s="1042"/>
      <c r="AZ218" s="1042"/>
      <c r="BA218" s="1042"/>
      <c r="BB218" s="1043"/>
      <c r="BC218" s="252"/>
      <c r="BD218" s="583"/>
      <c r="BE218" s="252"/>
      <c r="BF218" s="252"/>
      <c r="BG218" s="252"/>
      <c r="BH218" s="252"/>
      <c r="BI218" s="252"/>
      <c r="BJ218" s="252"/>
      <c r="BK218" s="252"/>
      <c r="BL218" s="252"/>
      <c r="BM218" s="68"/>
      <c r="BN218" s="68"/>
      <c r="BO218" s="68"/>
    </row>
    <row r="219" spans="2:67">
      <c r="B219" s="226"/>
      <c r="C219" s="227"/>
      <c r="D219" s="227"/>
      <c r="E219" s="227"/>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27"/>
      <c r="BB219" s="228"/>
      <c r="BC219" s="68"/>
      <c r="BD219" s="536"/>
      <c r="BE219" s="68"/>
      <c r="BF219" s="68"/>
      <c r="BG219" s="68"/>
      <c r="BH219" s="68"/>
      <c r="BI219" s="68"/>
      <c r="BJ219" s="68"/>
      <c r="BK219" s="68"/>
      <c r="BL219" s="68"/>
      <c r="BM219" s="68"/>
      <c r="BN219" s="68"/>
      <c r="BO219" s="68"/>
    </row>
    <row r="220" spans="2:67">
      <c r="B220" s="63"/>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64"/>
      <c r="BC220" s="68"/>
      <c r="BD220" s="536"/>
      <c r="BE220" s="68"/>
      <c r="BF220" s="68"/>
      <c r="BG220" s="68"/>
      <c r="BH220" s="68"/>
      <c r="BI220" s="68"/>
      <c r="BJ220" s="68"/>
      <c r="BK220" s="68"/>
      <c r="BL220" s="68"/>
      <c r="BM220" s="68"/>
      <c r="BN220" s="68"/>
      <c r="BO220" s="68"/>
    </row>
    <row r="221" spans="2:67">
      <c r="B221" s="63"/>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64"/>
      <c r="BC221" s="68"/>
      <c r="BD221" s="536"/>
      <c r="BE221" s="68"/>
      <c r="BF221" s="68"/>
      <c r="BG221" s="68"/>
      <c r="BH221" s="68"/>
      <c r="BI221" s="68"/>
      <c r="BJ221" s="68"/>
      <c r="BK221" s="68"/>
      <c r="BL221" s="68"/>
      <c r="BM221" s="68"/>
      <c r="BN221" s="68"/>
      <c r="BO221" s="68"/>
    </row>
    <row r="222" spans="2:67">
      <c r="B222" s="63"/>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64"/>
      <c r="BC222" s="68"/>
      <c r="BD222" s="536"/>
      <c r="BE222" s="68"/>
      <c r="BF222" s="68"/>
      <c r="BG222" s="68"/>
      <c r="BH222" s="68"/>
      <c r="BI222" s="68"/>
      <c r="BJ222" s="68"/>
      <c r="BK222" s="68"/>
      <c r="BL222" s="68"/>
      <c r="BM222" s="68"/>
      <c r="BN222" s="68"/>
      <c r="BO222" s="68"/>
    </row>
    <row r="223" spans="2:67">
      <c r="B223" s="63"/>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64"/>
      <c r="BC223" s="68"/>
      <c r="BD223" s="536"/>
      <c r="BE223" s="68"/>
      <c r="BF223" s="68"/>
      <c r="BG223" s="68"/>
      <c r="BH223" s="68"/>
      <c r="BI223" s="68"/>
      <c r="BJ223" s="68"/>
      <c r="BK223" s="68"/>
      <c r="BL223" s="68"/>
      <c r="BM223" s="68"/>
      <c r="BN223" s="68"/>
      <c r="BO223" s="68"/>
    </row>
    <row r="224" spans="2:67">
      <c r="B224" s="63"/>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64"/>
      <c r="BC224" s="68"/>
      <c r="BD224" s="536"/>
      <c r="BE224" s="68"/>
      <c r="BF224" s="68"/>
      <c r="BG224" s="68"/>
      <c r="BH224" s="68"/>
      <c r="BI224" s="68"/>
      <c r="BJ224" s="68"/>
      <c r="BK224" s="68"/>
      <c r="BL224" s="68"/>
      <c r="BM224" s="68"/>
      <c r="BN224" s="68"/>
      <c r="BO224" s="68"/>
    </row>
    <row r="225" spans="2:67">
      <c r="B225" s="63"/>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64"/>
      <c r="BC225" s="68"/>
      <c r="BD225" s="536"/>
      <c r="BE225" s="68"/>
      <c r="BF225" s="68"/>
      <c r="BG225" s="68"/>
      <c r="BH225" s="68"/>
      <c r="BI225" s="68"/>
      <c r="BJ225" s="68"/>
      <c r="BK225" s="68"/>
      <c r="BL225" s="68"/>
      <c r="BM225" s="68"/>
      <c r="BN225" s="68"/>
      <c r="BO225" s="68"/>
    </row>
    <row r="226" spans="2:67">
      <c r="B226" s="63"/>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64"/>
      <c r="BC226" s="68"/>
      <c r="BD226" s="536"/>
      <c r="BE226" s="68"/>
      <c r="BF226" s="68"/>
      <c r="BG226" s="68"/>
      <c r="BH226" s="68"/>
      <c r="BI226" s="68"/>
      <c r="BJ226" s="68"/>
      <c r="BK226" s="68"/>
      <c r="BL226" s="68"/>
      <c r="BM226" s="68"/>
      <c r="BN226" s="68"/>
      <c r="BO226" s="68"/>
    </row>
    <row r="227" spans="2:67">
      <c r="B227" s="63"/>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64"/>
      <c r="BC227" s="68"/>
      <c r="BD227" s="536"/>
      <c r="BE227" s="68"/>
      <c r="BF227" s="68"/>
      <c r="BG227" s="68"/>
      <c r="BH227" s="68"/>
      <c r="BI227" s="68"/>
      <c r="BJ227" s="68"/>
      <c r="BK227" s="68"/>
      <c r="BL227" s="68"/>
      <c r="BM227" s="68"/>
      <c r="BN227" s="68"/>
      <c r="BO227" s="68"/>
    </row>
    <row r="228" spans="2:67">
      <c r="B228" s="63"/>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64"/>
      <c r="BC228" s="68"/>
      <c r="BD228" s="536"/>
      <c r="BE228" s="68"/>
      <c r="BF228" s="68"/>
      <c r="BG228" s="68"/>
      <c r="BH228" s="68"/>
      <c r="BI228" s="68"/>
      <c r="BJ228" s="68"/>
      <c r="BK228" s="68"/>
      <c r="BL228" s="68"/>
      <c r="BM228" s="68"/>
      <c r="BN228" s="68"/>
      <c r="BO228" s="68"/>
    </row>
    <row r="229" spans="2:67">
      <c r="B229" s="63"/>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64"/>
      <c r="BC229" s="68"/>
      <c r="BD229" s="536"/>
      <c r="BE229" s="68"/>
      <c r="BF229" s="68"/>
      <c r="BG229" s="68"/>
      <c r="BH229" s="68"/>
      <c r="BI229" s="68"/>
      <c r="BJ229" s="68"/>
      <c r="BK229" s="68"/>
      <c r="BL229" s="68"/>
      <c r="BM229" s="68"/>
      <c r="BN229" s="68"/>
      <c r="BO229" s="68"/>
    </row>
    <row r="230" spans="2:67">
      <c r="B230" s="63"/>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64"/>
      <c r="BC230" s="68"/>
      <c r="BD230" s="536"/>
      <c r="BE230" s="68"/>
      <c r="BF230" s="68"/>
      <c r="BG230" s="68"/>
      <c r="BH230" s="68"/>
      <c r="BI230" s="68"/>
      <c r="BJ230" s="68"/>
      <c r="BK230" s="68"/>
      <c r="BL230" s="68"/>
      <c r="BM230" s="68"/>
      <c r="BN230" s="68"/>
      <c r="BO230" s="68"/>
    </row>
    <row r="231" spans="2:67">
      <c r="B231" s="63"/>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64"/>
      <c r="BC231" s="68"/>
      <c r="BD231" s="536"/>
      <c r="BE231" s="68"/>
      <c r="BF231" s="68"/>
      <c r="BG231" s="68"/>
      <c r="BH231" s="68"/>
      <c r="BI231" s="68"/>
      <c r="BJ231" s="68"/>
      <c r="BK231" s="68"/>
      <c r="BL231" s="68"/>
      <c r="BM231" s="68"/>
      <c r="BN231" s="68"/>
      <c r="BO231" s="68"/>
    </row>
    <row r="232" spans="2:67">
      <c r="B232" s="63"/>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64"/>
      <c r="BC232" s="68"/>
      <c r="BD232" s="536"/>
      <c r="BE232" s="68"/>
      <c r="BF232" s="68"/>
      <c r="BG232" s="68"/>
      <c r="BH232" s="68"/>
      <c r="BI232" s="68"/>
      <c r="BJ232" s="68"/>
      <c r="BK232" s="68"/>
      <c r="BL232" s="68"/>
      <c r="BM232" s="68"/>
      <c r="BN232" s="68"/>
      <c r="BO232" s="68"/>
    </row>
    <row r="233" spans="2:67">
      <c r="B233" s="63"/>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64"/>
      <c r="BC233" s="68"/>
      <c r="BD233" s="536"/>
      <c r="BE233" s="68"/>
      <c r="BF233" s="68"/>
      <c r="BG233" s="68"/>
      <c r="BH233" s="68"/>
      <c r="BI233" s="68"/>
      <c r="BJ233" s="68"/>
      <c r="BK233" s="68"/>
      <c r="BL233" s="68"/>
      <c r="BM233" s="68"/>
      <c r="BN233" s="68"/>
      <c r="BO233" s="68"/>
    </row>
    <row r="234" spans="2:67">
      <c r="B234" s="63"/>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64"/>
      <c r="BC234" s="68"/>
      <c r="BD234" s="536"/>
      <c r="BE234" s="68"/>
      <c r="BF234" s="68"/>
      <c r="BG234" s="68"/>
      <c r="BH234" s="68"/>
      <c r="BI234" s="68"/>
      <c r="BJ234" s="68"/>
      <c r="BK234" s="68"/>
      <c r="BL234" s="68"/>
      <c r="BM234" s="68"/>
      <c r="BN234" s="68"/>
      <c r="BO234" s="68"/>
    </row>
    <row r="235" spans="2:67">
      <c r="B235" s="63"/>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64"/>
      <c r="BC235" s="68"/>
      <c r="BD235" s="536"/>
      <c r="BE235" s="68"/>
      <c r="BF235" s="68"/>
      <c r="BG235" s="68"/>
      <c r="BH235" s="68"/>
      <c r="BI235" s="68"/>
      <c r="BJ235" s="68"/>
      <c r="BK235" s="68"/>
      <c r="BL235" s="68"/>
      <c r="BM235" s="68"/>
      <c r="BN235" s="68"/>
      <c r="BO235" s="68"/>
    </row>
    <row r="236" spans="2:67">
      <c r="B236" s="63"/>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64"/>
      <c r="BC236" s="68"/>
      <c r="BD236" s="536"/>
      <c r="BE236" s="68"/>
      <c r="BF236" s="68"/>
      <c r="BG236" s="68"/>
      <c r="BH236" s="68"/>
      <c r="BI236" s="68"/>
      <c r="BJ236" s="68"/>
      <c r="BK236" s="68"/>
      <c r="BL236" s="68"/>
      <c r="BM236" s="68"/>
      <c r="BN236" s="68"/>
      <c r="BO236" s="68"/>
    </row>
    <row r="237" spans="2:67">
      <c r="B237" s="63"/>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64"/>
      <c r="BC237" s="68"/>
      <c r="BD237" s="536"/>
      <c r="BE237" s="68"/>
      <c r="BF237" s="68"/>
      <c r="BG237" s="68"/>
      <c r="BH237" s="68"/>
      <c r="BI237" s="68"/>
      <c r="BJ237" s="68"/>
      <c r="BK237" s="68"/>
      <c r="BL237" s="68"/>
      <c r="BM237" s="68"/>
      <c r="BN237" s="68"/>
      <c r="BO237" s="68"/>
    </row>
    <row r="238" spans="2:67">
      <c r="B238" s="63"/>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64"/>
      <c r="BC238" s="68"/>
      <c r="BD238" s="536"/>
      <c r="BE238" s="68"/>
      <c r="BF238" s="68"/>
      <c r="BG238" s="68"/>
      <c r="BH238" s="68"/>
      <c r="BI238" s="68"/>
      <c r="BJ238" s="68"/>
      <c r="BK238" s="68"/>
      <c r="BL238" s="68"/>
      <c r="BM238" s="68"/>
      <c r="BN238" s="68"/>
      <c r="BO238" s="68"/>
    </row>
    <row r="239" spans="2:67">
      <c r="B239" s="63"/>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64"/>
      <c r="BC239" s="68"/>
      <c r="BD239" s="536"/>
      <c r="BE239" s="68"/>
      <c r="BF239" s="68"/>
      <c r="BG239" s="68"/>
      <c r="BH239" s="68"/>
      <c r="BI239" s="68"/>
      <c r="BJ239" s="68"/>
      <c r="BK239" s="68"/>
      <c r="BL239" s="68"/>
      <c r="BM239" s="68"/>
      <c r="BN239" s="68"/>
      <c r="BO239" s="68"/>
    </row>
    <row r="240" spans="2:67">
      <c r="B240" s="63"/>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64"/>
      <c r="BC240" s="68"/>
      <c r="BD240" s="536"/>
      <c r="BE240" s="68"/>
      <c r="BF240" s="68"/>
      <c r="BG240" s="68"/>
      <c r="BH240" s="68"/>
      <c r="BI240" s="68"/>
      <c r="BJ240" s="68"/>
      <c r="BK240" s="68"/>
      <c r="BL240" s="68"/>
      <c r="BM240" s="68"/>
      <c r="BN240" s="68"/>
      <c r="BO240" s="68"/>
    </row>
    <row r="241" spans="2:67">
      <c r="B241" s="63"/>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64"/>
      <c r="BC241" s="68"/>
      <c r="BD241" s="536"/>
    </row>
    <row r="242" spans="2:67">
      <c r="B242" s="63"/>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64"/>
      <c r="BC242" s="68"/>
      <c r="BD242" s="536"/>
    </row>
    <row r="243" spans="2:67">
      <c r="B243" s="65"/>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7"/>
      <c r="BC243" s="68"/>
      <c r="BD243" s="536"/>
    </row>
    <row r="244" spans="2:67" ht="15" customHeight="1">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68"/>
      <c r="BD244" s="536"/>
    </row>
    <row r="245" spans="2:67" ht="15" customHeight="1">
      <c r="B245" s="1026" t="s">
        <v>688</v>
      </c>
      <c r="C245" s="1027"/>
      <c r="D245" s="1027"/>
      <c r="E245" s="1028"/>
      <c r="F245" s="20"/>
      <c r="G245" s="993" t="s">
        <v>271</v>
      </c>
      <c r="H245" s="993"/>
      <c r="I245" s="993"/>
      <c r="J245" s="993"/>
      <c r="K245" s="993"/>
      <c r="L245" s="993"/>
      <c r="M245" s="993"/>
      <c r="N245" s="993"/>
      <c r="O245" s="993"/>
      <c r="P245" s="251"/>
      <c r="Q245" s="1038" t="s">
        <v>1756</v>
      </c>
      <c r="R245" s="1039"/>
      <c r="S245" s="1039"/>
      <c r="T245" s="1039"/>
      <c r="U245" s="1039"/>
      <c r="V245" s="1039"/>
      <c r="W245" s="1039"/>
      <c r="X245" s="1039"/>
      <c r="Y245" s="1039"/>
      <c r="Z245" s="1039"/>
      <c r="AA245" s="1039"/>
      <c r="AB245" s="1039"/>
      <c r="AC245" s="1039"/>
      <c r="AD245" s="1039"/>
      <c r="AE245" s="1039"/>
      <c r="AF245" s="1039"/>
      <c r="AG245" s="1039"/>
      <c r="AH245" s="1039"/>
      <c r="AI245" s="1039"/>
      <c r="AJ245" s="1039"/>
      <c r="AK245" s="1039"/>
      <c r="AL245" s="1039"/>
      <c r="AM245" s="1039"/>
      <c r="AN245" s="1039"/>
      <c r="AO245" s="1039"/>
      <c r="AP245" s="1039"/>
      <c r="AQ245" s="1039"/>
      <c r="AR245" s="1039"/>
      <c r="AS245" s="1039"/>
      <c r="AT245" s="1039"/>
      <c r="AU245" s="1039"/>
      <c r="AV245" s="1039"/>
      <c r="AW245" s="1039"/>
      <c r="AX245" s="1039"/>
      <c r="AY245" s="1039"/>
      <c r="AZ245" s="1039"/>
      <c r="BA245" s="1039"/>
      <c r="BB245" s="1040"/>
      <c r="BC245" s="252"/>
      <c r="BD245" s="583"/>
      <c r="BE245" s="252"/>
      <c r="BF245" s="252"/>
      <c r="BG245" s="252"/>
      <c r="BH245" s="252"/>
      <c r="BI245" s="252"/>
      <c r="BJ245" s="252"/>
      <c r="BK245" s="252"/>
      <c r="BL245" s="252"/>
      <c r="BM245" s="68"/>
      <c r="BN245" s="68"/>
      <c r="BO245" s="68"/>
    </row>
    <row r="246" spans="2:67" ht="18" customHeight="1">
      <c r="B246" s="1029"/>
      <c r="C246" s="1030"/>
      <c r="D246" s="1030"/>
      <c r="E246" s="1031"/>
      <c r="F246" s="22"/>
      <c r="G246" s="1044"/>
      <c r="H246" s="1044"/>
      <c r="I246" s="1044"/>
      <c r="J246" s="1044"/>
      <c r="K246" s="1044"/>
      <c r="L246" s="1044"/>
      <c r="M246" s="1044"/>
      <c r="N246" s="1044"/>
      <c r="O246" s="1044"/>
      <c r="P246" s="253"/>
      <c r="Q246" s="1041"/>
      <c r="R246" s="1042"/>
      <c r="S246" s="1042"/>
      <c r="T246" s="1042"/>
      <c r="U246" s="1042"/>
      <c r="V246" s="1042"/>
      <c r="W246" s="1042"/>
      <c r="X246" s="1042"/>
      <c r="Y246" s="1042"/>
      <c r="Z246" s="1042"/>
      <c r="AA246" s="1042"/>
      <c r="AB246" s="1042"/>
      <c r="AC246" s="1042"/>
      <c r="AD246" s="1042"/>
      <c r="AE246" s="1042"/>
      <c r="AF246" s="1042"/>
      <c r="AG246" s="1042"/>
      <c r="AH246" s="1042"/>
      <c r="AI246" s="1042"/>
      <c r="AJ246" s="1042"/>
      <c r="AK246" s="1042"/>
      <c r="AL246" s="1042"/>
      <c r="AM246" s="1042"/>
      <c r="AN246" s="1042"/>
      <c r="AO246" s="1042"/>
      <c r="AP246" s="1042"/>
      <c r="AQ246" s="1042"/>
      <c r="AR246" s="1042"/>
      <c r="AS246" s="1042"/>
      <c r="AT246" s="1042"/>
      <c r="AU246" s="1042"/>
      <c r="AV246" s="1042"/>
      <c r="AW246" s="1042"/>
      <c r="AX246" s="1042"/>
      <c r="AY246" s="1042"/>
      <c r="AZ246" s="1042"/>
      <c r="BA246" s="1042"/>
      <c r="BB246" s="1043"/>
      <c r="BC246" s="252"/>
      <c r="BD246" s="583"/>
      <c r="BE246" s="252"/>
      <c r="BF246" s="252"/>
      <c r="BG246" s="252"/>
      <c r="BH246" s="252"/>
      <c r="BI246" s="252"/>
      <c r="BJ246" s="252"/>
      <c r="BK246" s="252"/>
      <c r="BL246" s="252"/>
      <c r="BM246" s="68"/>
      <c r="BN246" s="68"/>
      <c r="BO246" s="68"/>
    </row>
    <row r="247" spans="2:67">
      <c r="B247" s="226"/>
      <c r="C247" s="227"/>
      <c r="D247" s="227"/>
      <c r="E247" s="227"/>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251"/>
      <c r="AX247" s="251"/>
      <c r="AY247" s="251"/>
      <c r="AZ247" s="251"/>
      <c r="BA247" s="227"/>
      <c r="BB247" s="228"/>
      <c r="BC247" s="68"/>
      <c r="BD247" s="536"/>
      <c r="BE247" s="68"/>
      <c r="BF247" s="68"/>
      <c r="BG247" s="68"/>
      <c r="BH247" s="68"/>
      <c r="BI247" s="68"/>
      <c r="BJ247" s="68"/>
      <c r="BK247" s="68"/>
      <c r="BL247" s="68"/>
      <c r="BM247" s="68"/>
      <c r="BN247" s="68"/>
      <c r="BO247" s="68"/>
    </row>
    <row r="248" spans="2:67">
      <c r="B248" s="63"/>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64"/>
      <c r="BC248" s="68"/>
      <c r="BD248" s="536"/>
      <c r="BE248" s="68"/>
      <c r="BF248" s="68"/>
      <c r="BG248" s="68"/>
      <c r="BH248" s="68"/>
      <c r="BI248" s="68"/>
      <c r="BJ248" s="68"/>
      <c r="BK248" s="68"/>
      <c r="BL248" s="68"/>
      <c r="BM248" s="68"/>
      <c r="BN248" s="68"/>
      <c r="BO248" s="68"/>
    </row>
    <row r="249" spans="2:67">
      <c r="B249" s="63"/>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64"/>
      <c r="BC249" s="68"/>
      <c r="BD249" s="536"/>
      <c r="BE249" s="68"/>
      <c r="BF249" s="68"/>
      <c r="BG249" s="68"/>
      <c r="BH249" s="68"/>
      <c r="BI249" s="68"/>
      <c r="BJ249" s="68"/>
      <c r="BK249" s="68"/>
      <c r="BL249" s="68"/>
      <c r="BM249" s="68"/>
      <c r="BN249" s="68"/>
      <c r="BO249" s="68"/>
    </row>
    <row r="250" spans="2:67">
      <c r="B250" s="63"/>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64"/>
      <c r="BC250" s="68"/>
      <c r="BD250" s="536"/>
      <c r="BE250" s="68"/>
      <c r="BF250" s="68"/>
      <c r="BG250" s="68"/>
      <c r="BH250" s="68"/>
      <c r="BI250" s="68"/>
      <c r="BJ250" s="68"/>
      <c r="BK250" s="68"/>
      <c r="BL250" s="68"/>
      <c r="BM250" s="68"/>
      <c r="BN250" s="68"/>
      <c r="BO250" s="68"/>
    </row>
    <row r="251" spans="2:67">
      <c r="B251" s="63"/>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64"/>
      <c r="BC251" s="68"/>
      <c r="BD251" s="536"/>
      <c r="BE251" s="68"/>
      <c r="BF251" s="68"/>
      <c r="BG251" s="68"/>
      <c r="BH251" s="68"/>
      <c r="BI251" s="68"/>
      <c r="BJ251" s="68"/>
      <c r="BK251" s="68"/>
      <c r="BL251" s="68"/>
      <c r="BM251" s="68"/>
      <c r="BN251" s="68"/>
      <c r="BO251" s="68"/>
    </row>
    <row r="252" spans="2:67">
      <c r="B252" s="63"/>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64"/>
      <c r="BC252" s="68"/>
      <c r="BD252" s="536"/>
      <c r="BE252" s="68"/>
      <c r="BF252" s="68"/>
      <c r="BG252" s="68"/>
      <c r="BH252" s="68"/>
      <c r="BI252" s="68"/>
      <c r="BJ252" s="68"/>
      <c r="BK252" s="68"/>
      <c r="BL252" s="68"/>
      <c r="BM252" s="68"/>
      <c r="BN252" s="68"/>
      <c r="BO252" s="68"/>
    </row>
    <row r="253" spans="2:67">
      <c r="B253" s="63"/>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64"/>
      <c r="BC253" s="68"/>
      <c r="BD253" s="536"/>
      <c r="BE253" s="68"/>
      <c r="BF253" s="68"/>
      <c r="BG253" s="68"/>
      <c r="BH253" s="68"/>
      <c r="BI253" s="68"/>
      <c r="BJ253" s="68"/>
      <c r="BK253" s="68"/>
      <c r="BL253" s="68"/>
      <c r="BM253" s="68"/>
      <c r="BN253" s="68"/>
      <c r="BO253" s="68"/>
    </row>
    <row r="254" spans="2:67">
      <c r="B254" s="63"/>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64"/>
      <c r="BC254" s="68"/>
      <c r="BD254" s="536"/>
      <c r="BE254" s="68"/>
      <c r="BF254" s="68"/>
      <c r="BG254" s="68"/>
      <c r="BH254" s="68"/>
      <c r="BI254" s="68"/>
      <c r="BJ254" s="68"/>
      <c r="BK254" s="68"/>
      <c r="BL254" s="68"/>
      <c r="BM254" s="68"/>
      <c r="BN254" s="68"/>
      <c r="BO254" s="68"/>
    </row>
    <row r="255" spans="2:67">
      <c r="B255" s="63"/>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64"/>
      <c r="BC255" s="68"/>
      <c r="BD255" s="536"/>
      <c r="BE255" s="68"/>
      <c r="BF255" s="68"/>
      <c r="BG255" s="68"/>
      <c r="BH255" s="68"/>
      <c r="BI255" s="68"/>
      <c r="BJ255" s="68"/>
      <c r="BK255" s="68"/>
      <c r="BL255" s="68"/>
      <c r="BM255" s="68"/>
      <c r="BN255" s="68"/>
      <c r="BO255" s="68"/>
    </row>
    <row r="256" spans="2:67">
      <c r="B256" s="63"/>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64"/>
      <c r="BC256" s="68"/>
      <c r="BD256" s="536"/>
      <c r="BE256" s="68"/>
      <c r="BF256" s="68"/>
      <c r="BG256" s="68"/>
      <c r="BH256" s="68"/>
      <c r="BI256" s="68"/>
      <c r="BJ256" s="68"/>
      <c r="BK256" s="68"/>
      <c r="BL256" s="68"/>
      <c r="BM256" s="68"/>
      <c r="BN256" s="68"/>
      <c r="BO256" s="68"/>
    </row>
    <row r="257" spans="2:67">
      <c r="B257" s="63"/>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64"/>
      <c r="BC257" s="68"/>
      <c r="BD257" s="536"/>
      <c r="BE257" s="68"/>
      <c r="BF257" s="68"/>
      <c r="BG257" s="68"/>
      <c r="BH257" s="68"/>
      <c r="BI257" s="68"/>
      <c r="BJ257" s="68"/>
      <c r="BK257" s="68"/>
      <c r="BL257" s="68"/>
      <c r="BM257" s="68"/>
      <c r="BN257" s="68"/>
      <c r="BO257" s="68"/>
    </row>
    <row r="258" spans="2:67">
      <c r="B258" s="63"/>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64"/>
      <c r="BC258" s="68"/>
      <c r="BD258" s="536"/>
      <c r="BE258" s="68"/>
      <c r="BF258" s="68"/>
      <c r="BG258" s="68"/>
      <c r="BH258" s="68"/>
      <c r="BI258" s="68"/>
      <c r="BJ258" s="68"/>
      <c r="BK258" s="68"/>
      <c r="BL258" s="68"/>
      <c r="BM258" s="68"/>
      <c r="BN258" s="68"/>
      <c r="BO258" s="68"/>
    </row>
    <row r="259" spans="2:67">
      <c r="B259" s="63"/>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64"/>
      <c r="BC259" s="68"/>
      <c r="BD259" s="536"/>
      <c r="BE259" s="68"/>
      <c r="BF259" s="68"/>
      <c r="BG259" s="68"/>
      <c r="BH259" s="68"/>
      <c r="BI259" s="68"/>
      <c r="BJ259" s="68"/>
      <c r="BK259" s="68"/>
      <c r="BL259" s="68"/>
      <c r="BM259" s="68"/>
      <c r="BN259" s="68"/>
      <c r="BO259" s="68"/>
    </row>
    <row r="260" spans="2:67">
      <c r="B260" s="63"/>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64"/>
      <c r="BC260" s="68"/>
      <c r="BD260" s="536"/>
      <c r="BE260" s="68"/>
      <c r="BF260" s="68"/>
      <c r="BG260" s="68"/>
      <c r="BH260" s="68"/>
      <c r="BI260" s="68"/>
      <c r="BJ260" s="68"/>
      <c r="BK260" s="68"/>
      <c r="BL260" s="68"/>
      <c r="BM260" s="68"/>
      <c r="BN260" s="68"/>
      <c r="BO260" s="68"/>
    </row>
    <row r="261" spans="2:67">
      <c r="B261" s="63"/>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64"/>
      <c r="BC261" s="68"/>
      <c r="BD261" s="536"/>
      <c r="BE261" s="68"/>
      <c r="BF261" s="68"/>
      <c r="BG261" s="68"/>
      <c r="BH261" s="68"/>
      <c r="BI261" s="68"/>
      <c r="BJ261" s="68"/>
      <c r="BK261" s="68"/>
      <c r="BL261" s="68"/>
      <c r="BM261" s="68"/>
      <c r="BN261" s="68"/>
      <c r="BO261" s="68"/>
    </row>
    <row r="262" spans="2:67">
      <c r="B262" s="63"/>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64"/>
      <c r="BC262" s="68"/>
      <c r="BD262" s="536"/>
      <c r="BE262" s="68"/>
      <c r="BF262" s="68"/>
      <c r="BG262" s="68"/>
      <c r="BH262" s="68"/>
      <c r="BI262" s="68"/>
      <c r="BJ262" s="68"/>
      <c r="BK262" s="68"/>
      <c r="BL262" s="68"/>
      <c r="BM262" s="68"/>
      <c r="BN262" s="68"/>
      <c r="BO262" s="68"/>
    </row>
    <row r="263" spans="2:67">
      <c r="B263" s="63"/>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64"/>
      <c r="BC263" s="68"/>
      <c r="BD263" s="536"/>
      <c r="BE263" s="68"/>
      <c r="BF263" s="68"/>
      <c r="BG263" s="68"/>
      <c r="BH263" s="68"/>
      <c r="BI263" s="68"/>
      <c r="BJ263" s="68"/>
      <c r="BK263" s="68"/>
      <c r="BL263" s="68"/>
      <c r="BM263" s="68"/>
      <c r="BN263" s="68"/>
      <c r="BO263" s="68"/>
    </row>
    <row r="264" spans="2:67">
      <c r="B264" s="63"/>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64"/>
      <c r="BC264" s="68"/>
      <c r="BD264" s="536"/>
      <c r="BE264" s="68"/>
      <c r="BF264" s="68"/>
      <c r="BG264" s="68"/>
      <c r="BH264" s="68"/>
      <c r="BI264" s="68"/>
      <c r="BJ264" s="68"/>
      <c r="BK264" s="68"/>
      <c r="BL264" s="68"/>
      <c r="BM264" s="68"/>
      <c r="BN264" s="68"/>
      <c r="BO264" s="68"/>
    </row>
    <row r="265" spans="2:67">
      <c r="B265" s="63"/>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64"/>
      <c r="BC265" s="68"/>
      <c r="BD265" s="536"/>
      <c r="BE265" s="68"/>
      <c r="BF265" s="68"/>
      <c r="BG265" s="68"/>
      <c r="BH265" s="68"/>
      <c r="BI265" s="68"/>
      <c r="BJ265" s="68"/>
      <c r="BK265" s="68"/>
      <c r="BL265" s="68"/>
      <c r="BM265" s="68"/>
      <c r="BN265" s="68"/>
      <c r="BO265" s="68"/>
    </row>
    <row r="266" spans="2:67">
      <c r="B266" s="63"/>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64"/>
      <c r="BC266" s="68"/>
      <c r="BD266" s="536"/>
      <c r="BE266" s="68"/>
      <c r="BF266" s="68"/>
      <c r="BG266" s="68"/>
      <c r="BH266" s="68"/>
      <c r="BI266" s="68"/>
      <c r="BJ266" s="68"/>
      <c r="BK266" s="68"/>
      <c r="BL266" s="68"/>
      <c r="BM266" s="68"/>
      <c r="BN266" s="68"/>
      <c r="BO266" s="68"/>
    </row>
    <row r="267" spans="2:67">
      <c r="B267" s="63"/>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64"/>
      <c r="BC267" s="68"/>
      <c r="BD267" s="536"/>
      <c r="BE267" s="68"/>
      <c r="BF267" s="68"/>
      <c r="BG267" s="68"/>
      <c r="BH267" s="68"/>
      <c r="BI267" s="68"/>
      <c r="BJ267" s="68"/>
      <c r="BK267" s="68"/>
      <c r="BL267" s="68"/>
      <c r="BM267" s="68"/>
      <c r="BN267" s="68"/>
      <c r="BO267" s="68"/>
    </row>
    <row r="268" spans="2:67">
      <c r="B268" s="63"/>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64"/>
      <c r="BC268" s="68"/>
      <c r="BD268" s="536"/>
      <c r="BE268" s="68"/>
      <c r="BF268" s="68"/>
      <c r="BG268" s="68"/>
      <c r="BH268" s="68"/>
      <c r="BI268" s="68"/>
      <c r="BJ268" s="68"/>
      <c r="BK268" s="68"/>
      <c r="BL268" s="68"/>
      <c r="BM268" s="68"/>
      <c r="BN268" s="68"/>
      <c r="BO268" s="68"/>
    </row>
    <row r="269" spans="2:67">
      <c r="B269" s="63"/>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64"/>
      <c r="BC269" s="68"/>
      <c r="BD269" s="536"/>
    </row>
    <row r="270" spans="2:67">
      <c r="B270" s="63"/>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64"/>
      <c r="BC270" s="68"/>
      <c r="BD270" s="536"/>
    </row>
    <row r="271" spans="2:67">
      <c r="B271" s="65"/>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7"/>
      <c r="BC271" s="68"/>
      <c r="BD271" s="536"/>
    </row>
    <row r="272" spans="2:67">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68"/>
      <c r="BD272" s="536" t="s">
        <v>180</v>
      </c>
    </row>
    <row r="273" spans="2:56" ht="15.75" customHeight="1">
      <c r="B273" s="1026" t="s">
        <v>1174</v>
      </c>
      <c r="C273" s="1027"/>
      <c r="D273" s="1027"/>
      <c r="E273" s="1028"/>
      <c r="F273" s="20"/>
      <c r="G273" s="993" t="s">
        <v>271</v>
      </c>
      <c r="H273" s="993"/>
      <c r="I273" s="993"/>
      <c r="J273" s="993"/>
      <c r="K273" s="993"/>
      <c r="L273" s="993"/>
      <c r="M273" s="993"/>
      <c r="N273" s="993"/>
      <c r="O273" s="993"/>
      <c r="P273" s="21"/>
      <c r="Q273" s="1038" t="s">
        <v>1283</v>
      </c>
      <c r="R273" s="1039"/>
      <c r="S273" s="1039"/>
      <c r="T273" s="1039"/>
      <c r="U273" s="1039"/>
      <c r="V273" s="1039"/>
      <c r="W273" s="1039"/>
      <c r="X273" s="1039"/>
      <c r="Y273" s="1039"/>
      <c r="Z273" s="1039"/>
      <c r="AA273" s="1039"/>
      <c r="AB273" s="1039"/>
      <c r="AC273" s="1039"/>
      <c r="AD273" s="1039"/>
      <c r="AE273" s="1039"/>
      <c r="AF273" s="1039"/>
      <c r="AG273" s="1039"/>
      <c r="AH273" s="1039"/>
      <c r="AI273" s="1039"/>
      <c r="AJ273" s="1039"/>
      <c r="AK273" s="1039"/>
      <c r="AL273" s="1039"/>
      <c r="AM273" s="1039"/>
      <c r="AN273" s="1039"/>
      <c r="AO273" s="1039"/>
      <c r="AP273" s="1039"/>
      <c r="AQ273" s="1039"/>
      <c r="AR273" s="1039"/>
      <c r="AS273" s="1039"/>
      <c r="AT273" s="1039"/>
      <c r="AU273" s="1039"/>
      <c r="AV273" s="1039"/>
      <c r="AW273" s="1039"/>
      <c r="AX273" s="1039"/>
      <c r="AY273" s="1039"/>
      <c r="AZ273" s="1039"/>
      <c r="BA273" s="1039"/>
      <c r="BB273" s="1040"/>
      <c r="BC273" s="68"/>
      <c r="BD273" s="536"/>
    </row>
    <row r="274" spans="2:56" ht="15.75" customHeight="1">
      <c r="B274" s="1029"/>
      <c r="C274" s="1030"/>
      <c r="D274" s="1030"/>
      <c r="E274" s="1031"/>
      <c r="F274" s="22"/>
      <c r="G274" s="1044"/>
      <c r="H274" s="1044"/>
      <c r="I274" s="1044"/>
      <c r="J274" s="1044"/>
      <c r="K274" s="1044"/>
      <c r="L274" s="1044"/>
      <c r="M274" s="1044"/>
      <c r="N274" s="1044"/>
      <c r="O274" s="1044"/>
      <c r="P274" s="23"/>
      <c r="Q274" s="1041"/>
      <c r="R274" s="1042"/>
      <c r="S274" s="1042"/>
      <c r="T274" s="1042"/>
      <c r="U274" s="1042"/>
      <c r="V274" s="1042"/>
      <c r="W274" s="1042"/>
      <c r="X274" s="1042"/>
      <c r="Y274" s="1042"/>
      <c r="Z274" s="1042"/>
      <c r="AA274" s="1042"/>
      <c r="AB274" s="1042"/>
      <c r="AC274" s="1042"/>
      <c r="AD274" s="1042"/>
      <c r="AE274" s="1042"/>
      <c r="AF274" s="1042"/>
      <c r="AG274" s="1042"/>
      <c r="AH274" s="1042"/>
      <c r="AI274" s="1042"/>
      <c r="AJ274" s="1042"/>
      <c r="AK274" s="1042"/>
      <c r="AL274" s="1042"/>
      <c r="AM274" s="1042"/>
      <c r="AN274" s="1042"/>
      <c r="AO274" s="1042"/>
      <c r="AP274" s="1042"/>
      <c r="AQ274" s="1042"/>
      <c r="AR274" s="1042"/>
      <c r="AS274" s="1042"/>
      <c r="AT274" s="1042"/>
      <c r="AU274" s="1042"/>
      <c r="AV274" s="1042"/>
      <c r="AW274" s="1042"/>
      <c r="AX274" s="1042"/>
      <c r="AY274" s="1042"/>
      <c r="AZ274" s="1042"/>
      <c r="BA274" s="1042"/>
      <c r="BB274" s="1043"/>
      <c r="BC274" s="68"/>
      <c r="BD274" s="536"/>
    </row>
    <row r="275" spans="2:56">
      <c r="B275" s="226"/>
      <c r="C275" s="227"/>
      <c r="D275" s="227"/>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51"/>
      <c r="AV275" s="251"/>
      <c r="AW275" s="251"/>
      <c r="AX275" s="251"/>
      <c r="AY275" s="251"/>
      <c r="AZ275" s="251"/>
      <c r="BA275" s="227"/>
      <c r="BB275" s="228"/>
      <c r="BC275" s="68"/>
      <c r="BD275" s="536"/>
    </row>
    <row r="276" spans="2:56">
      <c r="B276" s="63"/>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64"/>
      <c r="BC276" s="68"/>
      <c r="BD276" s="536"/>
    </row>
    <row r="277" spans="2:56">
      <c r="B277" s="63"/>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64"/>
      <c r="BC277" s="68"/>
      <c r="BD277" s="536"/>
    </row>
    <row r="278" spans="2:56">
      <c r="B278" s="63"/>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64"/>
      <c r="BC278" s="68"/>
      <c r="BD278" s="536"/>
    </row>
    <row r="279" spans="2:56">
      <c r="B279" s="63"/>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64"/>
      <c r="BC279" s="68"/>
      <c r="BD279" s="536"/>
    </row>
    <row r="280" spans="2:56">
      <c r="B280" s="63"/>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64"/>
      <c r="BC280" s="68"/>
      <c r="BD280" s="536"/>
    </row>
    <row r="281" spans="2:56">
      <c r="B281" s="63"/>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64"/>
      <c r="BC281" s="68"/>
      <c r="BD281" s="536"/>
    </row>
    <row r="282" spans="2:56">
      <c r="B282" s="63"/>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64"/>
      <c r="BC282" s="68"/>
      <c r="BD282" s="536"/>
    </row>
    <row r="283" spans="2:56">
      <c r="B283" s="63"/>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64"/>
      <c r="BC283" s="68"/>
      <c r="BD283" s="536"/>
    </row>
    <row r="284" spans="2:56">
      <c r="B284" s="63"/>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64"/>
      <c r="BC284" s="68"/>
      <c r="BD284" s="536"/>
    </row>
    <row r="285" spans="2:56">
      <c r="B285" s="63"/>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64"/>
      <c r="BC285" s="68"/>
      <c r="BD285" s="536"/>
    </row>
    <row r="286" spans="2:56">
      <c r="B286" s="63"/>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64"/>
      <c r="BC286" s="68"/>
      <c r="BD286" s="536"/>
    </row>
    <row r="287" spans="2:56">
      <c r="B287" s="63"/>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64"/>
      <c r="BC287" s="68"/>
      <c r="BD287" s="536"/>
    </row>
    <row r="288" spans="2:56">
      <c r="B288" s="63"/>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64"/>
      <c r="BC288" s="68"/>
      <c r="BD288" s="536"/>
    </row>
    <row r="289" spans="2:56">
      <c r="B289" s="63"/>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64"/>
      <c r="BC289" s="68"/>
      <c r="BD289" s="536"/>
    </row>
    <row r="290" spans="2:56">
      <c r="B290" s="63"/>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64"/>
      <c r="BC290" s="68"/>
      <c r="BD290" s="536"/>
    </row>
    <row r="291" spans="2:56">
      <c r="B291" s="63"/>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64"/>
      <c r="BC291" s="68"/>
      <c r="BD291" s="536"/>
    </row>
    <row r="292" spans="2:56">
      <c r="B292" s="63"/>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64"/>
      <c r="BC292" s="68"/>
      <c r="BD292" s="536"/>
    </row>
    <row r="293" spans="2:56">
      <c r="B293" s="63"/>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64"/>
      <c r="BC293" s="68"/>
      <c r="BD293" s="536"/>
    </row>
    <row r="294" spans="2:56">
      <c r="B294" s="63"/>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64"/>
      <c r="BC294" s="68"/>
      <c r="BD294" s="536"/>
    </row>
    <row r="295" spans="2:56">
      <c r="B295" s="63"/>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64"/>
      <c r="BC295" s="68"/>
      <c r="BD295" s="536"/>
    </row>
    <row r="296" spans="2:56">
      <c r="B296" s="63"/>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64"/>
      <c r="BC296" s="68"/>
      <c r="BD296" s="536"/>
    </row>
    <row r="297" spans="2:56">
      <c r="B297" s="63"/>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64"/>
      <c r="BC297" s="68"/>
      <c r="BD297" s="536"/>
    </row>
    <row r="298" spans="2:56">
      <c r="B298" s="63"/>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64"/>
      <c r="BC298" s="68"/>
      <c r="BD298" s="536"/>
    </row>
    <row r="299" spans="2:56">
      <c r="B299" s="65"/>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7"/>
      <c r="BC299" s="68"/>
      <c r="BD299" s="536"/>
    </row>
    <row r="300" spans="2:56">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68"/>
      <c r="BD300" s="536"/>
    </row>
    <row r="301" spans="2:56">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68"/>
      <c r="BD301" s="536"/>
    </row>
    <row r="302" spans="2:56">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68"/>
      <c r="BD302" s="536"/>
    </row>
    <row r="303" spans="2:56">
      <c r="B303" s="1026" t="s">
        <v>1816</v>
      </c>
      <c r="C303" s="1027"/>
      <c r="D303" s="1027"/>
      <c r="E303" s="1028"/>
      <c r="F303" s="20"/>
      <c r="G303" s="993" t="s">
        <v>271</v>
      </c>
      <c r="H303" s="993"/>
      <c r="I303" s="993"/>
      <c r="J303" s="993"/>
      <c r="K303" s="993"/>
      <c r="L303" s="993"/>
      <c r="M303" s="993"/>
      <c r="N303" s="993"/>
      <c r="O303" s="993"/>
      <c r="P303" s="21"/>
      <c r="Q303" s="1032" t="s">
        <v>1127</v>
      </c>
      <c r="R303" s="1033"/>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c r="AS303" s="1033"/>
      <c r="AT303" s="1033"/>
      <c r="AU303" s="1033"/>
      <c r="AV303" s="1033"/>
      <c r="AW303" s="1033"/>
      <c r="AX303" s="1033"/>
      <c r="AY303" s="1033"/>
      <c r="AZ303" s="1033"/>
      <c r="BA303" s="1033"/>
      <c r="BB303" s="1034"/>
      <c r="BC303" s="68"/>
      <c r="BD303" s="536"/>
    </row>
    <row r="304" spans="2:56">
      <c r="B304" s="1029"/>
      <c r="C304" s="1030"/>
      <c r="D304" s="1030"/>
      <c r="E304" s="1031"/>
      <c r="F304" s="22"/>
      <c r="G304" s="1044"/>
      <c r="H304" s="1044"/>
      <c r="I304" s="1044"/>
      <c r="J304" s="1044"/>
      <c r="K304" s="1044"/>
      <c r="L304" s="1044"/>
      <c r="M304" s="1044"/>
      <c r="N304" s="1044"/>
      <c r="O304" s="1044"/>
      <c r="P304" s="23"/>
      <c r="Q304" s="1035"/>
      <c r="R304" s="1036"/>
      <c r="S304" s="1036"/>
      <c r="T304" s="1036"/>
      <c r="U304" s="1036"/>
      <c r="V304" s="1036"/>
      <c r="W304" s="1036"/>
      <c r="X304" s="1036"/>
      <c r="Y304" s="1036"/>
      <c r="Z304" s="1036"/>
      <c r="AA304" s="1036"/>
      <c r="AB304" s="1036"/>
      <c r="AC304" s="1036"/>
      <c r="AD304" s="1036"/>
      <c r="AE304" s="1036"/>
      <c r="AF304" s="1036"/>
      <c r="AG304" s="1036"/>
      <c r="AH304" s="1036"/>
      <c r="AI304" s="1036"/>
      <c r="AJ304" s="1036"/>
      <c r="AK304" s="1036"/>
      <c r="AL304" s="1036"/>
      <c r="AM304" s="1036"/>
      <c r="AN304" s="1036"/>
      <c r="AO304" s="1036"/>
      <c r="AP304" s="1036"/>
      <c r="AQ304" s="1036"/>
      <c r="AR304" s="1036"/>
      <c r="AS304" s="1036"/>
      <c r="AT304" s="1036"/>
      <c r="AU304" s="1036"/>
      <c r="AV304" s="1036"/>
      <c r="AW304" s="1036"/>
      <c r="AX304" s="1036"/>
      <c r="AY304" s="1036"/>
      <c r="AZ304" s="1036"/>
      <c r="BA304" s="1036"/>
      <c r="BB304" s="1037"/>
      <c r="BC304" s="68"/>
      <c r="BD304" s="536"/>
    </row>
    <row r="305" spans="2:56" ht="6" customHeight="1">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68"/>
      <c r="BD305" s="536"/>
    </row>
    <row r="306" spans="2:56">
      <c r="B306" s="1060" t="s">
        <v>1627</v>
      </c>
      <c r="C306" s="1061"/>
      <c r="D306" s="1061"/>
      <c r="E306" s="1061"/>
      <c r="F306" s="973" t="s">
        <v>104</v>
      </c>
      <c r="G306" s="974"/>
      <c r="H306" s="974"/>
      <c r="I306" s="974"/>
      <c r="J306" s="974"/>
      <c r="K306" s="974"/>
      <c r="L306" s="974"/>
      <c r="M306" s="974"/>
      <c r="N306" s="974"/>
      <c r="O306" s="974"/>
      <c r="P306" s="974"/>
      <c r="Q306" s="974"/>
      <c r="R306" s="974"/>
      <c r="S306" s="974"/>
      <c r="T306" s="974"/>
      <c r="U306" s="974"/>
      <c r="V306" s="974"/>
      <c r="W306" s="974"/>
      <c r="X306" s="974"/>
      <c r="Y306" s="974"/>
      <c r="Z306" s="974"/>
      <c r="AA306" s="974"/>
      <c r="AB306" s="974"/>
      <c r="AC306" s="974"/>
      <c r="AD306" s="974"/>
      <c r="AE306" s="974"/>
      <c r="AF306" s="974"/>
      <c r="AG306" s="974"/>
      <c r="AH306" s="974"/>
      <c r="AI306" s="974"/>
      <c r="AJ306" s="974"/>
      <c r="AK306" s="974"/>
      <c r="AL306" s="974"/>
      <c r="AM306" s="974"/>
      <c r="AN306" s="974"/>
      <c r="AO306" s="974"/>
      <c r="AP306" s="974"/>
      <c r="AQ306" s="974"/>
      <c r="AR306" s="974"/>
      <c r="AS306" s="974"/>
      <c r="AT306" s="974"/>
      <c r="AU306" s="974"/>
      <c r="AV306" s="974"/>
      <c r="AW306" s="974"/>
      <c r="AX306" s="974"/>
      <c r="AY306" s="974"/>
      <c r="AZ306" s="974"/>
      <c r="BA306" s="974"/>
      <c r="BB306" s="975"/>
      <c r="BC306" s="68"/>
      <c r="BD306" s="536"/>
    </row>
    <row r="307" spans="2:56">
      <c r="B307" s="1062"/>
      <c r="C307" s="1063"/>
      <c r="D307" s="1063"/>
      <c r="E307" s="1063"/>
      <c r="F307" s="976"/>
      <c r="G307" s="977"/>
      <c r="H307" s="977"/>
      <c r="I307" s="977"/>
      <c r="J307" s="977"/>
      <c r="K307" s="977"/>
      <c r="L307" s="977"/>
      <c r="M307" s="977"/>
      <c r="N307" s="977"/>
      <c r="O307" s="977"/>
      <c r="P307" s="977"/>
      <c r="Q307" s="977"/>
      <c r="R307" s="977"/>
      <c r="S307" s="977"/>
      <c r="T307" s="977"/>
      <c r="U307" s="977"/>
      <c r="V307" s="977"/>
      <c r="W307" s="977"/>
      <c r="X307" s="977"/>
      <c r="Y307" s="977"/>
      <c r="Z307" s="977"/>
      <c r="AA307" s="977"/>
      <c r="AB307" s="977"/>
      <c r="AC307" s="977"/>
      <c r="AD307" s="977"/>
      <c r="AE307" s="977"/>
      <c r="AF307" s="977"/>
      <c r="AG307" s="977"/>
      <c r="AH307" s="977"/>
      <c r="AI307" s="977"/>
      <c r="AJ307" s="977"/>
      <c r="AK307" s="977"/>
      <c r="AL307" s="977"/>
      <c r="AM307" s="977"/>
      <c r="AN307" s="977"/>
      <c r="AO307" s="977"/>
      <c r="AP307" s="977"/>
      <c r="AQ307" s="977"/>
      <c r="AR307" s="977"/>
      <c r="AS307" s="977"/>
      <c r="AT307" s="977"/>
      <c r="AU307" s="977"/>
      <c r="AV307" s="977"/>
      <c r="AW307" s="977"/>
      <c r="AX307" s="977"/>
      <c r="AY307" s="977"/>
      <c r="AZ307" s="977"/>
      <c r="BA307" s="977"/>
      <c r="BB307" s="978"/>
      <c r="BC307" s="68"/>
      <c r="BD307" s="536"/>
    </row>
    <row r="308" spans="2:56" ht="46.5" customHeight="1">
      <c r="B308" s="934" t="s">
        <v>652</v>
      </c>
      <c r="C308" s="935"/>
      <c r="D308" s="936"/>
      <c r="E308" s="932" t="s">
        <v>272</v>
      </c>
      <c r="F308" s="932"/>
      <c r="G308" s="932"/>
      <c r="H308" s="932"/>
      <c r="I308" s="932"/>
      <c r="J308" s="932"/>
      <c r="K308" s="932" t="s">
        <v>171</v>
      </c>
      <c r="L308" s="932"/>
      <c r="M308" s="932"/>
      <c r="N308" s="932"/>
      <c r="O308" s="932"/>
      <c r="P308" s="932"/>
      <c r="Q308" s="932"/>
      <c r="R308" s="932" t="s">
        <v>2182</v>
      </c>
      <c r="S308" s="932"/>
      <c r="T308" s="932"/>
      <c r="U308" s="932"/>
      <c r="V308" s="932"/>
      <c r="W308" s="932"/>
      <c r="X308" s="932" t="s">
        <v>2181</v>
      </c>
      <c r="Y308" s="932"/>
      <c r="Z308" s="932"/>
      <c r="AA308" s="932"/>
      <c r="AB308" s="932"/>
      <c r="AC308" s="932"/>
      <c r="AD308" s="932" t="s">
        <v>1005</v>
      </c>
      <c r="AE308" s="932"/>
      <c r="AF308" s="932"/>
      <c r="AG308" s="932"/>
      <c r="AH308" s="932"/>
      <c r="AI308" s="932"/>
      <c r="AJ308" s="932" t="s">
        <v>1436</v>
      </c>
      <c r="AK308" s="932"/>
      <c r="AL308" s="932"/>
      <c r="AM308" s="932"/>
      <c r="AN308" s="932"/>
      <c r="AO308" s="932"/>
      <c r="AP308" s="932" t="s">
        <v>273</v>
      </c>
      <c r="AQ308" s="932"/>
      <c r="AR308" s="932"/>
      <c r="AS308" s="932"/>
      <c r="AT308" s="932"/>
      <c r="AU308" s="932"/>
      <c r="AV308" s="932" t="s">
        <v>274</v>
      </c>
      <c r="AW308" s="932"/>
      <c r="AX308" s="932"/>
      <c r="AY308" s="932"/>
      <c r="AZ308" s="932"/>
      <c r="BA308" s="932"/>
      <c r="BB308" s="932"/>
      <c r="BC308" s="68"/>
      <c r="BD308" s="536"/>
    </row>
    <row r="309" spans="2:56" s="532" customFormat="1" ht="9.75" customHeight="1">
      <c r="B309" s="1104"/>
      <c r="C309" s="1105"/>
      <c r="D309" s="1106"/>
      <c r="E309" s="1109">
        <v>1</v>
      </c>
      <c r="F309" s="1109"/>
      <c r="G309" s="1109"/>
      <c r="H309" s="1109"/>
      <c r="I309" s="1109"/>
      <c r="J309" s="1109"/>
      <c r="K309" s="1109">
        <v>2</v>
      </c>
      <c r="L309" s="1109"/>
      <c r="M309" s="1109"/>
      <c r="N309" s="1109"/>
      <c r="O309" s="1109"/>
      <c r="P309" s="1109"/>
      <c r="Q309" s="1109"/>
      <c r="R309" s="1109">
        <v>3</v>
      </c>
      <c r="S309" s="1109"/>
      <c r="T309" s="1109"/>
      <c r="U309" s="1109"/>
      <c r="V309" s="1109"/>
      <c r="W309" s="1109"/>
      <c r="X309" s="1109">
        <v>4</v>
      </c>
      <c r="Y309" s="1109"/>
      <c r="Z309" s="1109"/>
      <c r="AA309" s="1109"/>
      <c r="AB309" s="1109"/>
      <c r="AC309" s="1109"/>
      <c r="AD309" s="1109">
        <v>5</v>
      </c>
      <c r="AE309" s="1109"/>
      <c r="AF309" s="1109"/>
      <c r="AG309" s="1109"/>
      <c r="AH309" s="1109"/>
      <c r="AI309" s="1109"/>
      <c r="AJ309" s="1109">
        <v>6</v>
      </c>
      <c r="AK309" s="1109"/>
      <c r="AL309" s="1109"/>
      <c r="AM309" s="1109"/>
      <c r="AN309" s="1109"/>
      <c r="AO309" s="1109"/>
      <c r="AP309" s="1109">
        <v>7</v>
      </c>
      <c r="AQ309" s="1109"/>
      <c r="AR309" s="1109"/>
      <c r="AS309" s="1109"/>
      <c r="AT309" s="1109"/>
      <c r="AU309" s="1109"/>
      <c r="AV309" s="1109">
        <v>8</v>
      </c>
      <c r="AW309" s="1109"/>
      <c r="AX309" s="1109"/>
      <c r="AY309" s="1109"/>
      <c r="AZ309" s="1109"/>
      <c r="BA309" s="1109"/>
      <c r="BB309" s="1109"/>
      <c r="BC309" s="531"/>
      <c r="BD309" s="584"/>
    </row>
    <row r="310" spans="2:56">
      <c r="B310" s="905">
        <v>1</v>
      </c>
      <c r="C310" s="906"/>
      <c r="D310" s="907"/>
      <c r="E310" s="891" t="e">
        <f t="shared" ref="E310:E319" ca="1" si="0">copia_valore3(E$321,H$321,B310,"txt")</f>
        <v>#NAME?</v>
      </c>
      <c r="F310" s="891"/>
      <c r="G310" s="891"/>
      <c r="H310" s="891"/>
      <c r="I310" s="891"/>
      <c r="J310" s="891"/>
      <c r="K310" s="979" t="e">
        <f t="shared" ref="K310:K319" ca="1" si="1">copia_valore3(K$321,O$321,B310,"txt")</f>
        <v>#NAME?</v>
      </c>
      <c r="L310" s="979"/>
      <c r="M310" s="979"/>
      <c r="N310" s="979"/>
      <c r="O310" s="979"/>
      <c r="P310" s="979"/>
      <c r="Q310" s="979"/>
      <c r="R310" s="891" t="e">
        <f t="shared" ref="R310:R319" ca="1" si="2">copia_valore3(R$321,U$321,B310,"n")</f>
        <v>#NAME?</v>
      </c>
      <c r="S310" s="891"/>
      <c r="T310" s="891"/>
      <c r="U310" s="891"/>
      <c r="V310" s="891"/>
      <c r="W310" s="891"/>
      <c r="X310" s="891" t="e">
        <f ca="1">VLOOKUP(copia_valore3(X$321,AA$321,B310,"txt"),tabelle!$P$3:$R$9,3,FALSE)</f>
        <v>#NAME?</v>
      </c>
      <c r="Y310" s="891"/>
      <c r="Z310" s="891"/>
      <c r="AA310" s="891"/>
      <c r="AB310" s="891"/>
      <c r="AC310" s="891"/>
      <c r="AD310" s="891" t="e">
        <f t="shared" ref="AD310:AD319" ca="1" si="3">copia_valore3(AD$321,AG$321,B310,"txt")</f>
        <v>#NAME?</v>
      </c>
      <c r="AE310" s="891"/>
      <c r="AF310" s="891"/>
      <c r="AG310" s="891"/>
      <c r="AH310" s="891"/>
      <c r="AI310" s="891"/>
      <c r="AJ310" s="980" t="e">
        <f t="shared" ref="AJ310:AJ319" ca="1" si="4">copia_valore3(AJ$321,AM$321,B310,"n")</f>
        <v>#NAME?</v>
      </c>
      <c r="AK310" s="980"/>
      <c r="AL310" s="980"/>
      <c r="AM310" s="980"/>
      <c r="AN310" s="980"/>
      <c r="AO310" s="980"/>
      <c r="AP310" s="891" t="e">
        <f t="shared" ref="AP310:AP319" ca="1" si="5">copia_valore3(AP$321,AS$321,B310,"txt")</f>
        <v>#NAME?</v>
      </c>
      <c r="AQ310" s="891"/>
      <c r="AR310" s="891"/>
      <c r="AS310" s="891"/>
      <c r="AT310" s="891"/>
      <c r="AU310" s="891"/>
      <c r="AV310" s="891" t="e">
        <f t="shared" ref="AV310:AV319" ca="1" si="6">copia_valore3(AV$321,AZ$321,B310,"txt")</f>
        <v>#NAME?</v>
      </c>
      <c r="AW310" s="891"/>
      <c r="AX310" s="891"/>
      <c r="AY310" s="891"/>
      <c r="AZ310" s="891"/>
      <c r="BA310" s="891"/>
      <c r="BB310" s="891"/>
      <c r="BC310" s="68"/>
      <c r="BD310" s="536"/>
    </row>
    <row r="311" spans="2:56">
      <c r="B311" s="905">
        <v>2</v>
      </c>
      <c r="C311" s="906"/>
      <c r="D311" s="907"/>
      <c r="E311" s="891" t="e">
        <f t="shared" ca="1" si="0"/>
        <v>#NAME?</v>
      </c>
      <c r="F311" s="891"/>
      <c r="G311" s="891"/>
      <c r="H311" s="891"/>
      <c r="I311" s="891"/>
      <c r="J311" s="891"/>
      <c r="K311" s="979" t="e">
        <f t="shared" ca="1" si="1"/>
        <v>#NAME?</v>
      </c>
      <c r="L311" s="979"/>
      <c r="M311" s="979"/>
      <c r="N311" s="979"/>
      <c r="O311" s="979"/>
      <c r="P311" s="979"/>
      <c r="Q311" s="979"/>
      <c r="R311" s="891" t="e">
        <f t="shared" ca="1" si="2"/>
        <v>#NAME?</v>
      </c>
      <c r="S311" s="891"/>
      <c r="T311" s="891"/>
      <c r="U311" s="891"/>
      <c r="V311" s="891"/>
      <c r="W311" s="891"/>
      <c r="X311" s="891" t="e">
        <f ca="1">VLOOKUP(copia_valore3(X$321,AA$321,B311,"txt"),tabelle!$P$3:$R$9,3,FALSE)</f>
        <v>#NAME?</v>
      </c>
      <c r="Y311" s="891"/>
      <c r="Z311" s="891"/>
      <c r="AA311" s="891"/>
      <c r="AB311" s="891"/>
      <c r="AC311" s="891"/>
      <c r="AD311" s="891" t="e">
        <f t="shared" ca="1" si="3"/>
        <v>#NAME?</v>
      </c>
      <c r="AE311" s="891"/>
      <c r="AF311" s="891"/>
      <c r="AG311" s="891"/>
      <c r="AH311" s="891"/>
      <c r="AI311" s="891"/>
      <c r="AJ311" s="980" t="e">
        <f t="shared" ca="1" si="4"/>
        <v>#NAME?</v>
      </c>
      <c r="AK311" s="980"/>
      <c r="AL311" s="980"/>
      <c r="AM311" s="980"/>
      <c r="AN311" s="980"/>
      <c r="AO311" s="980"/>
      <c r="AP311" s="891" t="e">
        <f t="shared" ca="1" si="5"/>
        <v>#NAME?</v>
      </c>
      <c r="AQ311" s="891"/>
      <c r="AR311" s="891"/>
      <c r="AS311" s="891"/>
      <c r="AT311" s="891"/>
      <c r="AU311" s="891"/>
      <c r="AV311" s="891" t="e">
        <f t="shared" ca="1" si="6"/>
        <v>#NAME?</v>
      </c>
      <c r="AW311" s="891"/>
      <c r="AX311" s="891"/>
      <c r="AY311" s="891"/>
      <c r="AZ311" s="891"/>
      <c r="BA311" s="891"/>
      <c r="BB311" s="891"/>
      <c r="BC311" s="68"/>
      <c r="BD311" s="536"/>
    </row>
    <row r="312" spans="2:56">
      <c r="B312" s="905">
        <v>3</v>
      </c>
      <c r="C312" s="906"/>
      <c r="D312" s="907"/>
      <c r="E312" s="891" t="e">
        <f t="shared" ca="1" si="0"/>
        <v>#NAME?</v>
      </c>
      <c r="F312" s="891"/>
      <c r="G312" s="891"/>
      <c r="H312" s="891"/>
      <c r="I312" s="891"/>
      <c r="J312" s="891"/>
      <c r="K312" s="979" t="e">
        <f t="shared" ca="1" si="1"/>
        <v>#NAME?</v>
      </c>
      <c r="L312" s="979"/>
      <c r="M312" s="979"/>
      <c r="N312" s="979"/>
      <c r="O312" s="979"/>
      <c r="P312" s="979"/>
      <c r="Q312" s="979"/>
      <c r="R312" s="891" t="e">
        <f t="shared" ca="1" si="2"/>
        <v>#NAME?</v>
      </c>
      <c r="S312" s="891"/>
      <c r="T312" s="891"/>
      <c r="U312" s="891"/>
      <c r="V312" s="891"/>
      <c r="W312" s="891"/>
      <c r="X312" s="891" t="e">
        <f ca="1">VLOOKUP(copia_valore3(X$321,AA$321,B312,"txt"),tabelle!$P$3:$R$9,3,FALSE)</f>
        <v>#NAME?</v>
      </c>
      <c r="Y312" s="891"/>
      <c r="Z312" s="891"/>
      <c r="AA312" s="891"/>
      <c r="AB312" s="891"/>
      <c r="AC312" s="891"/>
      <c r="AD312" s="891" t="e">
        <f t="shared" ca="1" si="3"/>
        <v>#NAME?</v>
      </c>
      <c r="AE312" s="891"/>
      <c r="AF312" s="891"/>
      <c r="AG312" s="891"/>
      <c r="AH312" s="891"/>
      <c r="AI312" s="891"/>
      <c r="AJ312" s="980" t="e">
        <f t="shared" ca="1" si="4"/>
        <v>#NAME?</v>
      </c>
      <c r="AK312" s="980"/>
      <c r="AL312" s="980"/>
      <c r="AM312" s="980"/>
      <c r="AN312" s="980"/>
      <c r="AO312" s="980"/>
      <c r="AP312" s="891" t="e">
        <f t="shared" ca="1" si="5"/>
        <v>#NAME?</v>
      </c>
      <c r="AQ312" s="891"/>
      <c r="AR312" s="891"/>
      <c r="AS312" s="891"/>
      <c r="AT312" s="891"/>
      <c r="AU312" s="891"/>
      <c r="AV312" s="891" t="e">
        <f t="shared" ca="1" si="6"/>
        <v>#NAME?</v>
      </c>
      <c r="AW312" s="891"/>
      <c r="AX312" s="891"/>
      <c r="AY312" s="891"/>
      <c r="AZ312" s="891"/>
      <c r="BA312" s="891"/>
      <c r="BB312" s="891"/>
      <c r="BC312" s="68"/>
      <c r="BD312" s="536"/>
    </row>
    <row r="313" spans="2:56">
      <c r="B313" s="905">
        <v>4</v>
      </c>
      <c r="C313" s="906"/>
      <c r="D313" s="907"/>
      <c r="E313" s="891" t="e">
        <f t="shared" ca="1" si="0"/>
        <v>#NAME?</v>
      </c>
      <c r="F313" s="891"/>
      <c r="G313" s="891"/>
      <c r="H313" s="891"/>
      <c r="I313" s="891"/>
      <c r="J313" s="891"/>
      <c r="K313" s="979" t="e">
        <f t="shared" ca="1" si="1"/>
        <v>#NAME?</v>
      </c>
      <c r="L313" s="979"/>
      <c r="M313" s="979"/>
      <c r="N313" s="979"/>
      <c r="O313" s="979"/>
      <c r="P313" s="979"/>
      <c r="Q313" s="979"/>
      <c r="R313" s="891" t="e">
        <f t="shared" ca="1" si="2"/>
        <v>#NAME?</v>
      </c>
      <c r="S313" s="891"/>
      <c r="T313" s="891"/>
      <c r="U313" s="891"/>
      <c r="V313" s="891"/>
      <c r="W313" s="891"/>
      <c r="X313" s="891" t="e">
        <f ca="1">VLOOKUP(copia_valore3(X$321,AA$321,B313,"txt"),tabelle!$P$3:$R$9,3,FALSE)</f>
        <v>#NAME?</v>
      </c>
      <c r="Y313" s="891"/>
      <c r="Z313" s="891"/>
      <c r="AA313" s="891"/>
      <c r="AB313" s="891"/>
      <c r="AC313" s="891"/>
      <c r="AD313" s="891" t="e">
        <f t="shared" ca="1" si="3"/>
        <v>#NAME?</v>
      </c>
      <c r="AE313" s="891"/>
      <c r="AF313" s="891"/>
      <c r="AG313" s="891"/>
      <c r="AH313" s="891"/>
      <c r="AI313" s="891"/>
      <c r="AJ313" s="980" t="e">
        <f t="shared" ca="1" si="4"/>
        <v>#NAME?</v>
      </c>
      <c r="AK313" s="980"/>
      <c r="AL313" s="980"/>
      <c r="AM313" s="980"/>
      <c r="AN313" s="980"/>
      <c r="AO313" s="980"/>
      <c r="AP313" s="891" t="e">
        <f t="shared" ca="1" si="5"/>
        <v>#NAME?</v>
      </c>
      <c r="AQ313" s="891"/>
      <c r="AR313" s="891"/>
      <c r="AS313" s="891"/>
      <c r="AT313" s="891"/>
      <c r="AU313" s="891"/>
      <c r="AV313" s="891" t="e">
        <f t="shared" ca="1" si="6"/>
        <v>#NAME?</v>
      </c>
      <c r="AW313" s="891"/>
      <c r="AX313" s="891"/>
      <c r="AY313" s="891"/>
      <c r="AZ313" s="891"/>
      <c r="BA313" s="891"/>
      <c r="BB313" s="891"/>
      <c r="BC313" s="68"/>
      <c r="BD313" s="536"/>
    </row>
    <row r="314" spans="2:56">
      <c r="B314" s="905">
        <v>5</v>
      </c>
      <c r="C314" s="906"/>
      <c r="D314" s="907"/>
      <c r="E314" s="891" t="e">
        <f t="shared" ca="1" si="0"/>
        <v>#NAME?</v>
      </c>
      <c r="F314" s="891"/>
      <c r="G314" s="891"/>
      <c r="H314" s="891"/>
      <c r="I314" s="891"/>
      <c r="J314" s="891"/>
      <c r="K314" s="979" t="e">
        <f t="shared" ca="1" si="1"/>
        <v>#NAME?</v>
      </c>
      <c r="L314" s="979"/>
      <c r="M314" s="979"/>
      <c r="N314" s="979"/>
      <c r="O314" s="979"/>
      <c r="P314" s="979"/>
      <c r="Q314" s="979"/>
      <c r="R314" s="891" t="e">
        <f t="shared" ca="1" si="2"/>
        <v>#NAME?</v>
      </c>
      <c r="S314" s="891"/>
      <c r="T314" s="891"/>
      <c r="U314" s="891"/>
      <c r="V314" s="891"/>
      <c r="W314" s="891"/>
      <c r="X314" s="891" t="e">
        <f ca="1">VLOOKUP(copia_valore3(X$321,AA$321,B314,"txt"),tabelle!$P$3:$R$9,3,FALSE)</f>
        <v>#NAME?</v>
      </c>
      <c r="Y314" s="891"/>
      <c r="Z314" s="891"/>
      <c r="AA314" s="891"/>
      <c r="AB314" s="891"/>
      <c r="AC314" s="891"/>
      <c r="AD314" s="891" t="e">
        <f t="shared" ca="1" si="3"/>
        <v>#NAME?</v>
      </c>
      <c r="AE314" s="891"/>
      <c r="AF314" s="891"/>
      <c r="AG314" s="891"/>
      <c r="AH314" s="891"/>
      <c r="AI314" s="891"/>
      <c r="AJ314" s="980" t="e">
        <f t="shared" ca="1" si="4"/>
        <v>#NAME?</v>
      </c>
      <c r="AK314" s="980"/>
      <c r="AL314" s="980"/>
      <c r="AM314" s="980"/>
      <c r="AN314" s="980"/>
      <c r="AO314" s="980"/>
      <c r="AP314" s="891" t="e">
        <f t="shared" ca="1" si="5"/>
        <v>#NAME?</v>
      </c>
      <c r="AQ314" s="891"/>
      <c r="AR314" s="891"/>
      <c r="AS314" s="891"/>
      <c r="AT314" s="891"/>
      <c r="AU314" s="891"/>
      <c r="AV314" s="891" t="e">
        <f t="shared" ca="1" si="6"/>
        <v>#NAME?</v>
      </c>
      <c r="AW314" s="891"/>
      <c r="AX314" s="891"/>
      <c r="AY314" s="891"/>
      <c r="AZ314" s="891"/>
      <c r="BA314" s="891"/>
      <c r="BB314" s="891"/>
      <c r="BC314" s="68"/>
      <c r="BD314" s="536"/>
    </row>
    <row r="315" spans="2:56">
      <c r="B315" s="905">
        <v>6</v>
      </c>
      <c r="C315" s="906"/>
      <c r="D315" s="907"/>
      <c r="E315" s="891" t="e">
        <f t="shared" ca="1" si="0"/>
        <v>#NAME?</v>
      </c>
      <c r="F315" s="891"/>
      <c r="G315" s="891"/>
      <c r="H315" s="891"/>
      <c r="I315" s="891"/>
      <c r="J315" s="891"/>
      <c r="K315" s="979" t="e">
        <f t="shared" ca="1" si="1"/>
        <v>#NAME?</v>
      </c>
      <c r="L315" s="979"/>
      <c r="M315" s="979"/>
      <c r="N315" s="979"/>
      <c r="O315" s="979"/>
      <c r="P315" s="979"/>
      <c r="Q315" s="979"/>
      <c r="R315" s="891" t="e">
        <f t="shared" ca="1" si="2"/>
        <v>#NAME?</v>
      </c>
      <c r="S315" s="891"/>
      <c r="T315" s="891"/>
      <c r="U315" s="891"/>
      <c r="V315" s="891"/>
      <c r="W315" s="891"/>
      <c r="X315" s="891" t="e">
        <f ca="1">VLOOKUP(copia_valore3(X$321,AA$321,B315,"txt"),tabelle!$P$3:$R$9,3,FALSE)</f>
        <v>#NAME?</v>
      </c>
      <c r="Y315" s="891"/>
      <c r="Z315" s="891"/>
      <c r="AA315" s="891"/>
      <c r="AB315" s="891"/>
      <c r="AC315" s="891"/>
      <c r="AD315" s="891" t="e">
        <f t="shared" ca="1" si="3"/>
        <v>#NAME?</v>
      </c>
      <c r="AE315" s="891"/>
      <c r="AF315" s="891"/>
      <c r="AG315" s="891"/>
      <c r="AH315" s="891"/>
      <c r="AI315" s="891"/>
      <c r="AJ315" s="980" t="e">
        <f t="shared" ca="1" si="4"/>
        <v>#NAME?</v>
      </c>
      <c r="AK315" s="980"/>
      <c r="AL315" s="980"/>
      <c r="AM315" s="980"/>
      <c r="AN315" s="980"/>
      <c r="AO315" s="980"/>
      <c r="AP315" s="891" t="e">
        <f t="shared" ca="1" si="5"/>
        <v>#NAME?</v>
      </c>
      <c r="AQ315" s="891"/>
      <c r="AR315" s="891"/>
      <c r="AS315" s="891"/>
      <c r="AT315" s="891"/>
      <c r="AU315" s="891"/>
      <c r="AV315" s="891" t="e">
        <f t="shared" ca="1" si="6"/>
        <v>#NAME?</v>
      </c>
      <c r="AW315" s="891"/>
      <c r="AX315" s="891"/>
      <c r="AY315" s="891"/>
      <c r="AZ315" s="891"/>
      <c r="BA315" s="891"/>
      <c r="BB315" s="891"/>
      <c r="BC315" s="68"/>
      <c r="BD315" s="536"/>
    </row>
    <row r="316" spans="2:56">
      <c r="B316" s="905">
        <v>7</v>
      </c>
      <c r="C316" s="906"/>
      <c r="D316" s="907"/>
      <c r="E316" s="891" t="e">
        <f t="shared" ca="1" si="0"/>
        <v>#NAME?</v>
      </c>
      <c r="F316" s="891"/>
      <c r="G316" s="891"/>
      <c r="H316" s="891"/>
      <c r="I316" s="891"/>
      <c r="J316" s="891"/>
      <c r="K316" s="979" t="e">
        <f t="shared" ca="1" si="1"/>
        <v>#NAME?</v>
      </c>
      <c r="L316" s="979"/>
      <c r="M316" s="979"/>
      <c r="N316" s="979"/>
      <c r="O316" s="979"/>
      <c r="P316" s="979"/>
      <c r="Q316" s="979"/>
      <c r="R316" s="891" t="e">
        <f t="shared" ca="1" si="2"/>
        <v>#NAME?</v>
      </c>
      <c r="S316" s="891"/>
      <c r="T316" s="891"/>
      <c r="U316" s="891"/>
      <c r="V316" s="891"/>
      <c r="W316" s="891"/>
      <c r="X316" s="891" t="e">
        <f ca="1">VLOOKUP(copia_valore3(X$321,AA$321,B316,"txt"),tabelle!$P$3:$R$9,3,FALSE)</f>
        <v>#NAME?</v>
      </c>
      <c r="Y316" s="891"/>
      <c r="Z316" s="891"/>
      <c r="AA316" s="891"/>
      <c r="AB316" s="891"/>
      <c r="AC316" s="891"/>
      <c r="AD316" s="891" t="e">
        <f t="shared" ca="1" si="3"/>
        <v>#NAME?</v>
      </c>
      <c r="AE316" s="891"/>
      <c r="AF316" s="891"/>
      <c r="AG316" s="891"/>
      <c r="AH316" s="891"/>
      <c r="AI316" s="891"/>
      <c r="AJ316" s="980" t="e">
        <f t="shared" ca="1" si="4"/>
        <v>#NAME?</v>
      </c>
      <c r="AK316" s="980"/>
      <c r="AL316" s="980"/>
      <c r="AM316" s="980"/>
      <c r="AN316" s="980"/>
      <c r="AO316" s="980"/>
      <c r="AP316" s="891" t="e">
        <f t="shared" ca="1" si="5"/>
        <v>#NAME?</v>
      </c>
      <c r="AQ316" s="891"/>
      <c r="AR316" s="891"/>
      <c r="AS316" s="891"/>
      <c r="AT316" s="891"/>
      <c r="AU316" s="891"/>
      <c r="AV316" s="891" t="e">
        <f t="shared" ca="1" si="6"/>
        <v>#NAME?</v>
      </c>
      <c r="AW316" s="891"/>
      <c r="AX316" s="891"/>
      <c r="AY316" s="891"/>
      <c r="AZ316" s="891"/>
      <c r="BA316" s="891"/>
      <c r="BB316" s="891"/>
      <c r="BC316" s="68"/>
      <c r="BD316" s="536"/>
    </row>
    <row r="317" spans="2:56">
      <c r="B317" s="905">
        <v>8</v>
      </c>
      <c r="C317" s="906"/>
      <c r="D317" s="907"/>
      <c r="E317" s="891" t="e">
        <f t="shared" ca="1" si="0"/>
        <v>#NAME?</v>
      </c>
      <c r="F317" s="891"/>
      <c r="G317" s="891"/>
      <c r="H317" s="891"/>
      <c r="I317" s="891"/>
      <c r="J317" s="891"/>
      <c r="K317" s="979" t="e">
        <f t="shared" ca="1" si="1"/>
        <v>#NAME?</v>
      </c>
      <c r="L317" s="979"/>
      <c r="M317" s="979"/>
      <c r="N317" s="979"/>
      <c r="O317" s="979"/>
      <c r="P317" s="979"/>
      <c r="Q317" s="979"/>
      <c r="R317" s="891" t="e">
        <f t="shared" ca="1" si="2"/>
        <v>#NAME?</v>
      </c>
      <c r="S317" s="891"/>
      <c r="T317" s="891"/>
      <c r="U317" s="891"/>
      <c r="V317" s="891"/>
      <c r="W317" s="891"/>
      <c r="X317" s="891" t="e">
        <f ca="1">VLOOKUP(copia_valore3(X$321,AA$321,B317,"txt"),tabelle!$P$3:$R$9,3,FALSE)</f>
        <v>#NAME?</v>
      </c>
      <c r="Y317" s="891"/>
      <c r="Z317" s="891"/>
      <c r="AA317" s="891"/>
      <c r="AB317" s="891"/>
      <c r="AC317" s="891"/>
      <c r="AD317" s="891" t="e">
        <f t="shared" ca="1" si="3"/>
        <v>#NAME?</v>
      </c>
      <c r="AE317" s="891"/>
      <c r="AF317" s="891"/>
      <c r="AG317" s="891"/>
      <c r="AH317" s="891"/>
      <c r="AI317" s="891"/>
      <c r="AJ317" s="980" t="e">
        <f t="shared" ca="1" si="4"/>
        <v>#NAME?</v>
      </c>
      <c r="AK317" s="980"/>
      <c r="AL317" s="980"/>
      <c r="AM317" s="980"/>
      <c r="AN317" s="980"/>
      <c r="AO317" s="980"/>
      <c r="AP317" s="891" t="e">
        <f t="shared" ca="1" si="5"/>
        <v>#NAME?</v>
      </c>
      <c r="AQ317" s="891"/>
      <c r="AR317" s="891"/>
      <c r="AS317" s="891"/>
      <c r="AT317" s="891"/>
      <c r="AU317" s="891"/>
      <c r="AV317" s="891" t="e">
        <f t="shared" ca="1" si="6"/>
        <v>#NAME?</v>
      </c>
      <c r="AW317" s="891"/>
      <c r="AX317" s="891"/>
      <c r="AY317" s="891"/>
      <c r="AZ317" s="891"/>
      <c r="BA317" s="891"/>
      <c r="BB317" s="891"/>
      <c r="BC317" s="68"/>
      <c r="BD317" s="536"/>
    </row>
    <row r="318" spans="2:56">
      <c r="B318" s="905">
        <v>9</v>
      </c>
      <c r="C318" s="906"/>
      <c r="D318" s="907"/>
      <c r="E318" s="891" t="e">
        <f t="shared" ca="1" si="0"/>
        <v>#NAME?</v>
      </c>
      <c r="F318" s="891"/>
      <c r="G318" s="891"/>
      <c r="H318" s="891"/>
      <c r="I318" s="891"/>
      <c r="J318" s="891"/>
      <c r="K318" s="979" t="e">
        <f t="shared" ca="1" si="1"/>
        <v>#NAME?</v>
      </c>
      <c r="L318" s="979"/>
      <c r="M318" s="979"/>
      <c r="N318" s="979"/>
      <c r="O318" s="979"/>
      <c r="P318" s="979"/>
      <c r="Q318" s="979"/>
      <c r="R318" s="891" t="e">
        <f t="shared" ca="1" si="2"/>
        <v>#NAME?</v>
      </c>
      <c r="S318" s="891"/>
      <c r="T318" s="891"/>
      <c r="U318" s="891"/>
      <c r="V318" s="891"/>
      <c r="W318" s="891"/>
      <c r="X318" s="891" t="e">
        <f ca="1">VLOOKUP(copia_valore3(X$321,AA$321,B318,"txt"),tabelle!$P$3:$R$9,3,FALSE)</f>
        <v>#NAME?</v>
      </c>
      <c r="Y318" s="891"/>
      <c r="Z318" s="891"/>
      <c r="AA318" s="891"/>
      <c r="AB318" s="891"/>
      <c r="AC318" s="891"/>
      <c r="AD318" s="891" t="e">
        <f t="shared" ca="1" si="3"/>
        <v>#NAME?</v>
      </c>
      <c r="AE318" s="891"/>
      <c r="AF318" s="891"/>
      <c r="AG318" s="891"/>
      <c r="AH318" s="891"/>
      <c r="AI318" s="891"/>
      <c r="AJ318" s="980" t="e">
        <f t="shared" ca="1" si="4"/>
        <v>#NAME?</v>
      </c>
      <c r="AK318" s="980"/>
      <c r="AL318" s="980"/>
      <c r="AM318" s="980"/>
      <c r="AN318" s="980"/>
      <c r="AO318" s="980"/>
      <c r="AP318" s="891" t="e">
        <f t="shared" ca="1" si="5"/>
        <v>#NAME?</v>
      </c>
      <c r="AQ318" s="891"/>
      <c r="AR318" s="891"/>
      <c r="AS318" s="891"/>
      <c r="AT318" s="891"/>
      <c r="AU318" s="891"/>
      <c r="AV318" s="891" t="e">
        <f t="shared" ca="1" si="6"/>
        <v>#NAME?</v>
      </c>
      <c r="AW318" s="891"/>
      <c r="AX318" s="891"/>
      <c r="AY318" s="891"/>
      <c r="AZ318" s="891"/>
      <c r="BA318" s="891"/>
      <c r="BB318" s="891"/>
      <c r="BC318" s="68"/>
      <c r="BD318" s="536"/>
    </row>
    <row r="319" spans="2:56">
      <c r="B319" s="905">
        <v>10</v>
      </c>
      <c r="C319" s="906"/>
      <c r="D319" s="907"/>
      <c r="E319" s="891" t="e">
        <f t="shared" ca="1" si="0"/>
        <v>#NAME?</v>
      </c>
      <c r="F319" s="891"/>
      <c r="G319" s="891"/>
      <c r="H319" s="891"/>
      <c r="I319" s="891"/>
      <c r="J319" s="891"/>
      <c r="K319" s="979" t="e">
        <f t="shared" ca="1" si="1"/>
        <v>#NAME?</v>
      </c>
      <c r="L319" s="979"/>
      <c r="M319" s="979"/>
      <c r="N319" s="979"/>
      <c r="O319" s="979"/>
      <c r="P319" s="979"/>
      <c r="Q319" s="979"/>
      <c r="R319" s="891" t="e">
        <f t="shared" ca="1" si="2"/>
        <v>#NAME?</v>
      </c>
      <c r="S319" s="891"/>
      <c r="T319" s="891"/>
      <c r="U319" s="891"/>
      <c r="V319" s="891"/>
      <c r="W319" s="891"/>
      <c r="X319" s="891" t="e">
        <f ca="1">VLOOKUP(copia_valore3(X$321,AA$321,B319,"txt"),tabelle!$P$3:$R$9,3,FALSE)</f>
        <v>#NAME?</v>
      </c>
      <c r="Y319" s="891"/>
      <c r="Z319" s="891"/>
      <c r="AA319" s="891"/>
      <c r="AB319" s="891"/>
      <c r="AC319" s="891"/>
      <c r="AD319" s="891" t="e">
        <f t="shared" ca="1" si="3"/>
        <v>#NAME?</v>
      </c>
      <c r="AE319" s="891"/>
      <c r="AF319" s="891"/>
      <c r="AG319" s="891"/>
      <c r="AH319" s="891"/>
      <c r="AI319" s="891"/>
      <c r="AJ319" s="980" t="e">
        <f t="shared" ca="1" si="4"/>
        <v>#NAME?</v>
      </c>
      <c r="AK319" s="980"/>
      <c r="AL319" s="980"/>
      <c r="AM319" s="980"/>
      <c r="AN319" s="980"/>
      <c r="AO319" s="980"/>
      <c r="AP319" s="891" t="e">
        <f t="shared" ca="1" si="5"/>
        <v>#NAME?</v>
      </c>
      <c r="AQ319" s="891"/>
      <c r="AR319" s="891"/>
      <c r="AS319" s="891"/>
      <c r="AT319" s="891"/>
      <c r="AU319" s="891"/>
      <c r="AV319" s="891" t="e">
        <f t="shared" ca="1" si="6"/>
        <v>#NAME?</v>
      </c>
      <c r="AW319" s="891"/>
      <c r="AX319" s="891"/>
      <c r="AY319" s="891"/>
      <c r="AZ319" s="891"/>
      <c r="BA319" s="891"/>
      <c r="BB319" s="891"/>
      <c r="BC319" s="68"/>
      <c r="BD319" s="536"/>
    </row>
    <row r="320" spans="2:56">
      <c r="B320" s="905" t="s">
        <v>85</v>
      </c>
      <c r="C320" s="906"/>
      <c r="D320" s="907"/>
      <c r="E320" s="971" t="s">
        <v>70</v>
      </c>
      <c r="F320" s="891"/>
      <c r="G320" s="891"/>
      <c r="H320" s="891"/>
      <c r="I320" s="891"/>
      <c r="J320" s="891"/>
      <c r="K320" s="979" t="e">
        <f ca="1">SUM(K310:Q319)</f>
        <v>#NAME?</v>
      </c>
      <c r="L320" s="979"/>
      <c r="M320" s="979"/>
      <c r="N320" s="979"/>
      <c r="O320" s="979"/>
      <c r="P320" s="979"/>
      <c r="Q320" s="979"/>
      <c r="R320" s="971" t="s">
        <v>70</v>
      </c>
      <c r="S320" s="891"/>
      <c r="T320" s="891"/>
      <c r="U320" s="891"/>
      <c r="V320" s="891"/>
      <c r="W320" s="891"/>
      <c r="X320" s="971" t="s">
        <v>70</v>
      </c>
      <c r="Y320" s="891"/>
      <c r="Z320" s="891"/>
      <c r="AA320" s="891"/>
      <c r="AB320" s="891"/>
      <c r="AC320" s="891"/>
      <c r="AD320" s="971" t="s">
        <v>70</v>
      </c>
      <c r="AE320" s="891"/>
      <c r="AF320" s="891"/>
      <c r="AG320" s="891"/>
      <c r="AH320" s="891"/>
      <c r="AI320" s="891"/>
      <c r="AJ320" s="1110" t="e">
        <f ca="1">SUM(AJ310:AO319)</f>
        <v>#NAME?</v>
      </c>
      <c r="AK320" s="980"/>
      <c r="AL320" s="980"/>
      <c r="AM320" s="980"/>
      <c r="AN320" s="980"/>
      <c r="AO320" s="980"/>
      <c r="AP320" s="971" t="s">
        <v>70</v>
      </c>
      <c r="AQ320" s="891"/>
      <c r="AR320" s="891"/>
      <c r="AS320" s="891"/>
      <c r="AT320" s="891"/>
      <c r="AU320" s="891"/>
      <c r="AV320" s="971" t="s">
        <v>70</v>
      </c>
      <c r="AW320" s="891"/>
      <c r="AX320" s="891"/>
      <c r="AY320" s="891"/>
      <c r="AZ320" s="891"/>
      <c r="BA320" s="891"/>
      <c r="BB320" s="891"/>
      <c r="BC320" s="68"/>
      <c r="BD320" s="536"/>
    </row>
    <row r="321" spans="2:59">
      <c r="B321" s="533"/>
      <c r="C321" s="533"/>
      <c r="D321" s="533"/>
      <c r="E321" s="972">
        <f>ROW('us01'!AM10)</f>
        <v>10</v>
      </c>
      <c r="F321" s="972"/>
      <c r="G321" s="972"/>
      <c r="H321" s="972">
        <f>COLUMN('us01'!AM10)</f>
        <v>39</v>
      </c>
      <c r="I321" s="972"/>
      <c r="J321" s="972"/>
      <c r="K321" s="972">
        <f>ROW('us01'!AR1186)</f>
        <v>1186</v>
      </c>
      <c r="L321" s="972"/>
      <c r="M321" s="972"/>
      <c r="N321" s="972"/>
      <c r="O321" s="972">
        <f>COLUMN('us01'!AR1186)</f>
        <v>44</v>
      </c>
      <c r="P321" s="972"/>
      <c r="Q321" s="972"/>
      <c r="R321" s="972">
        <f>ROW('us01'!AR45)</f>
        <v>45</v>
      </c>
      <c r="S321" s="972"/>
      <c r="T321" s="972"/>
      <c r="U321" s="972">
        <f>COLUMN('us01'!AR45)</f>
        <v>44</v>
      </c>
      <c r="V321" s="972"/>
      <c r="W321" s="972"/>
      <c r="X321" s="972">
        <f>ROW('us01'!AD853)</f>
        <v>853</v>
      </c>
      <c r="Y321" s="972"/>
      <c r="Z321" s="972"/>
      <c r="AA321" s="972">
        <f>COLUMN('us01'!AD853)</f>
        <v>30</v>
      </c>
      <c r="AB321" s="972"/>
      <c r="AC321" s="972"/>
      <c r="AD321" s="972">
        <f>ROW('us01'!AM15)</f>
        <v>15</v>
      </c>
      <c r="AE321" s="972"/>
      <c r="AF321" s="972"/>
      <c r="AG321" s="972">
        <f>COLUMN('us01'!AM15)</f>
        <v>39</v>
      </c>
      <c r="AH321" s="972"/>
      <c r="AI321" s="972"/>
      <c r="AJ321" s="972">
        <f>ROW('us01'!V43)</f>
        <v>43</v>
      </c>
      <c r="AK321" s="972"/>
      <c r="AL321" s="972"/>
      <c r="AM321" s="972">
        <f>COLUMN('us01'!V43)</f>
        <v>22</v>
      </c>
      <c r="AN321" s="972"/>
      <c r="AO321" s="972"/>
      <c r="AP321" s="972">
        <f>ROW('us01'!AM9)</f>
        <v>9</v>
      </c>
      <c r="AQ321" s="972"/>
      <c r="AR321" s="972"/>
      <c r="AS321" s="972">
        <f>COLUMN('us01'!AM9)</f>
        <v>39</v>
      </c>
      <c r="AT321" s="972"/>
      <c r="AU321" s="972"/>
      <c r="AV321" s="972">
        <f>ROW('us01'!I875)</f>
        <v>875</v>
      </c>
      <c r="AW321" s="972"/>
      <c r="AX321" s="972"/>
      <c r="AY321" s="972"/>
      <c r="AZ321" s="972">
        <f>COLUMN('us01'!I875)</f>
        <v>9</v>
      </c>
      <c r="BA321" s="972"/>
      <c r="BB321" s="972"/>
      <c r="BC321" s="68"/>
      <c r="BD321" s="536"/>
    </row>
    <row r="322" spans="2:59">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c r="AI322" s="321"/>
      <c r="AJ322" s="321"/>
      <c r="AK322" s="321"/>
      <c r="AL322" s="321"/>
      <c r="AM322" s="321"/>
      <c r="AN322" s="321"/>
      <c r="AO322" s="321"/>
      <c r="AP322" s="321"/>
      <c r="AQ322" s="321"/>
      <c r="AR322" s="321"/>
      <c r="AS322" s="321"/>
      <c r="AT322" s="321"/>
      <c r="AU322" s="321"/>
      <c r="AV322" s="321"/>
      <c r="AW322" s="321"/>
      <c r="AX322" s="321"/>
      <c r="AY322" s="321"/>
      <c r="AZ322" s="321"/>
      <c r="BA322" s="321"/>
      <c r="BB322" s="321"/>
      <c r="BC322" s="68"/>
      <c r="BD322" s="536" t="s">
        <v>180</v>
      </c>
    </row>
    <row r="323" spans="2:59">
      <c r="B323" s="1060" t="s">
        <v>1609</v>
      </c>
      <c r="C323" s="1061"/>
      <c r="D323" s="1061"/>
      <c r="E323" s="1061"/>
      <c r="F323" s="973" t="s">
        <v>533</v>
      </c>
      <c r="G323" s="974"/>
      <c r="H323" s="974"/>
      <c r="I323" s="974"/>
      <c r="J323" s="974"/>
      <c r="K323" s="974"/>
      <c r="L323" s="974"/>
      <c r="M323" s="974"/>
      <c r="N323" s="974"/>
      <c r="O323" s="974"/>
      <c r="P323" s="974"/>
      <c r="Q323" s="974"/>
      <c r="R323" s="974"/>
      <c r="S323" s="974"/>
      <c r="T323" s="974"/>
      <c r="U323" s="974"/>
      <c r="V323" s="974"/>
      <c r="W323" s="974"/>
      <c r="X323" s="974"/>
      <c r="Y323" s="974"/>
      <c r="Z323" s="974"/>
      <c r="AA323" s="974"/>
      <c r="AB323" s="974"/>
      <c r="AC323" s="974"/>
      <c r="AD323" s="974"/>
      <c r="AE323" s="974"/>
      <c r="AF323" s="974"/>
      <c r="AG323" s="974"/>
      <c r="AH323" s="974"/>
      <c r="AI323" s="974"/>
      <c r="AJ323" s="974"/>
      <c r="AK323" s="974"/>
      <c r="AL323" s="974"/>
      <c r="AM323" s="974"/>
      <c r="AN323" s="974"/>
      <c r="AO323" s="974"/>
      <c r="AP323" s="974"/>
      <c r="AQ323" s="974"/>
      <c r="AR323" s="974"/>
      <c r="AS323" s="974"/>
      <c r="AT323" s="974"/>
      <c r="AU323" s="974"/>
      <c r="AV323" s="974"/>
      <c r="AW323" s="974"/>
      <c r="AX323" s="974"/>
      <c r="AY323" s="974"/>
      <c r="AZ323" s="974"/>
      <c r="BA323" s="974"/>
      <c r="BB323" s="975"/>
      <c r="BC323" s="68"/>
      <c r="BD323" s="536"/>
    </row>
    <row r="324" spans="2:59">
      <c r="B324" s="1062"/>
      <c r="C324" s="1063"/>
      <c r="D324" s="1063"/>
      <c r="E324" s="1063"/>
      <c r="F324" s="976"/>
      <c r="G324" s="977"/>
      <c r="H324" s="977"/>
      <c r="I324" s="977"/>
      <c r="J324" s="977"/>
      <c r="K324" s="977"/>
      <c r="L324" s="977"/>
      <c r="M324" s="977"/>
      <c r="N324" s="977"/>
      <c r="O324" s="977"/>
      <c r="P324" s="977"/>
      <c r="Q324" s="977"/>
      <c r="R324" s="977"/>
      <c r="S324" s="977"/>
      <c r="T324" s="977"/>
      <c r="U324" s="977"/>
      <c r="V324" s="977"/>
      <c r="W324" s="977"/>
      <c r="X324" s="977"/>
      <c r="Y324" s="977"/>
      <c r="Z324" s="977"/>
      <c r="AA324" s="977"/>
      <c r="AB324" s="977"/>
      <c r="AC324" s="977"/>
      <c r="AD324" s="977"/>
      <c r="AE324" s="977"/>
      <c r="AF324" s="977"/>
      <c r="AG324" s="977"/>
      <c r="AH324" s="977"/>
      <c r="AI324" s="977"/>
      <c r="AJ324" s="977"/>
      <c r="AK324" s="977"/>
      <c r="AL324" s="977"/>
      <c r="AM324" s="977"/>
      <c r="AN324" s="977"/>
      <c r="AO324" s="977"/>
      <c r="AP324" s="977"/>
      <c r="AQ324" s="977"/>
      <c r="AR324" s="977"/>
      <c r="AS324" s="977"/>
      <c r="AT324" s="977"/>
      <c r="AU324" s="977"/>
      <c r="AV324" s="977"/>
      <c r="AW324" s="977"/>
      <c r="AX324" s="977"/>
      <c r="AY324" s="977"/>
      <c r="AZ324" s="977"/>
      <c r="BA324" s="977"/>
      <c r="BB324" s="978"/>
      <c r="BC324" s="68"/>
      <c r="BD324" s="536"/>
    </row>
    <row r="325" spans="2:59" ht="49.5" customHeight="1">
      <c r="B325" s="932" t="s">
        <v>652</v>
      </c>
      <c r="C325" s="932"/>
      <c r="D325" s="932"/>
      <c r="E325" s="932" t="s">
        <v>1708</v>
      </c>
      <c r="F325" s="932"/>
      <c r="G325" s="932"/>
      <c r="H325" s="932"/>
      <c r="I325" s="932"/>
      <c r="J325" s="932" t="s">
        <v>1709</v>
      </c>
      <c r="K325" s="932"/>
      <c r="L325" s="932"/>
      <c r="M325" s="932"/>
      <c r="N325" s="932"/>
      <c r="O325" s="932" t="s">
        <v>1974</v>
      </c>
      <c r="P325" s="932"/>
      <c r="Q325" s="932"/>
      <c r="R325" s="932"/>
      <c r="S325" s="932"/>
      <c r="T325" s="934" t="s">
        <v>169</v>
      </c>
      <c r="U325" s="935"/>
      <c r="V325" s="935"/>
      <c r="W325" s="935"/>
      <c r="X325" s="936"/>
      <c r="Y325" s="932" t="s">
        <v>170</v>
      </c>
      <c r="Z325" s="932"/>
      <c r="AA325" s="932"/>
      <c r="AB325" s="932"/>
      <c r="AC325" s="932"/>
      <c r="AD325" s="932" t="s">
        <v>1111</v>
      </c>
      <c r="AE325" s="932"/>
      <c r="AF325" s="932"/>
      <c r="AG325" s="932"/>
      <c r="AH325" s="932"/>
      <c r="AI325" s="932"/>
      <c r="AJ325" s="932" t="s">
        <v>2259</v>
      </c>
      <c r="AK325" s="932"/>
      <c r="AL325" s="932"/>
      <c r="AM325" s="932"/>
      <c r="AN325" s="932"/>
      <c r="AO325" s="932"/>
      <c r="AP325" s="934" t="s">
        <v>551</v>
      </c>
      <c r="AQ325" s="935"/>
      <c r="AR325" s="935"/>
      <c r="AS325" s="935"/>
      <c r="AT325" s="935"/>
      <c r="AU325" s="936"/>
      <c r="AV325" s="932" t="s">
        <v>842</v>
      </c>
      <c r="AW325" s="932"/>
      <c r="AX325" s="932"/>
      <c r="AY325" s="932"/>
      <c r="AZ325" s="932"/>
      <c r="BA325" s="932"/>
      <c r="BB325" s="932"/>
      <c r="BC325" s="68"/>
      <c r="BD325" s="536"/>
      <c r="BF325" s="735" t="s">
        <v>2142</v>
      </c>
      <c r="BG325" s="737">
        <f>IF(AQ38&gt;1,1,IF(AQ38=1,2,0))</f>
        <v>2</v>
      </c>
    </row>
    <row r="326" spans="2:59" ht="9.75" customHeight="1">
      <c r="B326" s="933">
        <v>1</v>
      </c>
      <c r="C326" s="933"/>
      <c r="D326" s="933"/>
      <c r="E326" s="933">
        <v>2</v>
      </c>
      <c r="F326" s="933"/>
      <c r="G326" s="933"/>
      <c r="H326" s="933"/>
      <c r="I326" s="933"/>
      <c r="J326" s="933">
        <v>3</v>
      </c>
      <c r="K326" s="933"/>
      <c r="L326" s="933"/>
      <c r="M326" s="933"/>
      <c r="N326" s="933"/>
      <c r="O326" s="933">
        <v>4</v>
      </c>
      <c r="P326" s="933"/>
      <c r="Q326" s="933"/>
      <c r="R326" s="933"/>
      <c r="S326" s="933"/>
      <c r="T326" s="929">
        <v>5</v>
      </c>
      <c r="U326" s="930"/>
      <c r="V326" s="930"/>
      <c r="W326" s="930"/>
      <c r="X326" s="931"/>
      <c r="Y326" s="928">
        <v>6</v>
      </c>
      <c r="Z326" s="928"/>
      <c r="AA326" s="928"/>
      <c r="AB326" s="928"/>
      <c r="AC326" s="928"/>
      <c r="AD326" s="933">
        <v>7</v>
      </c>
      <c r="AE326" s="933"/>
      <c r="AF326" s="933"/>
      <c r="AG326" s="933"/>
      <c r="AH326" s="933"/>
      <c r="AI326" s="933"/>
      <c r="AJ326" s="933">
        <v>8</v>
      </c>
      <c r="AK326" s="933"/>
      <c r="AL326" s="933"/>
      <c r="AM326" s="933"/>
      <c r="AN326" s="933"/>
      <c r="AO326" s="933"/>
      <c r="AP326" s="909">
        <v>9</v>
      </c>
      <c r="AQ326" s="910"/>
      <c r="AR326" s="910"/>
      <c r="AS326" s="910"/>
      <c r="AT326" s="910"/>
      <c r="AU326" s="911"/>
      <c r="AV326" s="933">
        <v>10</v>
      </c>
      <c r="AW326" s="933"/>
      <c r="AX326" s="933"/>
      <c r="AY326" s="933"/>
      <c r="AZ326" s="933"/>
      <c r="BA326" s="933"/>
      <c r="BB326" s="933"/>
      <c r="BC326" s="68"/>
      <c r="BD326" s="536"/>
      <c r="BF326" s="736" t="s">
        <v>2143</v>
      </c>
      <c r="BG326" s="737">
        <f ca="1">COUNTIF(T327:T336,"L1")+COUNTIF(T327:T336,"L2")+COUNTIF(T327:T336,"L3")</f>
        <v>0</v>
      </c>
    </row>
    <row r="327" spans="2:59">
      <c r="B327" s="905">
        <v>1</v>
      </c>
      <c r="C327" s="906"/>
      <c r="D327" s="907"/>
      <c r="E327" s="891" t="e">
        <f t="shared" ref="E327:E336" ca="1" si="7">copia_valore3(E$337,G$337,B327,"txt")</f>
        <v>#NAME?</v>
      </c>
      <c r="F327" s="891"/>
      <c r="G327" s="891"/>
      <c r="H327" s="891"/>
      <c r="I327" s="891"/>
      <c r="J327" s="891" t="e">
        <f t="shared" ref="J327:J336" ca="1" si="8">copia_valore3(J$337,L$337,B327,"txt")</f>
        <v>#NAME?</v>
      </c>
      <c r="K327" s="891"/>
      <c r="L327" s="891"/>
      <c r="M327" s="891"/>
      <c r="N327" s="891"/>
      <c r="O327" s="891" t="e">
        <f t="shared" ref="O327:O336" ca="1" si="9">copia_valore3(O$337,R$337,B327,"txt")</f>
        <v>#NAME?</v>
      </c>
      <c r="P327" s="891"/>
      <c r="Q327" s="891"/>
      <c r="R327" s="891"/>
      <c r="S327" s="891"/>
      <c r="T327" s="929" t="e">
        <f t="shared" ref="T327:T336" ca="1" si="10">copia_valore3(T$337,W$337,B327,"txt")</f>
        <v>#NAME?</v>
      </c>
      <c r="U327" s="930"/>
      <c r="V327" s="930"/>
      <c r="W327" s="930"/>
      <c r="X327" s="931"/>
      <c r="Y327" s="891" t="e">
        <f t="shared" ref="Y327:Y336" ca="1" si="11">copia_valore3(Y$337,AB$337,B327,"txt")</f>
        <v>#NAME?</v>
      </c>
      <c r="Z327" s="891"/>
      <c r="AA327" s="891"/>
      <c r="AB327" s="891"/>
      <c r="AC327" s="891"/>
      <c r="AD327" s="878" t="e">
        <f t="shared" ref="AD327:AD336" ca="1" si="12">copia_valore3(AD$337,AG$337,B327,"n")</f>
        <v>#NAME?</v>
      </c>
      <c r="AE327" s="878"/>
      <c r="AF327" s="878"/>
      <c r="AG327" s="878"/>
      <c r="AH327" s="878"/>
      <c r="AI327" s="878"/>
      <c r="AJ327" s="878" t="e">
        <f t="shared" ref="AJ327:AJ336" ca="1" si="13">IF(copia_valore3(AJ$337,AM$337,B327,"n")&lt;&gt;"",copia_valore3(AJ$337,AM$337,B327,"n")+copia_valore3(AJ$337+1,AM$337,B327,"n"),copia_valore3(AJ$337,AM$337,B327,"n"))</f>
        <v>#NAME?</v>
      </c>
      <c r="AK327" s="878"/>
      <c r="AL327" s="878"/>
      <c r="AM327" s="878"/>
      <c r="AN327" s="878"/>
      <c r="AO327" s="878"/>
      <c r="AP327" s="922" t="e">
        <f t="shared" ref="AP327:AP336" ca="1" si="14">IF(AV327&lt;&gt;"",AV327-AD327-AJ327,"")</f>
        <v>#NAME?</v>
      </c>
      <c r="AQ327" s="923"/>
      <c r="AR327" s="923"/>
      <c r="AS327" s="923"/>
      <c r="AT327" s="923"/>
      <c r="AU327" s="924"/>
      <c r="AV327" s="878" t="e">
        <f t="shared" ref="AV327:AV336" ca="1" si="15">copia_valore3(AV$337,AZ$337,B327,"n")</f>
        <v>#NAME?</v>
      </c>
      <c r="AW327" s="878"/>
      <c r="AX327" s="878"/>
      <c r="AY327" s="878"/>
      <c r="AZ327" s="878"/>
      <c r="BA327" s="878"/>
      <c r="BB327" s="878"/>
      <c r="BC327" s="68"/>
      <c r="BD327" s="536"/>
      <c r="BF327" s="736" t="s">
        <v>2144</v>
      </c>
      <c r="BG327" s="737">
        <f ca="1">COUNTIF(E327:E336,"E")</f>
        <v>0</v>
      </c>
    </row>
    <row r="328" spans="2:59">
      <c r="B328" s="905">
        <v>2</v>
      </c>
      <c r="C328" s="906"/>
      <c r="D328" s="907"/>
      <c r="E328" s="891" t="e">
        <f t="shared" ca="1" si="7"/>
        <v>#NAME?</v>
      </c>
      <c r="F328" s="891"/>
      <c r="G328" s="891"/>
      <c r="H328" s="891"/>
      <c r="I328" s="891"/>
      <c r="J328" s="891" t="e">
        <f t="shared" ca="1" si="8"/>
        <v>#NAME?</v>
      </c>
      <c r="K328" s="891"/>
      <c r="L328" s="891"/>
      <c r="M328" s="891"/>
      <c r="N328" s="891"/>
      <c r="O328" s="891" t="e">
        <f t="shared" ca="1" si="9"/>
        <v>#NAME?</v>
      </c>
      <c r="P328" s="891"/>
      <c r="Q328" s="891"/>
      <c r="R328" s="891"/>
      <c r="S328" s="891"/>
      <c r="T328" s="929" t="e">
        <f t="shared" ca="1" si="10"/>
        <v>#NAME?</v>
      </c>
      <c r="U328" s="930"/>
      <c r="V328" s="930"/>
      <c r="W328" s="930"/>
      <c r="X328" s="931"/>
      <c r="Y328" s="891" t="e">
        <f t="shared" ca="1" si="11"/>
        <v>#NAME?</v>
      </c>
      <c r="Z328" s="891"/>
      <c r="AA328" s="891"/>
      <c r="AB328" s="891"/>
      <c r="AC328" s="891"/>
      <c r="AD328" s="878" t="e">
        <f t="shared" ca="1" si="12"/>
        <v>#NAME?</v>
      </c>
      <c r="AE328" s="878"/>
      <c r="AF328" s="878"/>
      <c r="AG328" s="878"/>
      <c r="AH328" s="878"/>
      <c r="AI328" s="878"/>
      <c r="AJ328" s="878" t="e">
        <f t="shared" ca="1" si="13"/>
        <v>#NAME?</v>
      </c>
      <c r="AK328" s="878"/>
      <c r="AL328" s="878"/>
      <c r="AM328" s="878"/>
      <c r="AN328" s="878"/>
      <c r="AO328" s="878"/>
      <c r="AP328" s="922" t="e">
        <f t="shared" ca="1" si="14"/>
        <v>#NAME?</v>
      </c>
      <c r="AQ328" s="923"/>
      <c r="AR328" s="923"/>
      <c r="AS328" s="923"/>
      <c r="AT328" s="923"/>
      <c r="AU328" s="924"/>
      <c r="AV328" s="878" t="e">
        <f t="shared" ca="1" si="15"/>
        <v>#NAME?</v>
      </c>
      <c r="AW328" s="878"/>
      <c r="AX328" s="878"/>
      <c r="AY328" s="878"/>
      <c r="AZ328" s="878"/>
      <c r="BA328" s="878"/>
      <c r="BB328" s="878"/>
      <c r="BC328" s="68"/>
      <c r="BD328" s="536"/>
      <c r="BF328" s="736" t="s">
        <v>277</v>
      </c>
      <c r="BG328" s="737">
        <f ca="1">COUNTIF(E327:E336,"B")+COUNTIF(E327:E336,"C")</f>
        <v>0</v>
      </c>
    </row>
    <row r="329" spans="2:59">
      <c r="B329" s="905">
        <v>3</v>
      </c>
      <c r="C329" s="906"/>
      <c r="D329" s="907"/>
      <c r="E329" s="891" t="e">
        <f t="shared" ca="1" si="7"/>
        <v>#NAME?</v>
      </c>
      <c r="F329" s="891"/>
      <c r="G329" s="891"/>
      <c r="H329" s="891"/>
      <c r="I329" s="891"/>
      <c r="J329" s="891" t="e">
        <f t="shared" ca="1" si="8"/>
        <v>#NAME?</v>
      </c>
      <c r="K329" s="891"/>
      <c r="L329" s="891"/>
      <c r="M329" s="891"/>
      <c r="N329" s="891"/>
      <c r="O329" s="891" t="e">
        <f t="shared" ca="1" si="9"/>
        <v>#NAME?</v>
      </c>
      <c r="P329" s="891"/>
      <c r="Q329" s="891"/>
      <c r="R329" s="891"/>
      <c r="S329" s="891"/>
      <c r="T329" s="929" t="e">
        <f t="shared" ca="1" si="10"/>
        <v>#NAME?</v>
      </c>
      <c r="U329" s="930"/>
      <c r="V329" s="930"/>
      <c r="W329" s="930"/>
      <c r="X329" s="931"/>
      <c r="Y329" s="891" t="e">
        <f t="shared" ca="1" si="11"/>
        <v>#NAME?</v>
      </c>
      <c r="Z329" s="891"/>
      <c r="AA329" s="891"/>
      <c r="AB329" s="891"/>
      <c r="AC329" s="891"/>
      <c r="AD329" s="878" t="e">
        <f t="shared" ca="1" si="12"/>
        <v>#NAME?</v>
      </c>
      <c r="AE329" s="878"/>
      <c r="AF329" s="878"/>
      <c r="AG329" s="878"/>
      <c r="AH329" s="878"/>
      <c r="AI329" s="878"/>
      <c r="AJ329" s="878" t="e">
        <f t="shared" ca="1" si="13"/>
        <v>#NAME?</v>
      </c>
      <c r="AK329" s="878"/>
      <c r="AL329" s="878"/>
      <c r="AM329" s="878"/>
      <c r="AN329" s="878"/>
      <c r="AO329" s="878"/>
      <c r="AP329" s="922" t="e">
        <f t="shared" ca="1" si="14"/>
        <v>#NAME?</v>
      </c>
      <c r="AQ329" s="923"/>
      <c r="AR329" s="923"/>
      <c r="AS329" s="923"/>
      <c r="AT329" s="923"/>
      <c r="AU329" s="924"/>
      <c r="AV329" s="878" t="e">
        <f t="shared" ca="1" si="15"/>
        <v>#NAME?</v>
      </c>
      <c r="AW329" s="878"/>
      <c r="AX329" s="878"/>
      <c r="AY329" s="878"/>
      <c r="AZ329" s="878"/>
      <c r="BA329" s="878"/>
      <c r="BB329" s="878"/>
      <c r="BC329" s="68"/>
      <c r="BD329" s="536"/>
      <c r="BF329" s="100"/>
      <c r="BG329" s="100"/>
    </row>
    <row r="330" spans="2:59">
      <c r="B330" s="905">
        <v>4</v>
      </c>
      <c r="C330" s="906"/>
      <c r="D330" s="907"/>
      <c r="E330" s="891" t="e">
        <f t="shared" ca="1" si="7"/>
        <v>#NAME?</v>
      </c>
      <c r="F330" s="891"/>
      <c r="G330" s="891"/>
      <c r="H330" s="891"/>
      <c r="I330" s="891"/>
      <c r="J330" s="891" t="e">
        <f t="shared" ca="1" si="8"/>
        <v>#NAME?</v>
      </c>
      <c r="K330" s="891"/>
      <c r="L330" s="891"/>
      <c r="M330" s="891"/>
      <c r="N330" s="891"/>
      <c r="O330" s="891" t="e">
        <f t="shared" ca="1" si="9"/>
        <v>#NAME?</v>
      </c>
      <c r="P330" s="891"/>
      <c r="Q330" s="891"/>
      <c r="R330" s="891"/>
      <c r="S330" s="891"/>
      <c r="T330" s="929" t="e">
        <f t="shared" ca="1" si="10"/>
        <v>#NAME?</v>
      </c>
      <c r="U330" s="930"/>
      <c r="V330" s="930"/>
      <c r="W330" s="930"/>
      <c r="X330" s="931"/>
      <c r="Y330" s="891" t="e">
        <f t="shared" ca="1" si="11"/>
        <v>#NAME?</v>
      </c>
      <c r="Z330" s="891"/>
      <c r="AA330" s="891"/>
      <c r="AB330" s="891"/>
      <c r="AC330" s="891"/>
      <c r="AD330" s="878" t="e">
        <f t="shared" ca="1" si="12"/>
        <v>#NAME?</v>
      </c>
      <c r="AE330" s="878"/>
      <c r="AF330" s="878"/>
      <c r="AG330" s="878"/>
      <c r="AH330" s="878"/>
      <c r="AI330" s="878"/>
      <c r="AJ330" s="878" t="e">
        <f t="shared" ca="1" si="13"/>
        <v>#NAME?</v>
      </c>
      <c r="AK330" s="878"/>
      <c r="AL330" s="878"/>
      <c r="AM330" s="878"/>
      <c r="AN330" s="878"/>
      <c r="AO330" s="878"/>
      <c r="AP330" s="922" t="e">
        <f t="shared" ca="1" si="14"/>
        <v>#NAME?</v>
      </c>
      <c r="AQ330" s="923"/>
      <c r="AR330" s="923"/>
      <c r="AS330" s="923"/>
      <c r="AT330" s="923"/>
      <c r="AU330" s="924"/>
      <c r="AV330" s="878" t="e">
        <f t="shared" ca="1" si="15"/>
        <v>#NAME?</v>
      </c>
      <c r="AW330" s="878"/>
      <c r="AX330" s="878"/>
      <c r="AY330" s="878"/>
      <c r="AZ330" s="878"/>
      <c r="BA330" s="878"/>
      <c r="BB330" s="878"/>
      <c r="BC330" s="68"/>
      <c r="BD330" s="536"/>
    </row>
    <row r="331" spans="2:59">
      <c r="B331" s="905">
        <v>5</v>
      </c>
      <c r="C331" s="906"/>
      <c r="D331" s="907"/>
      <c r="E331" s="891" t="e">
        <f t="shared" ca="1" si="7"/>
        <v>#NAME?</v>
      </c>
      <c r="F331" s="891"/>
      <c r="G331" s="891"/>
      <c r="H331" s="891"/>
      <c r="I331" s="891"/>
      <c r="J331" s="891" t="e">
        <f t="shared" ca="1" si="8"/>
        <v>#NAME?</v>
      </c>
      <c r="K331" s="891"/>
      <c r="L331" s="891"/>
      <c r="M331" s="891"/>
      <c r="N331" s="891"/>
      <c r="O331" s="891" t="e">
        <f t="shared" ca="1" si="9"/>
        <v>#NAME?</v>
      </c>
      <c r="P331" s="891"/>
      <c r="Q331" s="891"/>
      <c r="R331" s="891"/>
      <c r="S331" s="891"/>
      <c r="T331" s="929" t="e">
        <f t="shared" ca="1" si="10"/>
        <v>#NAME?</v>
      </c>
      <c r="U331" s="930"/>
      <c r="V331" s="930"/>
      <c r="W331" s="930"/>
      <c r="X331" s="931"/>
      <c r="Y331" s="891" t="e">
        <f t="shared" ca="1" si="11"/>
        <v>#NAME?</v>
      </c>
      <c r="Z331" s="891"/>
      <c r="AA331" s="891"/>
      <c r="AB331" s="891"/>
      <c r="AC331" s="891"/>
      <c r="AD331" s="878" t="e">
        <f t="shared" ca="1" si="12"/>
        <v>#NAME?</v>
      </c>
      <c r="AE331" s="878"/>
      <c r="AF331" s="878"/>
      <c r="AG331" s="878"/>
      <c r="AH331" s="878"/>
      <c r="AI331" s="878"/>
      <c r="AJ331" s="878" t="e">
        <f t="shared" ca="1" si="13"/>
        <v>#NAME?</v>
      </c>
      <c r="AK331" s="878"/>
      <c r="AL331" s="878"/>
      <c r="AM331" s="878"/>
      <c r="AN331" s="878"/>
      <c r="AO331" s="878"/>
      <c r="AP331" s="922" t="e">
        <f t="shared" ca="1" si="14"/>
        <v>#NAME?</v>
      </c>
      <c r="AQ331" s="923"/>
      <c r="AR331" s="923"/>
      <c r="AS331" s="923"/>
      <c r="AT331" s="923"/>
      <c r="AU331" s="924"/>
      <c r="AV331" s="878" t="e">
        <f t="shared" ca="1" si="15"/>
        <v>#NAME?</v>
      </c>
      <c r="AW331" s="878"/>
      <c r="AX331" s="878"/>
      <c r="AY331" s="878"/>
      <c r="AZ331" s="878"/>
      <c r="BA331" s="878"/>
      <c r="BB331" s="878"/>
      <c r="BC331" s="68"/>
      <c r="BD331" s="536"/>
    </row>
    <row r="332" spans="2:59">
      <c r="B332" s="905">
        <v>6</v>
      </c>
      <c r="C332" s="906"/>
      <c r="D332" s="907"/>
      <c r="E332" s="891" t="e">
        <f t="shared" ca="1" si="7"/>
        <v>#NAME?</v>
      </c>
      <c r="F332" s="891"/>
      <c r="G332" s="891"/>
      <c r="H332" s="891"/>
      <c r="I332" s="891"/>
      <c r="J332" s="891" t="e">
        <f t="shared" ca="1" si="8"/>
        <v>#NAME?</v>
      </c>
      <c r="K332" s="891"/>
      <c r="L332" s="891"/>
      <c r="M332" s="891"/>
      <c r="N332" s="891"/>
      <c r="O332" s="891" t="e">
        <f t="shared" ca="1" si="9"/>
        <v>#NAME?</v>
      </c>
      <c r="P332" s="891"/>
      <c r="Q332" s="891"/>
      <c r="R332" s="891"/>
      <c r="S332" s="891"/>
      <c r="T332" s="929" t="e">
        <f t="shared" ca="1" si="10"/>
        <v>#NAME?</v>
      </c>
      <c r="U332" s="930"/>
      <c r="V332" s="930"/>
      <c r="W332" s="930"/>
      <c r="X332" s="931"/>
      <c r="Y332" s="891" t="e">
        <f t="shared" ca="1" si="11"/>
        <v>#NAME?</v>
      </c>
      <c r="Z332" s="891"/>
      <c r="AA332" s="891"/>
      <c r="AB332" s="891"/>
      <c r="AC332" s="891"/>
      <c r="AD332" s="878" t="e">
        <f t="shared" ca="1" si="12"/>
        <v>#NAME?</v>
      </c>
      <c r="AE332" s="878"/>
      <c r="AF332" s="878"/>
      <c r="AG332" s="878"/>
      <c r="AH332" s="878"/>
      <c r="AI332" s="878"/>
      <c r="AJ332" s="878" t="e">
        <f t="shared" ca="1" si="13"/>
        <v>#NAME?</v>
      </c>
      <c r="AK332" s="878"/>
      <c r="AL332" s="878"/>
      <c r="AM332" s="878"/>
      <c r="AN332" s="878"/>
      <c r="AO332" s="878"/>
      <c r="AP332" s="922" t="e">
        <f t="shared" ca="1" si="14"/>
        <v>#NAME?</v>
      </c>
      <c r="AQ332" s="923"/>
      <c r="AR332" s="923"/>
      <c r="AS332" s="923"/>
      <c r="AT332" s="923"/>
      <c r="AU332" s="924"/>
      <c r="AV332" s="878" t="e">
        <f t="shared" ca="1" si="15"/>
        <v>#NAME?</v>
      </c>
      <c r="AW332" s="878"/>
      <c r="AX332" s="878"/>
      <c r="AY332" s="878"/>
      <c r="AZ332" s="878"/>
      <c r="BA332" s="878"/>
      <c r="BB332" s="878"/>
      <c r="BC332" s="68"/>
      <c r="BD332" s="536"/>
    </row>
    <row r="333" spans="2:59">
      <c r="B333" s="905">
        <v>7</v>
      </c>
      <c r="C333" s="906"/>
      <c r="D333" s="907"/>
      <c r="E333" s="891" t="e">
        <f t="shared" ca="1" si="7"/>
        <v>#NAME?</v>
      </c>
      <c r="F333" s="891"/>
      <c r="G333" s="891"/>
      <c r="H333" s="891"/>
      <c r="I333" s="891"/>
      <c r="J333" s="891" t="e">
        <f t="shared" ca="1" si="8"/>
        <v>#NAME?</v>
      </c>
      <c r="K333" s="891"/>
      <c r="L333" s="891"/>
      <c r="M333" s="891"/>
      <c r="N333" s="891"/>
      <c r="O333" s="891" t="e">
        <f t="shared" ca="1" si="9"/>
        <v>#NAME?</v>
      </c>
      <c r="P333" s="891"/>
      <c r="Q333" s="891"/>
      <c r="R333" s="891"/>
      <c r="S333" s="891"/>
      <c r="T333" s="929" t="e">
        <f t="shared" ca="1" si="10"/>
        <v>#NAME?</v>
      </c>
      <c r="U333" s="930"/>
      <c r="V333" s="930"/>
      <c r="W333" s="930"/>
      <c r="X333" s="931"/>
      <c r="Y333" s="891" t="e">
        <f t="shared" ca="1" si="11"/>
        <v>#NAME?</v>
      </c>
      <c r="Z333" s="891"/>
      <c r="AA333" s="891"/>
      <c r="AB333" s="891"/>
      <c r="AC333" s="891"/>
      <c r="AD333" s="878" t="e">
        <f t="shared" ca="1" si="12"/>
        <v>#NAME?</v>
      </c>
      <c r="AE333" s="878"/>
      <c r="AF333" s="878"/>
      <c r="AG333" s="878"/>
      <c r="AH333" s="878"/>
      <c r="AI333" s="878"/>
      <c r="AJ333" s="878" t="e">
        <f t="shared" ca="1" si="13"/>
        <v>#NAME?</v>
      </c>
      <c r="AK333" s="878"/>
      <c r="AL333" s="878"/>
      <c r="AM333" s="878"/>
      <c r="AN333" s="878"/>
      <c r="AO333" s="878"/>
      <c r="AP333" s="922" t="e">
        <f t="shared" ca="1" si="14"/>
        <v>#NAME?</v>
      </c>
      <c r="AQ333" s="923"/>
      <c r="AR333" s="923"/>
      <c r="AS333" s="923"/>
      <c r="AT333" s="923"/>
      <c r="AU333" s="924"/>
      <c r="AV333" s="878" t="e">
        <f t="shared" ca="1" si="15"/>
        <v>#NAME?</v>
      </c>
      <c r="AW333" s="878"/>
      <c r="AX333" s="878"/>
      <c r="AY333" s="878"/>
      <c r="AZ333" s="878"/>
      <c r="BA333" s="878"/>
      <c r="BB333" s="878"/>
      <c r="BC333" s="68"/>
      <c r="BD333" s="536"/>
    </row>
    <row r="334" spans="2:59">
      <c r="B334" s="905">
        <v>8</v>
      </c>
      <c r="C334" s="906"/>
      <c r="D334" s="907"/>
      <c r="E334" s="891" t="e">
        <f t="shared" ca="1" si="7"/>
        <v>#NAME?</v>
      </c>
      <c r="F334" s="891"/>
      <c r="G334" s="891"/>
      <c r="H334" s="891"/>
      <c r="I334" s="891"/>
      <c r="J334" s="891" t="e">
        <f t="shared" ca="1" si="8"/>
        <v>#NAME?</v>
      </c>
      <c r="K334" s="891"/>
      <c r="L334" s="891"/>
      <c r="M334" s="891"/>
      <c r="N334" s="891"/>
      <c r="O334" s="891" t="e">
        <f t="shared" ca="1" si="9"/>
        <v>#NAME?</v>
      </c>
      <c r="P334" s="891"/>
      <c r="Q334" s="891"/>
      <c r="R334" s="891"/>
      <c r="S334" s="891"/>
      <c r="T334" s="929" t="e">
        <f t="shared" ca="1" si="10"/>
        <v>#NAME?</v>
      </c>
      <c r="U334" s="930"/>
      <c r="V334" s="930"/>
      <c r="W334" s="930"/>
      <c r="X334" s="931"/>
      <c r="Y334" s="891" t="e">
        <f t="shared" ca="1" si="11"/>
        <v>#NAME?</v>
      </c>
      <c r="Z334" s="891"/>
      <c r="AA334" s="891"/>
      <c r="AB334" s="891"/>
      <c r="AC334" s="891"/>
      <c r="AD334" s="878" t="e">
        <f t="shared" ca="1" si="12"/>
        <v>#NAME?</v>
      </c>
      <c r="AE334" s="878"/>
      <c r="AF334" s="878"/>
      <c r="AG334" s="878"/>
      <c r="AH334" s="878"/>
      <c r="AI334" s="878"/>
      <c r="AJ334" s="878" t="e">
        <f t="shared" ca="1" si="13"/>
        <v>#NAME?</v>
      </c>
      <c r="AK334" s="878"/>
      <c r="AL334" s="878"/>
      <c r="AM334" s="878"/>
      <c r="AN334" s="878"/>
      <c r="AO334" s="878"/>
      <c r="AP334" s="922" t="e">
        <f t="shared" ca="1" si="14"/>
        <v>#NAME?</v>
      </c>
      <c r="AQ334" s="923"/>
      <c r="AR334" s="923"/>
      <c r="AS334" s="923"/>
      <c r="AT334" s="923"/>
      <c r="AU334" s="924"/>
      <c r="AV334" s="878" t="e">
        <f t="shared" ca="1" si="15"/>
        <v>#NAME?</v>
      </c>
      <c r="AW334" s="878"/>
      <c r="AX334" s="878"/>
      <c r="AY334" s="878"/>
      <c r="AZ334" s="878"/>
      <c r="BA334" s="878"/>
      <c r="BB334" s="878"/>
      <c r="BC334" s="68"/>
      <c r="BD334" s="536"/>
    </row>
    <row r="335" spans="2:59">
      <c r="B335" s="905">
        <v>9</v>
      </c>
      <c r="C335" s="906"/>
      <c r="D335" s="907"/>
      <c r="E335" s="891" t="e">
        <f t="shared" ca="1" si="7"/>
        <v>#NAME?</v>
      </c>
      <c r="F335" s="891"/>
      <c r="G335" s="891"/>
      <c r="H335" s="891"/>
      <c r="I335" s="891"/>
      <c r="J335" s="891" t="e">
        <f t="shared" ca="1" si="8"/>
        <v>#NAME?</v>
      </c>
      <c r="K335" s="891"/>
      <c r="L335" s="891"/>
      <c r="M335" s="891"/>
      <c r="N335" s="891"/>
      <c r="O335" s="891" t="e">
        <f t="shared" ca="1" si="9"/>
        <v>#NAME?</v>
      </c>
      <c r="P335" s="891"/>
      <c r="Q335" s="891"/>
      <c r="R335" s="891"/>
      <c r="S335" s="891"/>
      <c r="T335" s="929" t="e">
        <f t="shared" ca="1" si="10"/>
        <v>#NAME?</v>
      </c>
      <c r="U335" s="930"/>
      <c r="V335" s="930"/>
      <c r="W335" s="930"/>
      <c r="X335" s="931"/>
      <c r="Y335" s="891" t="e">
        <f t="shared" ca="1" si="11"/>
        <v>#NAME?</v>
      </c>
      <c r="Z335" s="891"/>
      <c r="AA335" s="891"/>
      <c r="AB335" s="891"/>
      <c r="AC335" s="891"/>
      <c r="AD335" s="878" t="e">
        <f t="shared" ca="1" si="12"/>
        <v>#NAME?</v>
      </c>
      <c r="AE335" s="878"/>
      <c r="AF335" s="878"/>
      <c r="AG335" s="878"/>
      <c r="AH335" s="878"/>
      <c r="AI335" s="878"/>
      <c r="AJ335" s="878" t="e">
        <f t="shared" ca="1" si="13"/>
        <v>#NAME?</v>
      </c>
      <c r="AK335" s="878"/>
      <c r="AL335" s="878"/>
      <c r="AM335" s="878"/>
      <c r="AN335" s="878"/>
      <c r="AO335" s="878"/>
      <c r="AP335" s="922" t="e">
        <f t="shared" ca="1" si="14"/>
        <v>#NAME?</v>
      </c>
      <c r="AQ335" s="923"/>
      <c r="AR335" s="923"/>
      <c r="AS335" s="923"/>
      <c r="AT335" s="923"/>
      <c r="AU335" s="924"/>
      <c r="AV335" s="878" t="e">
        <f t="shared" ca="1" si="15"/>
        <v>#NAME?</v>
      </c>
      <c r="AW335" s="878"/>
      <c r="AX335" s="878"/>
      <c r="AY335" s="878"/>
      <c r="AZ335" s="878"/>
      <c r="BA335" s="878"/>
      <c r="BB335" s="878"/>
      <c r="BC335" s="68"/>
      <c r="BD335" s="536"/>
    </row>
    <row r="336" spans="2:59">
      <c r="B336" s="905">
        <v>10</v>
      </c>
      <c r="C336" s="906"/>
      <c r="D336" s="907"/>
      <c r="E336" s="891" t="e">
        <f t="shared" ca="1" si="7"/>
        <v>#NAME?</v>
      </c>
      <c r="F336" s="891"/>
      <c r="G336" s="891"/>
      <c r="H336" s="891"/>
      <c r="I336" s="891"/>
      <c r="J336" s="891" t="e">
        <f t="shared" ca="1" si="8"/>
        <v>#NAME?</v>
      </c>
      <c r="K336" s="891"/>
      <c r="L336" s="891"/>
      <c r="M336" s="891"/>
      <c r="N336" s="891"/>
      <c r="O336" s="891" t="e">
        <f t="shared" ca="1" si="9"/>
        <v>#NAME?</v>
      </c>
      <c r="P336" s="891"/>
      <c r="Q336" s="891"/>
      <c r="R336" s="891"/>
      <c r="S336" s="891"/>
      <c r="T336" s="929" t="e">
        <f t="shared" ca="1" si="10"/>
        <v>#NAME?</v>
      </c>
      <c r="U336" s="930"/>
      <c r="V336" s="930"/>
      <c r="W336" s="930"/>
      <c r="X336" s="931"/>
      <c r="Y336" s="891" t="e">
        <f t="shared" ca="1" si="11"/>
        <v>#NAME?</v>
      </c>
      <c r="Z336" s="891"/>
      <c r="AA336" s="891"/>
      <c r="AB336" s="891"/>
      <c r="AC336" s="891"/>
      <c r="AD336" s="878" t="e">
        <f t="shared" ca="1" si="12"/>
        <v>#NAME?</v>
      </c>
      <c r="AE336" s="878"/>
      <c r="AF336" s="878"/>
      <c r="AG336" s="878"/>
      <c r="AH336" s="878"/>
      <c r="AI336" s="878"/>
      <c r="AJ336" s="878" t="e">
        <f t="shared" ca="1" si="13"/>
        <v>#NAME?</v>
      </c>
      <c r="AK336" s="878"/>
      <c r="AL336" s="878"/>
      <c r="AM336" s="878"/>
      <c r="AN336" s="878"/>
      <c r="AO336" s="878"/>
      <c r="AP336" s="922" t="e">
        <f t="shared" ca="1" si="14"/>
        <v>#NAME?</v>
      </c>
      <c r="AQ336" s="923"/>
      <c r="AR336" s="923"/>
      <c r="AS336" s="923"/>
      <c r="AT336" s="923"/>
      <c r="AU336" s="924"/>
      <c r="AV336" s="878" t="e">
        <f t="shared" ca="1" si="15"/>
        <v>#NAME?</v>
      </c>
      <c r="AW336" s="878"/>
      <c r="AX336" s="878"/>
      <c r="AY336" s="878"/>
      <c r="AZ336" s="878"/>
      <c r="BA336" s="878"/>
      <c r="BB336" s="878"/>
      <c r="BC336" s="68"/>
      <c r="BD336" s="536"/>
    </row>
    <row r="337" spans="1:77">
      <c r="A337" s="519"/>
      <c r="B337" s="944">
        <f ca="1">COUNTIF(T327:X336,"L1")+COUNTIF(T327:X336,"L2")+COUNTIF(T327:X336,"L3")</f>
        <v>0</v>
      </c>
      <c r="C337" s="944"/>
      <c r="D337" s="944"/>
      <c r="E337" s="879">
        <f>ROW('us01'!AD854)</f>
        <v>854</v>
      </c>
      <c r="F337" s="879"/>
      <c r="G337" s="879">
        <f>COLUMN('us01'!AD854)</f>
        <v>30</v>
      </c>
      <c r="H337" s="879"/>
      <c r="I337" s="879"/>
      <c r="J337" s="879">
        <f>ROW('us01'!AD856)</f>
        <v>856</v>
      </c>
      <c r="K337" s="879"/>
      <c r="L337" s="879">
        <f>COLUMN('us01'!AD856)</f>
        <v>30</v>
      </c>
      <c r="M337" s="879"/>
      <c r="N337" s="879"/>
      <c r="O337" s="879">
        <f>ROW('us01'!AD855)</f>
        <v>855</v>
      </c>
      <c r="P337" s="879"/>
      <c r="Q337" s="879"/>
      <c r="R337" s="879">
        <f>COLUMN('us01'!AD855)</f>
        <v>30</v>
      </c>
      <c r="S337" s="879"/>
      <c r="T337" s="945">
        <f>ROW('us01'!AD858)</f>
        <v>858</v>
      </c>
      <c r="U337" s="945"/>
      <c r="V337" s="945"/>
      <c r="W337" s="945">
        <f>COLUMN('us01'!AD858)</f>
        <v>30</v>
      </c>
      <c r="X337" s="945"/>
      <c r="Y337" s="944">
        <f>ROW('us01'!AN860)</f>
        <v>860</v>
      </c>
      <c r="Z337" s="944"/>
      <c r="AA337" s="944"/>
      <c r="AB337" s="944">
        <f>COLUMN('us01'!AN860)</f>
        <v>40</v>
      </c>
      <c r="AC337" s="944"/>
      <c r="AD337" s="879">
        <f>ROW('us01'!AJ1058)</f>
        <v>1058</v>
      </c>
      <c r="AE337" s="879"/>
      <c r="AF337" s="879"/>
      <c r="AG337" s="879">
        <f>COLUMN('us01'!AJ1058)</f>
        <v>36</v>
      </c>
      <c r="AH337" s="879"/>
      <c r="AI337" s="879"/>
      <c r="AJ337" s="879">
        <f>ROW('us01'!AJ1059)</f>
        <v>1059</v>
      </c>
      <c r="AK337" s="879"/>
      <c r="AL337" s="879"/>
      <c r="AM337" s="879">
        <f>COLUMN('us01'!AJ1059)</f>
        <v>36</v>
      </c>
      <c r="AN337" s="879"/>
      <c r="AO337" s="879"/>
      <c r="AP337" s="790"/>
      <c r="AQ337" s="790"/>
      <c r="AR337" s="790"/>
      <c r="AS337" s="790"/>
      <c r="AT337" s="790"/>
      <c r="AU337" s="790"/>
      <c r="AV337" s="944">
        <f>ROW('us01'!AJ1063)</f>
        <v>1063</v>
      </c>
      <c r="AW337" s="944"/>
      <c r="AX337" s="944"/>
      <c r="AY337" s="944"/>
      <c r="AZ337" s="944">
        <f>COLUMN('us01'!AJ1063)</f>
        <v>36</v>
      </c>
      <c r="BA337" s="944"/>
      <c r="BB337" s="944"/>
      <c r="BC337" s="68"/>
      <c r="BD337" s="536"/>
    </row>
    <row r="338" spans="1:77">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68"/>
      <c r="BD338" s="536"/>
    </row>
    <row r="339" spans="1:77">
      <c r="B339" s="1060" t="s">
        <v>1610</v>
      </c>
      <c r="C339" s="1061"/>
      <c r="D339" s="1061"/>
      <c r="E339" s="1061"/>
      <c r="F339" s="973" t="s">
        <v>172</v>
      </c>
      <c r="G339" s="974"/>
      <c r="H339" s="974"/>
      <c r="I339" s="974"/>
      <c r="J339" s="974"/>
      <c r="K339" s="974"/>
      <c r="L339" s="974"/>
      <c r="M339" s="974"/>
      <c r="N339" s="974"/>
      <c r="O339" s="974"/>
      <c r="P339" s="974"/>
      <c r="Q339" s="974"/>
      <c r="R339" s="974"/>
      <c r="S339" s="974"/>
      <c r="T339" s="974"/>
      <c r="U339" s="974"/>
      <c r="V339" s="974"/>
      <c r="W339" s="974"/>
      <c r="X339" s="974"/>
      <c r="Y339" s="974"/>
      <c r="Z339" s="974"/>
      <c r="AA339" s="974"/>
      <c r="AB339" s="974"/>
      <c r="AC339" s="974"/>
      <c r="AD339" s="974"/>
      <c r="AE339" s="974"/>
      <c r="AF339" s="974"/>
      <c r="AG339" s="974"/>
      <c r="AH339" s="974"/>
      <c r="AI339" s="974"/>
      <c r="AJ339" s="974"/>
      <c r="AK339" s="974"/>
      <c r="AL339" s="974"/>
      <c r="AM339" s="974"/>
      <c r="AN339" s="974"/>
      <c r="AO339" s="974"/>
      <c r="AP339" s="974"/>
      <c r="AQ339" s="974"/>
      <c r="AR339" s="974"/>
      <c r="AS339" s="974"/>
      <c r="AT339" s="974"/>
      <c r="AU339" s="974"/>
      <c r="AV339" s="974"/>
      <c r="AW339" s="974"/>
      <c r="AX339" s="974"/>
      <c r="AY339" s="974"/>
      <c r="AZ339" s="974"/>
      <c r="BA339" s="974"/>
      <c r="BB339" s="975"/>
      <c r="BC339" s="68"/>
      <c r="BD339" s="536"/>
    </row>
    <row r="340" spans="1:77">
      <c r="B340" s="1062"/>
      <c r="C340" s="1063"/>
      <c r="D340" s="1063"/>
      <c r="E340" s="1063"/>
      <c r="F340" s="976"/>
      <c r="G340" s="977"/>
      <c r="H340" s="977"/>
      <c r="I340" s="977"/>
      <c r="J340" s="977"/>
      <c r="K340" s="977"/>
      <c r="L340" s="977"/>
      <c r="M340" s="977"/>
      <c r="N340" s="977"/>
      <c r="O340" s="977"/>
      <c r="P340" s="977"/>
      <c r="Q340" s="977"/>
      <c r="R340" s="977"/>
      <c r="S340" s="977"/>
      <c r="T340" s="977"/>
      <c r="U340" s="977"/>
      <c r="V340" s="977"/>
      <c r="W340" s="977"/>
      <c r="X340" s="977"/>
      <c r="Y340" s="977"/>
      <c r="Z340" s="977"/>
      <c r="AA340" s="977"/>
      <c r="AB340" s="977"/>
      <c r="AC340" s="977"/>
      <c r="AD340" s="977"/>
      <c r="AE340" s="977"/>
      <c r="AF340" s="977"/>
      <c r="AG340" s="977"/>
      <c r="AH340" s="977"/>
      <c r="AI340" s="977"/>
      <c r="AJ340" s="977"/>
      <c r="AK340" s="977"/>
      <c r="AL340" s="977"/>
      <c r="AM340" s="977"/>
      <c r="AN340" s="977"/>
      <c r="AO340" s="977"/>
      <c r="AP340" s="977"/>
      <c r="AQ340" s="977"/>
      <c r="AR340" s="977"/>
      <c r="AS340" s="977"/>
      <c r="AT340" s="977"/>
      <c r="AU340" s="977"/>
      <c r="AV340" s="977"/>
      <c r="AW340" s="977"/>
      <c r="AX340" s="977"/>
      <c r="AY340" s="977"/>
      <c r="AZ340" s="977"/>
      <c r="BA340" s="977"/>
      <c r="BB340" s="978"/>
      <c r="BC340" s="68"/>
      <c r="BD340" s="536"/>
    </row>
    <row r="341" spans="1:77">
      <c r="B341" s="26"/>
      <c r="C341" s="26"/>
      <c r="D341" s="26"/>
      <c r="E341" s="26"/>
      <c r="F341" s="421"/>
      <c r="G341" s="421"/>
      <c r="H341" s="421"/>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00"/>
      <c r="AG341" s="400"/>
      <c r="AH341" s="400"/>
      <c r="AI341" s="400"/>
      <c r="AJ341" s="400"/>
      <c r="AK341" s="400"/>
      <c r="AL341" s="400"/>
      <c r="AM341" s="400"/>
      <c r="AN341" s="400"/>
      <c r="AO341" s="400"/>
      <c r="AP341" s="400"/>
      <c r="AQ341" s="400"/>
      <c r="AR341" s="400"/>
      <c r="AS341" s="400"/>
      <c r="AT341" s="400"/>
      <c r="AU341" s="400"/>
      <c r="AV341" s="400"/>
      <c r="AW341" s="400"/>
      <c r="AX341" s="400"/>
      <c r="AY341" s="400"/>
      <c r="AZ341" s="400"/>
      <c r="BA341" s="400"/>
      <c r="BB341" s="400"/>
      <c r="BC341" s="68"/>
      <c r="BD341" s="536"/>
    </row>
    <row r="342" spans="1:77" ht="59.25" customHeight="1">
      <c r="A342" s="937" t="s">
        <v>2130</v>
      </c>
      <c r="B342" s="938"/>
      <c r="C342" s="938"/>
      <c r="D342" s="938"/>
      <c r="E342" s="938"/>
      <c r="F342" s="938"/>
      <c r="G342" s="938"/>
      <c r="H342" s="938"/>
      <c r="I342" s="938"/>
      <c r="J342" s="938"/>
      <c r="K342" s="938"/>
      <c r="L342" s="938"/>
      <c r="M342" s="938"/>
      <c r="N342" s="938"/>
      <c r="O342" s="938"/>
      <c r="P342" s="938"/>
      <c r="Q342" s="938"/>
      <c r="R342" s="938"/>
      <c r="S342" s="938"/>
      <c r="T342" s="938"/>
      <c r="U342" s="938"/>
      <c r="V342" s="938"/>
      <c r="W342" s="938"/>
      <c r="X342" s="938"/>
      <c r="Y342" s="938"/>
      <c r="Z342" s="938"/>
      <c r="AA342" s="938"/>
      <c r="AB342" s="938"/>
      <c r="AC342" s="938"/>
      <c r="AD342" s="939"/>
      <c r="AE342" s="881" t="s">
        <v>173</v>
      </c>
      <c r="AF342" s="882"/>
      <c r="AG342" s="882"/>
      <c r="AH342" s="882"/>
      <c r="AI342" s="882"/>
      <c r="AJ342" s="883"/>
      <c r="AK342" s="881" t="s">
        <v>252</v>
      </c>
      <c r="AL342" s="882"/>
      <c r="AM342" s="882"/>
      <c r="AN342" s="882"/>
      <c r="AO342" s="882"/>
      <c r="AP342" s="883"/>
      <c r="AQ342" s="881" t="s">
        <v>1766</v>
      </c>
      <c r="AR342" s="882"/>
      <c r="AS342" s="882"/>
      <c r="AT342" s="882"/>
      <c r="AU342" s="882"/>
      <c r="AV342" s="883"/>
      <c r="AW342" s="881" t="s">
        <v>253</v>
      </c>
      <c r="AX342" s="882"/>
      <c r="AY342" s="882"/>
      <c r="AZ342" s="882"/>
      <c r="BA342" s="882"/>
      <c r="BB342" s="883"/>
      <c r="BC342" s="176"/>
      <c r="BD342" s="188"/>
      <c r="BE342" s="176"/>
      <c r="BF342" s="176"/>
      <c r="BG342" s="188" t="s">
        <v>266</v>
      </c>
      <c r="BH342" s="188" t="s">
        <v>81</v>
      </c>
      <c r="BI342" s="176"/>
      <c r="BJ342" s="176"/>
      <c r="BK342" s="176"/>
      <c r="BL342" s="176"/>
      <c r="BM342" s="176"/>
      <c r="BN342" s="176"/>
      <c r="BO342" s="176"/>
      <c r="BP342" s="176"/>
      <c r="BQ342" s="176"/>
      <c r="BR342" s="176"/>
      <c r="BS342" s="176"/>
      <c r="BT342" s="176"/>
      <c r="BU342" s="176"/>
      <c r="BV342" s="176"/>
      <c r="BW342" s="176"/>
      <c r="BX342" s="176"/>
      <c r="BY342" s="176"/>
    </row>
    <row r="343" spans="1:77">
      <c r="A343" s="926">
        <v>1</v>
      </c>
      <c r="B343" s="927"/>
      <c r="C343" s="918" t="s">
        <v>254</v>
      </c>
      <c r="D343" s="918"/>
      <c r="E343" s="918"/>
      <c r="F343" s="918"/>
      <c r="G343" s="918"/>
      <c r="H343" s="918"/>
      <c r="I343" s="918"/>
      <c r="J343" s="918"/>
      <c r="K343" s="918"/>
      <c r="L343" s="918"/>
      <c r="M343" s="918"/>
      <c r="N343" s="918"/>
      <c r="O343" s="918"/>
      <c r="P343" s="918"/>
      <c r="Q343" s="918"/>
      <c r="R343" s="918"/>
      <c r="S343" s="918"/>
      <c r="T343" s="918"/>
      <c r="U343" s="918"/>
      <c r="V343" s="918"/>
      <c r="W343" s="918"/>
      <c r="X343" s="918"/>
      <c r="Y343" s="918"/>
      <c r="Z343" s="918"/>
      <c r="AA343" s="918"/>
      <c r="AB343" s="918"/>
      <c r="AC343" s="918"/>
      <c r="AD343" s="918"/>
      <c r="AE343" s="874" t="e">
        <f t="shared" ref="AE343:AE352" ca="1" si="16">copia_valore3_b(BG$343,BH$343,A343,"n")</f>
        <v>#NAME?</v>
      </c>
      <c r="AF343" s="874"/>
      <c r="AG343" s="874"/>
      <c r="AH343" s="874"/>
      <c r="AI343" s="874"/>
      <c r="AJ343" s="874"/>
      <c r="AK343" s="875" t="e">
        <f t="shared" ref="AK343:AK352" ca="1" si="17">copia_valore3_b(BG$344,BH$344,A343,"n")</f>
        <v>#NAME?</v>
      </c>
      <c r="AL343" s="876"/>
      <c r="AM343" s="876"/>
      <c r="AN343" s="876"/>
      <c r="AO343" s="876"/>
      <c r="AP343" s="877"/>
      <c r="AQ343" s="875" t="e">
        <f t="shared" ref="AQ343:AQ352" ca="1" si="18">copia_valore3_b(BG$345,BH$345,A343,"n")+copia_valore3_b(BG$346,BH$346,A343,"n")+copia_valore3_b(BG$348,BH$348,A343,"n")+copia_valore3_b(BG$349,BH$349,A343,"n")+copia_valore3_b(BG$350,BH$350,A343,"n")</f>
        <v>#NAME?</v>
      </c>
      <c r="AR343" s="876"/>
      <c r="AS343" s="876"/>
      <c r="AT343" s="876"/>
      <c r="AU343" s="876"/>
      <c r="AV343" s="877"/>
      <c r="AW343" s="875" t="e">
        <f t="shared" ref="AW343:AW352" ca="1" si="19">SUM(AE343:AV343)</f>
        <v>#NAME?</v>
      </c>
      <c r="AX343" s="876"/>
      <c r="AY343" s="876"/>
      <c r="AZ343" s="876"/>
      <c r="BA343" s="876"/>
      <c r="BB343" s="877"/>
      <c r="BC343" s="176"/>
      <c r="BD343" s="188"/>
      <c r="BE343" s="176" t="s">
        <v>264</v>
      </c>
      <c r="BF343" s="176"/>
      <c r="BG343" s="188">
        <f>ROW('us01'!AI1256)</f>
        <v>1256</v>
      </c>
      <c r="BH343" s="188">
        <f>COLUMN('us01'!AI1256)</f>
        <v>35</v>
      </c>
      <c r="BI343" s="176"/>
      <c r="BJ343" s="176"/>
      <c r="BK343" s="176"/>
      <c r="BL343" s="176"/>
      <c r="BM343" s="176"/>
      <c r="BN343" s="176"/>
      <c r="BO343" s="176"/>
      <c r="BP343" s="176"/>
      <c r="BQ343" s="176"/>
      <c r="BR343" s="176"/>
      <c r="BS343" s="176"/>
      <c r="BT343" s="176"/>
      <c r="BU343" s="176"/>
      <c r="BV343" s="176"/>
      <c r="BW343" s="176"/>
      <c r="BX343" s="176"/>
      <c r="BY343" s="176"/>
    </row>
    <row r="344" spans="1:77">
      <c r="A344" s="926">
        <v>2</v>
      </c>
      <c r="B344" s="927"/>
      <c r="C344" s="918" t="s">
        <v>255</v>
      </c>
      <c r="D344" s="918"/>
      <c r="E344" s="918"/>
      <c r="F344" s="918"/>
      <c r="G344" s="918"/>
      <c r="H344" s="918"/>
      <c r="I344" s="918"/>
      <c r="J344" s="918"/>
      <c r="K344" s="918"/>
      <c r="L344" s="918"/>
      <c r="M344" s="918"/>
      <c r="N344" s="918"/>
      <c r="O344" s="918"/>
      <c r="P344" s="918"/>
      <c r="Q344" s="918"/>
      <c r="R344" s="918"/>
      <c r="S344" s="918"/>
      <c r="T344" s="918"/>
      <c r="U344" s="918"/>
      <c r="V344" s="918"/>
      <c r="W344" s="918"/>
      <c r="X344" s="918"/>
      <c r="Y344" s="918"/>
      <c r="Z344" s="918"/>
      <c r="AA344" s="918"/>
      <c r="AB344" s="918"/>
      <c r="AC344" s="918"/>
      <c r="AD344" s="918"/>
      <c r="AE344" s="874" t="e">
        <f t="shared" ca="1" si="16"/>
        <v>#NAME?</v>
      </c>
      <c r="AF344" s="874"/>
      <c r="AG344" s="874"/>
      <c r="AH344" s="874"/>
      <c r="AI344" s="874"/>
      <c r="AJ344" s="874"/>
      <c r="AK344" s="875" t="e">
        <f t="shared" ca="1" si="17"/>
        <v>#NAME?</v>
      </c>
      <c r="AL344" s="876"/>
      <c r="AM344" s="876"/>
      <c r="AN344" s="876"/>
      <c r="AO344" s="876"/>
      <c r="AP344" s="877"/>
      <c r="AQ344" s="875" t="e">
        <f t="shared" ca="1" si="18"/>
        <v>#NAME?</v>
      </c>
      <c r="AR344" s="876"/>
      <c r="AS344" s="876"/>
      <c r="AT344" s="876"/>
      <c r="AU344" s="876"/>
      <c r="AV344" s="877"/>
      <c r="AW344" s="875" t="e">
        <f t="shared" ca="1" si="19"/>
        <v>#NAME?</v>
      </c>
      <c r="AX344" s="876"/>
      <c r="AY344" s="876"/>
      <c r="AZ344" s="876"/>
      <c r="BA344" s="876"/>
      <c r="BB344" s="877"/>
      <c r="BC344" s="176"/>
      <c r="BD344" s="188"/>
      <c r="BE344" s="176" t="s">
        <v>265</v>
      </c>
      <c r="BF344" s="176"/>
      <c r="BG344" s="188">
        <f>ROW('us01'!AP1257)</f>
        <v>1257</v>
      </c>
      <c r="BH344" s="188">
        <f>COLUMN('us01'!AP1257)</f>
        <v>42</v>
      </c>
      <c r="BI344" s="176"/>
      <c r="BJ344" s="176"/>
      <c r="BK344" s="176"/>
      <c r="BL344" s="176"/>
      <c r="BM344" s="176"/>
      <c r="BN344" s="176"/>
      <c r="BO344" s="176"/>
      <c r="BP344" s="176"/>
      <c r="BQ344" s="176"/>
      <c r="BR344" s="176"/>
      <c r="BS344" s="176"/>
      <c r="BT344" s="176"/>
      <c r="BU344" s="176"/>
      <c r="BV344" s="176"/>
      <c r="BW344" s="176"/>
      <c r="BX344" s="176"/>
      <c r="BY344" s="176"/>
    </row>
    <row r="345" spans="1:77">
      <c r="A345" s="926">
        <v>3</v>
      </c>
      <c r="B345" s="927"/>
      <c r="C345" s="918" t="s">
        <v>256</v>
      </c>
      <c r="D345" s="918"/>
      <c r="E345" s="918"/>
      <c r="F345" s="918"/>
      <c r="G345" s="918"/>
      <c r="H345" s="918"/>
      <c r="I345" s="918"/>
      <c r="J345" s="918"/>
      <c r="K345" s="918"/>
      <c r="L345" s="918"/>
      <c r="M345" s="918"/>
      <c r="N345" s="918"/>
      <c r="O345" s="918"/>
      <c r="P345" s="918"/>
      <c r="Q345" s="918"/>
      <c r="R345" s="918"/>
      <c r="S345" s="918"/>
      <c r="T345" s="918"/>
      <c r="U345" s="918"/>
      <c r="V345" s="918"/>
      <c r="W345" s="918"/>
      <c r="X345" s="918"/>
      <c r="Y345" s="918"/>
      <c r="Z345" s="918"/>
      <c r="AA345" s="918"/>
      <c r="AB345" s="918"/>
      <c r="AC345" s="918"/>
      <c r="AD345" s="918"/>
      <c r="AE345" s="874" t="e">
        <f t="shared" ca="1" si="16"/>
        <v>#NAME?</v>
      </c>
      <c r="AF345" s="874"/>
      <c r="AG345" s="874"/>
      <c r="AH345" s="874"/>
      <c r="AI345" s="874"/>
      <c r="AJ345" s="874"/>
      <c r="AK345" s="875" t="e">
        <f t="shared" ca="1" si="17"/>
        <v>#NAME?</v>
      </c>
      <c r="AL345" s="876"/>
      <c r="AM345" s="876"/>
      <c r="AN345" s="876"/>
      <c r="AO345" s="876"/>
      <c r="AP345" s="877"/>
      <c r="AQ345" s="875" t="e">
        <f t="shared" ca="1" si="18"/>
        <v>#NAME?</v>
      </c>
      <c r="AR345" s="876"/>
      <c r="AS345" s="876"/>
      <c r="AT345" s="876"/>
      <c r="AU345" s="876"/>
      <c r="AV345" s="877"/>
      <c r="AW345" s="875" t="e">
        <f t="shared" ca="1" si="19"/>
        <v>#NAME?</v>
      </c>
      <c r="AX345" s="876"/>
      <c r="AY345" s="876"/>
      <c r="AZ345" s="876"/>
      <c r="BA345" s="876"/>
      <c r="BB345" s="877"/>
      <c r="BC345" s="176"/>
      <c r="BD345" s="188"/>
      <c r="BE345" s="176" t="s">
        <v>267</v>
      </c>
      <c r="BF345" s="176"/>
      <c r="BG345" s="188">
        <f>ROW('us01'!AW1258)</f>
        <v>1258</v>
      </c>
      <c r="BH345" s="188">
        <f>COLUMN('us01'!AW1258)</f>
        <v>49</v>
      </c>
      <c r="BI345" s="176"/>
      <c r="BJ345" s="176"/>
      <c r="BK345" s="176"/>
      <c r="BL345" s="176"/>
      <c r="BM345" s="176"/>
      <c r="BN345" s="176"/>
      <c r="BO345" s="176"/>
      <c r="BP345" s="176"/>
      <c r="BQ345" s="176"/>
      <c r="BR345" s="176"/>
      <c r="BS345" s="176"/>
      <c r="BT345" s="176"/>
      <c r="BU345" s="176"/>
      <c r="BV345" s="176"/>
      <c r="BW345" s="176"/>
      <c r="BX345" s="176"/>
      <c r="BY345" s="176"/>
    </row>
    <row r="346" spans="1:77">
      <c r="A346" s="926">
        <v>4</v>
      </c>
      <c r="B346" s="927"/>
      <c r="C346" s="918" t="s">
        <v>257</v>
      </c>
      <c r="D346" s="918"/>
      <c r="E346" s="918"/>
      <c r="F346" s="918"/>
      <c r="G346" s="918"/>
      <c r="H346" s="918"/>
      <c r="I346" s="918"/>
      <c r="J346" s="918"/>
      <c r="K346" s="918"/>
      <c r="L346" s="918"/>
      <c r="M346" s="918"/>
      <c r="N346" s="918"/>
      <c r="O346" s="918"/>
      <c r="P346" s="918"/>
      <c r="Q346" s="918"/>
      <c r="R346" s="918"/>
      <c r="S346" s="918"/>
      <c r="T346" s="918"/>
      <c r="U346" s="918"/>
      <c r="V346" s="918"/>
      <c r="W346" s="918"/>
      <c r="X346" s="918"/>
      <c r="Y346" s="918"/>
      <c r="Z346" s="918"/>
      <c r="AA346" s="918"/>
      <c r="AB346" s="918"/>
      <c r="AC346" s="918"/>
      <c r="AD346" s="918"/>
      <c r="AE346" s="874" t="e">
        <f t="shared" ca="1" si="16"/>
        <v>#NAME?</v>
      </c>
      <c r="AF346" s="874"/>
      <c r="AG346" s="874"/>
      <c r="AH346" s="874"/>
      <c r="AI346" s="874"/>
      <c r="AJ346" s="874"/>
      <c r="AK346" s="875" t="e">
        <f t="shared" ca="1" si="17"/>
        <v>#NAME?</v>
      </c>
      <c r="AL346" s="876"/>
      <c r="AM346" s="876"/>
      <c r="AN346" s="876"/>
      <c r="AO346" s="876"/>
      <c r="AP346" s="877"/>
      <c r="AQ346" s="875" t="e">
        <f t="shared" ca="1" si="18"/>
        <v>#NAME?</v>
      </c>
      <c r="AR346" s="876"/>
      <c r="AS346" s="876"/>
      <c r="AT346" s="876"/>
      <c r="AU346" s="876"/>
      <c r="AV346" s="877"/>
      <c r="AW346" s="875" t="e">
        <f t="shared" ca="1" si="19"/>
        <v>#NAME?</v>
      </c>
      <c r="AX346" s="876"/>
      <c r="AY346" s="876"/>
      <c r="AZ346" s="876"/>
      <c r="BA346" s="876"/>
      <c r="BB346" s="877"/>
      <c r="BC346" s="176"/>
      <c r="BD346" s="188"/>
      <c r="BE346" s="176" t="s">
        <v>268</v>
      </c>
      <c r="BF346" s="176"/>
      <c r="BG346" s="188">
        <f>ROW('us01'!AW1259)</f>
        <v>1259</v>
      </c>
      <c r="BH346" s="188">
        <f>COLUMN('us01'!AW1259)</f>
        <v>49</v>
      </c>
      <c r="BI346" s="176"/>
      <c r="BJ346" s="176"/>
      <c r="BK346" s="176"/>
      <c r="BL346" s="176"/>
      <c r="BM346" s="176"/>
      <c r="BN346" s="176"/>
      <c r="BO346" s="176"/>
      <c r="BP346" s="176"/>
      <c r="BQ346" s="176"/>
      <c r="BR346" s="176"/>
      <c r="BS346" s="176"/>
      <c r="BT346" s="176"/>
      <c r="BU346" s="176"/>
      <c r="BV346" s="176"/>
      <c r="BW346" s="176"/>
      <c r="BX346" s="176"/>
      <c r="BY346" s="176"/>
    </row>
    <row r="347" spans="1:77">
      <c r="A347" s="926">
        <v>5</v>
      </c>
      <c r="B347" s="927"/>
      <c r="C347" s="918" t="s">
        <v>258</v>
      </c>
      <c r="D347" s="918"/>
      <c r="E347" s="918"/>
      <c r="F347" s="918"/>
      <c r="G347" s="918"/>
      <c r="H347" s="918"/>
      <c r="I347" s="918"/>
      <c r="J347" s="918"/>
      <c r="K347" s="918"/>
      <c r="L347" s="918"/>
      <c r="M347" s="918"/>
      <c r="N347" s="918"/>
      <c r="O347" s="918"/>
      <c r="P347" s="918"/>
      <c r="Q347" s="918"/>
      <c r="R347" s="918"/>
      <c r="S347" s="918"/>
      <c r="T347" s="918"/>
      <c r="U347" s="918"/>
      <c r="V347" s="918"/>
      <c r="W347" s="918"/>
      <c r="X347" s="918"/>
      <c r="Y347" s="918"/>
      <c r="Z347" s="918"/>
      <c r="AA347" s="918"/>
      <c r="AB347" s="918"/>
      <c r="AC347" s="918"/>
      <c r="AD347" s="918"/>
      <c r="AE347" s="874" t="e">
        <f t="shared" ca="1" si="16"/>
        <v>#NAME?</v>
      </c>
      <c r="AF347" s="874"/>
      <c r="AG347" s="874"/>
      <c r="AH347" s="874"/>
      <c r="AI347" s="874"/>
      <c r="AJ347" s="874"/>
      <c r="AK347" s="875" t="e">
        <f t="shared" ca="1" si="17"/>
        <v>#NAME?</v>
      </c>
      <c r="AL347" s="876"/>
      <c r="AM347" s="876"/>
      <c r="AN347" s="876"/>
      <c r="AO347" s="876"/>
      <c r="AP347" s="877"/>
      <c r="AQ347" s="875" t="e">
        <f t="shared" ca="1" si="18"/>
        <v>#NAME?</v>
      </c>
      <c r="AR347" s="876"/>
      <c r="AS347" s="876"/>
      <c r="AT347" s="876"/>
      <c r="AU347" s="876"/>
      <c r="AV347" s="877"/>
      <c r="AW347" s="875" t="e">
        <f t="shared" ca="1" si="19"/>
        <v>#NAME?</v>
      </c>
      <c r="AX347" s="876"/>
      <c r="AY347" s="876"/>
      <c r="AZ347" s="876"/>
      <c r="BA347" s="876"/>
      <c r="BB347" s="877"/>
      <c r="BC347" s="176"/>
      <c r="BD347" s="188"/>
      <c r="BE347" s="176" t="s">
        <v>871</v>
      </c>
      <c r="BF347" s="176"/>
      <c r="BG347" s="188"/>
      <c r="BH347" s="188"/>
      <c r="BI347" s="176"/>
      <c r="BJ347" s="176"/>
      <c r="BK347" s="176"/>
      <c r="BL347" s="176"/>
      <c r="BM347" s="176"/>
      <c r="BN347" s="176"/>
      <c r="BO347" s="176"/>
      <c r="BP347" s="176"/>
      <c r="BQ347" s="176"/>
      <c r="BR347" s="176"/>
      <c r="BS347" s="176"/>
      <c r="BT347" s="176"/>
      <c r="BU347" s="176"/>
      <c r="BV347" s="176"/>
      <c r="BW347" s="176"/>
      <c r="BX347" s="176"/>
      <c r="BY347" s="176"/>
    </row>
    <row r="348" spans="1:77">
      <c r="A348" s="926">
        <v>6</v>
      </c>
      <c r="B348" s="927"/>
      <c r="C348" s="918" t="s">
        <v>259</v>
      </c>
      <c r="D348" s="918"/>
      <c r="E348" s="918"/>
      <c r="F348" s="918"/>
      <c r="G348" s="918"/>
      <c r="H348" s="918"/>
      <c r="I348" s="918"/>
      <c r="J348" s="918"/>
      <c r="K348" s="918"/>
      <c r="L348" s="918"/>
      <c r="M348" s="918"/>
      <c r="N348" s="918"/>
      <c r="O348" s="918"/>
      <c r="P348" s="918"/>
      <c r="Q348" s="918"/>
      <c r="R348" s="918"/>
      <c r="S348" s="918"/>
      <c r="T348" s="918"/>
      <c r="U348" s="918"/>
      <c r="V348" s="918"/>
      <c r="W348" s="918"/>
      <c r="X348" s="918"/>
      <c r="Y348" s="918"/>
      <c r="Z348" s="918"/>
      <c r="AA348" s="918"/>
      <c r="AB348" s="918"/>
      <c r="AC348" s="918"/>
      <c r="AD348" s="918"/>
      <c r="AE348" s="874" t="e">
        <f t="shared" ca="1" si="16"/>
        <v>#NAME?</v>
      </c>
      <c r="AF348" s="874"/>
      <c r="AG348" s="874"/>
      <c r="AH348" s="874"/>
      <c r="AI348" s="874"/>
      <c r="AJ348" s="874"/>
      <c r="AK348" s="875" t="e">
        <f t="shared" ca="1" si="17"/>
        <v>#NAME?</v>
      </c>
      <c r="AL348" s="876"/>
      <c r="AM348" s="876"/>
      <c r="AN348" s="876"/>
      <c r="AO348" s="876"/>
      <c r="AP348" s="877"/>
      <c r="AQ348" s="875" t="e">
        <f t="shared" ca="1" si="18"/>
        <v>#NAME?</v>
      </c>
      <c r="AR348" s="876"/>
      <c r="AS348" s="876"/>
      <c r="AT348" s="876"/>
      <c r="AU348" s="876"/>
      <c r="AV348" s="877"/>
      <c r="AW348" s="875" t="e">
        <f t="shared" ca="1" si="19"/>
        <v>#NAME?</v>
      </c>
      <c r="AX348" s="876"/>
      <c r="AY348" s="876"/>
      <c r="AZ348" s="876"/>
      <c r="BA348" s="876"/>
      <c r="BB348" s="877"/>
      <c r="BC348" s="176"/>
      <c r="BD348" s="188"/>
      <c r="BE348" s="176" t="s">
        <v>1764</v>
      </c>
      <c r="BF348" s="176"/>
      <c r="BG348" s="679">
        <f>ROW('us01'!AW1260)</f>
        <v>1260</v>
      </c>
      <c r="BH348" s="679">
        <f>COLUMN('us01'!AW1260)</f>
        <v>49</v>
      </c>
      <c r="BI348" s="176"/>
      <c r="BJ348" s="176"/>
      <c r="BK348" s="176"/>
      <c r="BL348" s="176"/>
      <c r="BM348" s="176"/>
      <c r="BN348" s="176"/>
      <c r="BO348" s="176"/>
      <c r="BP348" s="176"/>
      <c r="BQ348" s="176"/>
      <c r="BR348" s="176"/>
      <c r="BS348" s="176"/>
      <c r="BT348" s="176"/>
      <c r="BU348" s="176"/>
      <c r="BV348" s="176"/>
      <c r="BW348" s="176"/>
      <c r="BX348" s="176"/>
      <c r="BY348" s="176"/>
    </row>
    <row r="349" spans="1:77">
      <c r="A349" s="926">
        <v>7</v>
      </c>
      <c r="B349" s="927"/>
      <c r="C349" s="918" t="s">
        <v>260</v>
      </c>
      <c r="D349" s="918"/>
      <c r="E349" s="918"/>
      <c r="F349" s="918"/>
      <c r="G349" s="918"/>
      <c r="H349" s="918"/>
      <c r="I349" s="918"/>
      <c r="J349" s="918"/>
      <c r="K349" s="918"/>
      <c r="L349" s="918"/>
      <c r="M349" s="918"/>
      <c r="N349" s="918"/>
      <c r="O349" s="918"/>
      <c r="P349" s="918"/>
      <c r="Q349" s="918"/>
      <c r="R349" s="918"/>
      <c r="S349" s="918"/>
      <c r="T349" s="918"/>
      <c r="U349" s="918"/>
      <c r="V349" s="918"/>
      <c r="W349" s="918"/>
      <c r="X349" s="918"/>
      <c r="Y349" s="918"/>
      <c r="Z349" s="918"/>
      <c r="AA349" s="918"/>
      <c r="AB349" s="918"/>
      <c r="AC349" s="918"/>
      <c r="AD349" s="918"/>
      <c r="AE349" s="874" t="e">
        <f t="shared" ca="1" si="16"/>
        <v>#NAME?</v>
      </c>
      <c r="AF349" s="874"/>
      <c r="AG349" s="874"/>
      <c r="AH349" s="874"/>
      <c r="AI349" s="874"/>
      <c r="AJ349" s="874"/>
      <c r="AK349" s="875" t="e">
        <f t="shared" ca="1" si="17"/>
        <v>#NAME?</v>
      </c>
      <c r="AL349" s="876"/>
      <c r="AM349" s="876"/>
      <c r="AN349" s="876"/>
      <c r="AO349" s="876"/>
      <c r="AP349" s="877"/>
      <c r="AQ349" s="875" t="e">
        <f t="shared" ca="1" si="18"/>
        <v>#NAME?</v>
      </c>
      <c r="AR349" s="876"/>
      <c r="AS349" s="876"/>
      <c r="AT349" s="876"/>
      <c r="AU349" s="876"/>
      <c r="AV349" s="877"/>
      <c r="AW349" s="875" t="e">
        <f t="shared" ca="1" si="19"/>
        <v>#NAME?</v>
      </c>
      <c r="AX349" s="876"/>
      <c r="AY349" s="876"/>
      <c r="AZ349" s="876"/>
      <c r="BA349" s="876"/>
      <c r="BB349" s="877"/>
      <c r="BC349" s="176"/>
      <c r="BD349" s="188"/>
      <c r="BE349" s="176" t="s">
        <v>1765</v>
      </c>
      <c r="BF349" s="176"/>
      <c r="BG349" s="679">
        <f>ROW('us01'!AW1261)</f>
        <v>1261</v>
      </c>
      <c r="BH349" s="679">
        <f>COLUMN('us01'!AW1261)</f>
        <v>49</v>
      </c>
      <c r="BI349" s="176"/>
      <c r="BJ349" s="176"/>
      <c r="BK349" s="176"/>
      <c r="BL349" s="176"/>
      <c r="BM349" s="176"/>
      <c r="BN349" s="176"/>
      <c r="BO349" s="176"/>
      <c r="BP349" s="176"/>
      <c r="BQ349" s="176"/>
      <c r="BR349" s="176"/>
      <c r="BS349" s="176"/>
      <c r="BT349" s="176"/>
      <c r="BU349" s="176"/>
      <c r="BV349" s="176"/>
      <c r="BW349" s="176"/>
      <c r="BX349" s="176"/>
      <c r="BY349" s="176"/>
    </row>
    <row r="350" spans="1:77">
      <c r="A350" s="926">
        <v>8</v>
      </c>
      <c r="B350" s="927"/>
      <c r="C350" s="918" t="s">
        <v>261</v>
      </c>
      <c r="D350" s="918"/>
      <c r="E350" s="918"/>
      <c r="F350" s="918"/>
      <c r="G350" s="918"/>
      <c r="H350" s="918"/>
      <c r="I350" s="918"/>
      <c r="J350" s="918"/>
      <c r="K350" s="918"/>
      <c r="L350" s="918"/>
      <c r="M350" s="918"/>
      <c r="N350" s="918"/>
      <c r="O350" s="918"/>
      <c r="P350" s="918"/>
      <c r="Q350" s="918"/>
      <c r="R350" s="918"/>
      <c r="S350" s="918"/>
      <c r="T350" s="918"/>
      <c r="U350" s="918"/>
      <c r="V350" s="918"/>
      <c r="W350" s="918"/>
      <c r="X350" s="918"/>
      <c r="Y350" s="918"/>
      <c r="Z350" s="918"/>
      <c r="AA350" s="918"/>
      <c r="AB350" s="918"/>
      <c r="AC350" s="918"/>
      <c r="AD350" s="918"/>
      <c r="AE350" s="874" t="e">
        <f t="shared" ca="1" si="16"/>
        <v>#NAME?</v>
      </c>
      <c r="AF350" s="874"/>
      <c r="AG350" s="874"/>
      <c r="AH350" s="874"/>
      <c r="AI350" s="874"/>
      <c r="AJ350" s="874"/>
      <c r="AK350" s="875" t="e">
        <f t="shared" ca="1" si="17"/>
        <v>#NAME?</v>
      </c>
      <c r="AL350" s="876"/>
      <c r="AM350" s="876"/>
      <c r="AN350" s="876"/>
      <c r="AO350" s="876"/>
      <c r="AP350" s="877"/>
      <c r="AQ350" s="875" t="e">
        <f t="shared" ca="1" si="18"/>
        <v>#NAME?</v>
      </c>
      <c r="AR350" s="876"/>
      <c r="AS350" s="876"/>
      <c r="AT350" s="876"/>
      <c r="AU350" s="876"/>
      <c r="AV350" s="877"/>
      <c r="AW350" s="875" t="e">
        <f t="shared" ca="1" si="19"/>
        <v>#NAME?</v>
      </c>
      <c r="AX350" s="876"/>
      <c r="AY350" s="876"/>
      <c r="AZ350" s="876"/>
      <c r="BA350" s="876"/>
      <c r="BB350" s="877"/>
      <c r="BC350" s="176"/>
      <c r="BD350" s="188"/>
      <c r="BE350" s="176" t="s">
        <v>1289</v>
      </c>
      <c r="BF350" s="176"/>
      <c r="BG350" s="679">
        <f>ROW('us01'!AW1262)</f>
        <v>1262</v>
      </c>
      <c r="BH350" s="679">
        <f>COLUMN('us01'!AW1262)</f>
        <v>49</v>
      </c>
      <c r="BI350" s="176"/>
      <c r="BJ350" s="176"/>
      <c r="BK350" s="176"/>
      <c r="BL350" s="176"/>
      <c r="BM350" s="176"/>
      <c r="BN350" s="176"/>
      <c r="BO350" s="176"/>
      <c r="BP350" s="176"/>
      <c r="BQ350" s="176"/>
      <c r="BR350" s="176"/>
      <c r="BS350" s="176"/>
      <c r="BT350" s="176"/>
      <c r="BU350" s="176"/>
      <c r="BV350" s="176"/>
      <c r="BW350" s="176"/>
      <c r="BX350" s="176"/>
      <c r="BY350" s="176"/>
    </row>
    <row r="351" spans="1:77">
      <c r="A351" s="926">
        <v>9</v>
      </c>
      <c r="B351" s="927"/>
      <c r="C351" s="918" t="s">
        <v>262</v>
      </c>
      <c r="D351" s="918"/>
      <c r="E351" s="918"/>
      <c r="F351" s="918"/>
      <c r="G351" s="918"/>
      <c r="H351" s="918"/>
      <c r="I351" s="918"/>
      <c r="J351" s="918"/>
      <c r="K351" s="918"/>
      <c r="L351" s="918"/>
      <c r="M351" s="918"/>
      <c r="N351" s="918"/>
      <c r="O351" s="918"/>
      <c r="P351" s="918"/>
      <c r="Q351" s="918"/>
      <c r="R351" s="918"/>
      <c r="S351" s="918"/>
      <c r="T351" s="918"/>
      <c r="U351" s="918"/>
      <c r="V351" s="918"/>
      <c r="W351" s="918"/>
      <c r="X351" s="918"/>
      <c r="Y351" s="918"/>
      <c r="Z351" s="918"/>
      <c r="AA351" s="918"/>
      <c r="AB351" s="918"/>
      <c r="AC351" s="918"/>
      <c r="AD351" s="918"/>
      <c r="AE351" s="874" t="e">
        <f t="shared" ca="1" si="16"/>
        <v>#NAME?</v>
      </c>
      <c r="AF351" s="874"/>
      <c r="AG351" s="874"/>
      <c r="AH351" s="874"/>
      <c r="AI351" s="874"/>
      <c r="AJ351" s="874"/>
      <c r="AK351" s="875" t="e">
        <f t="shared" ca="1" si="17"/>
        <v>#NAME?</v>
      </c>
      <c r="AL351" s="876"/>
      <c r="AM351" s="876"/>
      <c r="AN351" s="876"/>
      <c r="AO351" s="876"/>
      <c r="AP351" s="877"/>
      <c r="AQ351" s="875" t="e">
        <f t="shared" ca="1" si="18"/>
        <v>#NAME?</v>
      </c>
      <c r="AR351" s="876"/>
      <c r="AS351" s="876"/>
      <c r="AT351" s="876"/>
      <c r="AU351" s="876"/>
      <c r="AV351" s="877"/>
      <c r="AW351" s="875" t="e">
        <f t="shared" ca="1" si="19"/>
        <v>#NAME?</v>
      </c>
      <c r="AX351" s="876"/>
      <c r="AY351" s="876"/>
      <c r="AZ351" s="876"/>
      <c r="BA351" s="876"/>
      <c r="BB351" s="877"/>
      <c r="BC351" s="176"/>
      <c r="BD351" s="188"/>
      <c r="BE351" s="176"/>
      <c r="BF351" s="176"/>
      <c r="BG351" s="176"/>
      <c r="BH351" s="176"/>
      <c r="BI351" s="176"/>
      <c r="BJ351" s="176"/>
      <c r="BK351" s="176"/>
      <c r="BL351" s="176"/>
      <c r="BM351" s="176"/>
      <c r="BN351" s="176"/>
      <c r="BO351" s="176"/>
      <c r="BP351" s="176"/>
      <c r="BQ351" s="176"/>
      <c r="BR351" s="176"/>
      <c r="BS351" s="176"/>
      <c r="BT351" s="176"/>
      <c r="BU351" s="176"/>
      <c r="BV351" s="176"/>
      <c r="BW351" s="176"/>
      <c r="BX351" s="176"/>
      <c r="BY351" s="176"/>
    </row>
    <row r="352" spans="1:77">
      <c r="A352" s="926">
        <v>10</v>
      </c>
      <c r="B352" s="927"/>
      <c r="C352" s="918" t="s">
        <v>263</v>
      </c>
      <c r="D352" s="918"/>
      <c r="E352" s="918"/>
      <c r="F352" s="918"/>
      <c r="G352" s="918"/>
      <c r="H352" s="918"/>
      <c r="I352" s="918"/>
      <c r="J352" s="918"/>
      <c r="K352" s="918"/>
      <c r="L352" s="918"/>
      <c r="M352" s="918"/>
      <c r="N352" s="918"/>
      <c r="O352" s="918"/>
      <c r="P352" s="918"/>
      <c r="Q352" s="918"/>
      <c r="R352" s="918"/>
      <c r="S352" s="918"/>
      <c r="T352" s="918"/>
      <c r="U352" s="918"/>
      <c r="V352" s="918"/>
      <c r="W352" s="918"/>
      <c r="X352" s="918"/>
      <c r="Y352" s="918"/>
      <c r="Z352" s="918"/>
      <c r="AA352" s="918"/>
      <c r="AB352" s="918"/>
      <c r="AC352" s="918"/>
      <c r="AD352" s="925"/>
      <c r="AE352" s="875" t="e">
        <f t="shared" ca="1" si="16"/>
        <v>#NAME?</v>
      </c>
      <c r="AF352" s="876"/>
      <c r="AG352" s="876"/>
      <c r="AH352" s="876"/>
      <c r="AI352" s="876"/>
      <c r="AJ352" s="877"/>
      <c r="AK352" s="875" t="e">
        <f t="shared" ca="1" si="17"/>
        <v>#NAME?</v>
      </c>
      <c r="AL352" s="876"/>
      <c r="AM352" s="876"/>
      <c r="AN352" s="876"/>
      <c r="AO352" s="876"/>
      <c r="AP352" s="877"/>
      <c r="AQ352" s="875" t="e">
        <f t="shared" ca="1" si="18"/>
        <v>#NAME?</v>
      </c>
      <c r="AR352" s="876"/>
      <c r="AS352" s="876"/>
      <c r="AT352" s="876"/>
      <c r="AU352" s="876"/>
      <c r="AV352" s="877"/>
      <c r="AW352" s="875" t="e">
        <f t="shared" ca="1" si="19"/>
        <v>#NAME?</v>
      </c>
      <c r="AX352" s="876"/>
      <c r="AY352" s="876"/>
      <c r="AZ352" s="876"/>
      <c r="BA352" s="876"/>
      <c r="BB352" s="877"/>
    </row>
    <row r="353" spans="1:56">
      <c r="A353" s="940" t="s">
        <v>458</v>
      </c>
      <c r="B353" s="940"/>
      <c r="C353" s="941" t="s">
        <v>2127</v>
      </c>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3"/>
      <c r="AE353" s="884" t="e">
        <f ca="1">SUM(AE343:AJ352)</f>
        <v>#NAME?</v>
      </c>
      <c r="AF353" s="885"/>
      <c r="AG353" s="885"/>
      <c r="AH353" s="885"/>
      <c r="AI353" s="885"/>
      <c r="AJ353" s="886"/>
      <c r="AK353" s="884" t="e">
        <f ca="1">SUM(AK343:AP352)</f>
        <v>#NAME?</v>
      </c>
      <c r="AL353" s="885"/>
      <c r="AM353" s="885"/>
      <c r="AN353" s="885"/>
      <c r="AO353" s="885"/>
      <c r="AP353" s="886"/>
      <c r="AQ353" s="884" t="e">
        <f ca="1">SUM(AQ343:AV352)</f>
        <v>#NAME?</v>
      </c>
      <c r="AR353" s="885"/>
      <c r="AS353" s="885"/>
      <c r="AT353" s="885"/>
      <c r="AU353" s="885"/>
      <c r="AV353" s="886"/>
      <c r="AW353" s="884" t="e">
        <f ca="1">SUM(AW343:BB352)</f>
        <v>#NAME?</v>
      </c>
      <c r="AX353" s="885"/>
      <c r="AY353" s="885"/>
      <c r="AZ353" s="885"/>
      <c r="BA353" s="885"/>
      <c r="BB353" s="886"/>
    </row>
    <row r="354" spans="1:56">
      <c r="A354" s="903" t="s">
        <v>459</v>
      </c>
      <c r="B354" s="903"/>
      <c r="C354" s="919" t="s">
        <v>2128</v>
      </c>
      <c r="D354" s="920"/>
      <c r="E354" s="920"/>
      <c r="F354" s="920"/>
      <c r="G354" s="920"/>
      <c r="H354" s="920"/>
      <c r="I354" s="920"/>
      <c r="J354" s="920"/>
      <c r="K354" s="920"/>
      <c r="L354" s="920"/>
      <c r="M354" s="920"/>
      <c r="N354" s="920"/>
      <c r="O354" s="920"/>
      <c r="P354" s="920"/>
      <c r="Q354" s="920"/>
      <c r="R354" s="920"/>
      <c r="S354" s="920"/>
      <c r="T354" s="920"/>
      <c r="U354" s="920"/>
      <c r="V354" s="920"/>
      <c r="W354" s="920"/>
      <c r="X354" s="920"/>
      <c r="Y354" s="920"/>
      <c r="Z354" s="921"/>
      <c r="AA354" s="915"/>
      <c r="AB354" s="916"/>
      <c r="AC354" s="916"/>
      <c r="AD354" s="917"/>
      <c r="AE354" s="874" t="e">
        <f ca="1">ROUND($AA354*AE353,2)</f>
        <v>#NAME?</v>
      </c>
      <c r="AF354" s="874"/>
      <c r="AG354" s="874"/>
      <c r="AH354" s="874"/>
      <c r="AI354" s="874"/>
      <c r="AJ354" s="874"/>
      <c r="AK354" s="874" t="e">
        <f ca="1">ROUND($AA354*AK353,2)</f>
        <v>#NAME?</v>
      </c>
      <c r="AL354" s="874"/>
      <c r="AM354" s="874"/>
      <c r="AN354" s="874"/>
      <c r="AO354" s="874"/>
      <c r="AP354" s="874"/>
      <c r="AQ354" s="874" t="e">
        <f ca="1">ROUND($AA354*AQ353,2)</f>
        <v>#NAME?</v>
      </c>
      <c r="AR354" s="874"/>
      <c r="AS354" s="874"/>
      <c r="AT354" s="874"/>
      <c r="AU354" s="874"/>
      <c r="AV354" s="874"/>
      <c r="AW354" s="874" t="e">
        <f ca="1">ROUND($AA354*AW353,2)</f>
        <v>#NAME?</v>
      </c>
      <c r="AX354" s="874"/>
      <c r="AY354" s="874"/>
      <c r="AZ354" s="874"/>
      <c r="BA354" s="874"/>
      <c r="BB354" s="874"/>
    </row>
    <row r="355" spans="1:56">
      <c r="A355" s="903" t="s">
        <v>460</v>
      </c>
      <c r="B355" s="903"/>
      <c r="C355" s="919" t="s">
        <v>1663</v>
      </c>
      <c r="D355" s="920"/>
      <c r="E355" s="920"/>
      <c r="F355" s="920"/>
      <c r="G355" s="920"/>
      <c r="H355" s="920"/>
      <c r="I355" s="920"/>
      <c r="J355" s="920"/>
      <c r="K355" s="920"/>
      <c r="L355" s="920"/>
      <c r="M355" s="920"/>
      <c r="N355" s="920"/>
      <c r="O355" s="920"/>
      <c r="P355" s="920"/>
      <c r="Q355" s="920"/>
      <c r="R355" s="920"/>
      <c r="S355" s="920"/>
      <c r="T355" s="920"/>
      <c r="U355" s="920"/>
      <c r="V355" s="920"/>
      <c r="W355" s="920"/>
      <c r="X355" s="920"/>
      <c r="Y355" s="920"/>
      <c r="Z355" s="920"/>
      <c r="AA355" s="920"/>
      <c r="AB355" s="920"/>
      <c r="AC355" s="920"/>
      <c r="AD355" s="921"/>
      <c r="AE355" s="892" t="s">
        <v>70</v>
      </c>
      <c r="AF355" s="874"/>
      <c r="AG355" s="874"/>
      <c r="AH355" s="874"/>
      <c r="AI355" s="874"/>
      <c r="AJ355" s="874"/>
      <c r="AK355" s="892" t="s">
        <v>70</v>
      </c>
      <c r="AL355" s="874"/>
      <c r="AM355" s="874"/>
      <c r="AN355" s="874"/>
      <c r="AO355" s="874"/>
      <c r="AP355" s="874"/>
      <c r="AQ355" s="892" t="s">
        <v>70</v>
      </c>
      <c r="AR355" s="874"/>
      <c r="AS355" s="874"/>
      <c r="AT355" s="874"/>
      <c r="AU355" s="874"/>
      <c r="AV355" s="874"/>
      <c r="AW355" s="880"/>
      <c r="AX355" s="880"/>
      <c r="AY355" s="880"/>
      <c r="AZ355" s="880"/>
      <c r="BA355" s="880"/>
      <c r="BB355" s="880"/>
    </row>
    <row r="356" spans="1:56">
      <c r="A356" s="903" t="s">
        <v>461</v>
      </c>
      <c r="B356" s="903"/>
      <c r="C356" s="919" t="s">
        <v>2037</v>
      </c>
      <c r="D356" s="920"/>
      <c r="E356" s="920"/>
      <c r="F356" s="920"/>
      <c r="G356" s="920"/>
      <c r="H356" s="920"/>
      <c r="I356" s="920"/>
      <c r="J356" s="920"/>
      <c r="K356" s="920"/>
      <c r="L356" s="920"/>
      <c r="M356" s="920"/>
      <c r="N356" s="920"/>
      <c r="O356" s="920"/>
      <c r="P356" s="920"/>
      <c r="Q356" s="920"/>
      <c r="R356" s="920"/>
      <c r="S356" s="920"/>
      <c r="T356" s="920"/>
      <c r="U356" s="920"/>
      <c r="V356" s="920"/>
      <c r="W356" s="920"/>
      <c r="X356" s="920"/>
      <c r="Y356" s="920"/>
      <c r="Z356" s="920"/>
      <c r="AA356" s="920"/>
      <c r="AB356" s="920"/>
      <c r="AC356" s="920"/>
      <c r="AD356" s="921"/>
      <c r="AE356" s="892" t="s">
        <v>70</v>
      </c>
      <c r="AF356" s="874"/>
      <c r="AG356" s="874"/>
      <c r="AH356" s="874"/>
      <c r="AI356" s="874"/>
      <c r="AJ356" s="874"/>
      <c r="AK356" s="892" t="s">
        <v>70</v>
      </c>
      <c r="AL356" s="874"/>
      <c r="AM356" s="874"/>
      <c r="AN356" s="874"/>
      <c r="AO356" s="874"/>
      <c r="AP356" s="874"/>
      <c r="AQ356" s="892" t="s">
        <v>70</v>
      </c>
      <c r="AR356" s="874"/>
      <c r="AS356" s="874"/>
      <c r="AT356" s="874"/>
      <c r="AU356" s="874"/>
      <c r="AV356" s="874"/>
      <c r="AW356" s="874" t="e">
        <f ca="1">speseAmministratore(AW353)</f>
        <v>#NAME?</v>
      </c>
      <c r="AX356" s="874"/>
      <c r="AY356" s="874"/>
      <c r="AZ356" s="874"/>
      <c r="BA356" s="874"/>
      <c r="BB356" s="874"/>
    </row>
    <row r="357" spans="1:56">
      <c r="A357" s="904" t="s">
        <v>462</v>
      </c>
      <c r="B357" s="904"/>
      <c r="C357" s="731" t="s">
        <v>870</v>
      </c>
      <c r="D357" s="732"/>
      <c r="E357" s="732"/>
      <c r="F357" s="732"/>
      <c r="G357" s="732"/>
      <c r="H357" s="732"/>
      <c r="I357" s="732"/>
      <c r="J357" s="732"/>
      <c r="K357" s="732"/>
      <c r="L357" s="732"/>
      <c r="M357" s="732"/>
      <c r="N357" s="732"/>
      <c r="O357" s="732"/>
      <c r="P357" s="732"/>
      <c r="Q357" s="732"/>
      <c r="R357" s="732"/>
      <c r="S357" s="732"/>
      <c r="T357" s="729"/>
      <c r="U357" s="729"/>
      <c r="V357" s="729"/>
      <c r="W357" s="729"/>
      <c r="X357" s="729"/>
      <c r="Y357" s="730" t="s">
        <v>1202</v>
      </c>
      <c r="Z357" s="955"/>
      <c r="AA357" s="956"/>
      <c r="AB357" s="956"/>
      <c r="AC357" s="956"/>
      <c r="AD357" s="957"/>
      <c r="AE357" s="892" t="s">
        <v>70</v>
      </c>
      <c r="AF357" s="874"/>
      <c r="AG357" s="874"/>
      <c r="AH357" s="874"/>
      <c r="AI357" s="874"/>
      <c r="AJ357" s="874"/>
      <c r="AK357" s="892" t="s">
        <v>70</v>
      </c>
      <c r="AL357" s="874"/>
      <c r="AM357" s="874"/>
      <c r="AN357" s="874"/>
      <c r="AO357" s="874"/>
      <c r="AP357" s="874"/>
      <c r="AQ357" s="892" t="s">
        <v>70</v>
      </c>
      <c r="AR357" s="874"/>
      <c r="AS357" s="874"/>
      <c r="AT357" s="874"/>
      <c r="AU357" s="874"/>
      <c r="AV357" s="874"/>
      <c r="AW357" s="874">
        <f>ROUND(AW359/(1+AA358),2)</f>
        <v>0</v>
      </c>
      <c r="AX357" s="874"/>
      <c r="AY357" s="874"/>
      <c r="AZ357" s="874"/>
      <c r="BA357" s="874"/>
      <c r="BB357" s="874"/>
    </row>
    <row r="358" spans="1:56">
      <c r="A358" s="904" t="s">
        <v>463</v>
      </c>
      <c r="B358" s="904"/>
      <c r="C358" s="912" t="s">
        <v>1106</v>
      </c>
      <c r="D358" s="913"/>
      <c r="E358" s="913"/>
      <c r="F358" s="913"/>
      <c r="G358" s="913"/>
      <c r="H358" s="913"/>
      <c r="I358" s="913"/>
      <c r="J358" s="913"/>
      <c r="K358" s="913"/>
      <c r="L358" s="913"/>
      <c r="M358" s="913"/>
      <c r="N358" s="913"/>
      <c r="O358" s="913"/>
      <c r="P358" s="913"/>
      <c r="Q358" s="913"/>
      <c r="R358" s="913"/>
      <c r="S358" s="913"/>
      <c r="T358" s="913"/>
      <c r="U358" s="913"/>
      <c r="V358" s="913"/>
      <c r="W358" s="913"/>
      <c r="X358" s="913"/>
      <c r="Y358" s="913"/>
      <c r="Z358" s="914"/>
      <c r="AA358" s="915"/>
      <c r="AB358" s="916"/>
      <c r="AC358" s="916"/>
      <c r="AD358" s="917"/>
      <c r="AE358" s="892" t="s">
        <v>70</v>
      </c>
      <c r="AF358" s="874"/>
      <c r="AG358" s="874"/>
      <c r="AH358" s="874"/>
      <c r="AI358" s="874"/>
      <c r="AJ358" s="874"/>
      <c r="AK358" s="892" t="s">
        <v>70</v>
      </c>
      <c r="AL358" s="874"/>
      <c r="AM358" s="874"/>
      <c r="AN358" s="874"/>
      <c r="AO358" s="874"/>
      <c r="AP358" s="874"/>
      <c r="AQ358" s="892" t="s">
        <v>70</v>
      </c>
      <c r="AR358" s="874"/>
      <c r="AS358" s="874"/>
      <c r="AT358" s="874"/>
      <c r="AU358" s="874"/>
      <c r="AV358" s="874"/>
      <c r="AW358" s="874">
        <f>AW359-AW357</f>
        <v>0</v>
      </c>
      <c r="AX358" s="874"/>
      <c r="AY358" s="874"/>
      <c r="AZ358" s="874"/>
      <c r="BA358" s="874"/>
      <c r="BB358" s="874"/>
    </row>
    <row r="359" spans="1:56">
      <c r="A359" s="903" t="s">
        <v>464</v>
      </c>
      <c r="B359" s="903"/>
      <c r="C359" s="919" t="s">
        <v>1107</v>
      </c>
      <c r="D359" s="920"/>
      <c r="E359" s="920"/>
      <c r="F359" s="920"/>
      <c r="G359" s="920"/>
      <c r="H359" s="920"/>
      <c r="I359" s="920"/>
      <c r="J359" s="920"/>
      <c r="K359" s="920"/>
      <c r="L359" s="920"/>
      <c r="M359" s="920"/>
      <c r="N359" s="920"/>
      <c r="O359" s="920"/>
      <c r="P359" s="920"/>
      <c r="Q359" s="920"/>
      <c r="R359" s="920"/>
      <c r="S359" s="920"/>
      <c r="T359" s="920"/>
      <c r="U359" s="920"/>
      <c r="V359" s="920"/>
      <c r="W359" s="920"/>
      <c r="X359" s="920"/>
      <c r="Y359" s="920"/>
      <c r="Z359" s="920"/>
      <c r="AA359" s="920"/>
      <c r="AB359" s="920"/>
      <c r="AC359" s="920"/>
      <c r="AD359" s="921"/>
      <c r="AE359" s="892" t="s">
        <v>70</v>
      </c>
      <c r="AF359" s="874"/>
      <c r="AG359" s="874"/>
      <c r="AH359" s="874"/>
      <c r="AI359" s="874"/>
      <c r="AJ359" s="874"/>
      <c r="AK359" s="892" t="s">
        <v>70</v>
      </c>
      <c r="AL359" s="874"/>
      <c r="AM359" s="874"/>
      <c r="AN359" s="874"/>
      <c r="AO359" s="874"/>
      <c r="AP359" s="874"/>
      <c r="AQ359" s="892" t="s">
        <v>70</v>
      </c>
      <c r="AR359" s="874"/>
      <c r="AS359" s="874"/>
      <c r="AT359" s="874"/>
      <c r="AU359" s="874"/>
      <c r="AV359" s="874"/>
      <c r="AW359" s="887">
        <f>IF(Z357&lt;&gt;"",IF(Z357="GEO",MIN(12*AJ320,6000),IF(Z357="STR",MIN(12*AJ320,14000),IF(Z357="GEO + STR",MIN(12*AJ320,20000)))),0)</f>
        <v>0</v>
      </c>
      <c r="AX359" s="887"/>
      <c r="AY359" s="887"/>
      <c r="AZ359" s="887"/>
      <c r="BA359" s="887"/>
      <c r="BB359" s="887"/>
    </row>
    <row r="360" spans="1:56">
      <c r="A360" s="903" t="s">
        <v>465</v>
      </c>
      <c r="B360" s="903"/>
      <c r="C360" s="919" t="s">
        <v>1108</v>
      </c>
      <c r="D360" s="920"/>
      <c r="E360" s="920"/>
      <c r="F360" s="920"/>
      <c r="G360" s="920"/>
      <c r="H360" s="920"/>
      <c r="I360" s="920"/>
      <c r="J360" s="920"/>
      <c r="K360" s="920"/>
      <c r="L360" s="920"/>
      <c r="M360" s="920"/>
      <c r="N360" s="920"/>
      <c r="O360" s="920"/>
      <c r="P360" s="920"/>
      <c r="Q360" s="920"/>
      <c r="R360" s="920"/>
      <c r="S360" s="920"/>
      <c r="T360" s="920"/>
      <c r="U360" s="920"/>
      <c r="V360" s="920"/>
      <c r="W360" s="920"/>
      <c r="X360" s="920"/>
      <c r="Y360" s="920"/>
      <c r="Z360" s="920"/>
      <c r="AA360" s="920"/>
      <c r="AB360" s="920"/>
      <c r="AC360" s="920"/>
      <c r="AD360" s="921"/>
      <c r="AE360" s="892" t="s">
        <v>70</v>
      </c>
      <c r="AF360" s="874"/>
      <c r="AG360" s="874"/>
      <c r="AH360" s="874"/>
      <c r="AI360" s="874"/>
      <c r="AJ360" s="874"/>
      <c r="AK360" s="892" t="s">
        <v>70</v>
      </c>
      <c r="AL360" s="874"/>
      <c r="AM360" s="874"/>
      <c r="AN360" s="874"/>
      <c r="AO360" s="874"/>
      <c r="AP360" s="874"/>
      <c r="AQ360" s="892" t="s">
        <v>70</v>
      </c>
      <c r="AR360" s="874"/>
      <c r="AS360" s="874"/>
      <c r="AT360" s="874"/>
      <c r="AU360" s="874"/>
      <c r="AV360" s="874"/>
      <c r="AW360" s="887" t="e">
        <f ca="1">AW354+AW355+AW356+AW359</f>
        <v>#NAME?</v>
      </c>
      <c r="AX360" s="887"/>
      <c r="AY360" s="887"/>
      <c r="AZ360" s="887"/>
      <c r="BA360" s="887"/>
      <c r="BB360" s="887"/>
    </row>
    <row r="361" spans="1:56">
      <c r="A361" s="903" t="s">
        <v>466</v>
      </c>
      <c r="B361" s="903"/>
      <c r="C361" s="919" t="s">
        <v>2129</v>
      </c>
      <c r="D361" s="920"/>
      <c r="E361" s="920"/>
      <c r="F361" s="920"/>
      <c r="G361" s="920"/>
      <c r="H361" s="920"/>
      <c r="I361" s="920"/>
      <c r="J361" s="920"/>
      <c r="K361" s="920"/>
      <c r="L361" s="920"/>
      <c r="M361" s="920"/>
      <c r="N361" s="920"/>
      <c r="O361" s="920"/>
      <c r="P361" s="920"/>
      <c r="Q361" s="920"/>
      <c r="R361" s="920"/>
      <c r="S361" s="920"/>
      <c r="T361" s="920"/>
      <c r="U361" s="920"/>
      <c r="V361" s="920"/>
      <c r="W361" s="920"/>
      <c r="X361" s="920"/>
      <c r="Y361" s="920"/>
      <c r="Z361" s="920"/>
      <c r="AA361" s="920"/>
      <c r="AB361" s="920"/>
      <c r="AC361" s="920"/>
      <c r="AD361" s="921"/>
      <c r="AE361" s="892" t="s">
        <v>70</v>
      </c>
      <c r="AF361" s="874"/>
      <c r="AG361" s="874"/>
      <c r="AH361" s="874"/>
      <c r="AI361" s="874"/>
      <c r="AJ361" s="874"/>
      <c r="AK361" s="892" t="s">
        <v>70</v>
      </c>
      <c r="AL361" s="874"/>
      <c r="AM361" s="874"/>
      <c r="AN361" s="874"/>
      <c r="AO361" s="874"/>
      <c r="AP361" s="874"/>
      <c r="AQ361" s="892" t="s">
        <v>70</v>
      </c>
      <c r="AR361" s="874"/>
      <c r="AS361" s="874"/>
      <c r="AT361" s="874"/>
      <c r="AU361" s="874"/>
      <c r="AV361" s="874"/>
      <c r="AW361" s="887" t="e">
        <f ca="1">AW353+AW360</f>
        <v>#NAME?</v>
      </c>
      <c r="AX361" s="887"/>
      <c r="AY361" s="887"/>
      <c r="AZ361" s="887"/>
      <c r="BA361" s="887"/>
      <c r="BB361" s="887"/>
    </row>
    <row r="362" spans="1:56">
      <c r="AM362" s="519"/>
      <c r="AN362" s="519"/>
      <c r="AO362" s="519"/>
      <c r="AP362" s="520" t="s">
        <v>1236</v>
      </c>
      <c r="AQ362" s="902">
        <f>IF(AND(AA354&lt;&gt;"",AA358&lt;&gt;""),1,0)</f>
        <v>0</v>
      </c>
      <c r="AR362" s="902"/>
      <c r="AS362" s="902"/>
      <c r="AT362" s="902"/>
      <c r="AU362" s="902"/>
      <c r="AV362" s="902"/>
    </row>
    <row r="364" spans="1:56" ht="14">
      <c r="K364" s="952" t="s">
        <v>1477</v>
      </c>
      <c r="L364" s="953"/>
      <c r="M364" s="953"/>
      <c r="N364" s="953"/>
      <c r="O364" s="953"/>
      <c r="P364" s="953"/>
      <c r="Q364" s="953"/>
      <c r="R364" s="953"/>
      <c r="S364" s="953"/>
      <c r="T364" s="953"/>
      <c r="U364" s="953"/>
      <c r="V364" s="953"/>
      <c r="W364" s="953"/>
      <c r="X364" s="953"/>
      <c r="Y364" s="953"/>
      <c r="Z364" s="953"/>
      <c r="AA364" s="953"/>
      <c r="AB364" s="953"/>
      <c r="AC364" s="953"/>
      <c r="AD364" s="953"/>
      <c r="AE364" s="953"/>
      <c r="AF364" s="953"/>
      <c r="AG364" s="953"/>
      <c r="AH364" s="953"/>
      <c r="AI364" s="953"/>
      <c r="AJ364" s="953"/>
      <c r="AK364" s="953"/>
      <c r="AL364" s="953"/>
      <c r="AM364" s="953"/>
      <c r="AN364" s="953"/>
      <c r="AO364" s="953"/>
      <c r="AP364" s="953"/>
      <c r="AQ364" s="953"/>
      <c r="AR364" s="954"/>
      <c r="AS364" s="519"/>
    </row>
    <row r="365" spans="1:56" ht="22.5" customHeight="1">
      <c r="K365" s="946" t="s">
        <v>1475</v>
      </c>
      <c r="L365" s="947"/>
      <c r="M365" s="947"/>
      <c r="N365" s="947"/>
      <c r="O365" s="947"/>
      <c r="P365" s="947"/>
      <c r="Q365" s="947"/>
      <c r="R365" s="947"/>
      <c r="S365" s="947"/>
      <c r="T365" s="947"/>
      <c r="U365" s="947"/>
      <c r="V365" s="947"/>
      <c r="W365" s="947"/>
      <c r="X365" s="947"/>
      <c r="Y365" s="947"/>
      <c r="Z365" s="947"/>
      <c r="AA365" s="947"/>
      <c r="AB365" s="947"/>
      <c r="AC365" s="947"/>
      <c r="AD365" s="947"/>
      <c r="AE365" s="947"/>
      <c r="AF365" s="947"/>
      <c r="AG365" s="947"/>
      <c r="AH365" s="947"/>
      <c r="AI365" s="947"/>
      <c r="AJ365" s="949" t="e">
        <f ca="1">K320</f>
        <v>#NAME?</v>
      </c>
      <c r="AK365" s="950"/>
      <c r="AL365" s="950"/>
      <c r="AM365" s="950"/>
      <c r="AN365" s="950"/>
      <c r="AO365" s="950"/>
      <c r="AP365" s="950"/>
      <c r="AQ365" s="950"/>
      <c r="AR365" s="951"/>
      <c r="AS365" s="519"/>
    </row>
    <row r="366" spans="1:56" ht="22.5" customHeight="1">
      <c r="K366" s="946" t="s">
        <v>1476</v>
      </c>
      <c r="L366" s="947"/>
      <c r="M366" s="947"/>
      <c r="N366" s="947"/>
      <c r="O366" s="947"/>
      <c r="P366" s="947"/>
      <c r="Q366" s="947"/>
      <c r="R366" s="947"/>
      <c r="S366" s="947"/>
      <c r="T366" s="947"/>
      <c r="U366" s="947"/>
      <c r="V366" s="947"/>
      <c r="W366" s="947"/>
      <c r="X366" s="947"/>
      <c r="Y366" s="947"/>
      <c r="Z366" s="947"/>
      <c r="AA366" s="947"/>
      <c r="AB366" s="947"/>
      <c r="AC366" s="947"/>
      <c r="AD366" s="947"/>
      <c r="AE366" s="947"/>
      <c r="AF366" s="947"/>
      <c r="AG366" s="947"/>
      <c r="AH366" s="947"/>
      <c r="AI366" s="948"/>
      <c r="AJ366" s="949">
        <f ca="1">IF(ISERROR(AE353/AJ365),0,AE353/AJ365)</f>
        <v>0</v>
      </c>
      <c r="AK366" s="950"/>
      <c r="AL366" s="950"/>
      <c r="AM366" s="950"/>
      <c r="AN366" s="950"/>
      <c r="AO366" s="950"/>
      <c r="AP366" s="950"/>
      <c r="AQ366" s="950"/>
      <c r="AR366" s="951"/>
    </row>
    <row r="367" spans="1:56" ht="22.5" customHeight="1">
      <c r="K367" s="946" t="s">
        <v>935</v>
      </c>
      <c r="L367" s="947"/>
      <c r="M367" s="947"/>
      <c r="N367" s="947"/>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8"/>
      <c r="AJ367" s="949">
        <f ca="1">IF(ISERROR(AE353/AJ365),0,(AE353+AE354)/AJ365)</f>
        <v>0</v>
      </c>
      <c r="AK367" s="950"/>
      <c r="AL367" s="950"/>
      <c r="AM367" s="950"/>
      <c r="AN367" s="950"/>
      <c r="AO367" s="950"/>
      <c r="AP367" s="950"/>
      <c r="AQ367" s="950"/>
      <c r="AR367" s="951"/>
    </row>
    <row r="368" spans="1:56">
      <c r="BD368" s="286" t="s">
        <v>180</v>
      </c>
    </row>
    <row r="369" spans="2:65">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c r="AS369" s="321"/>
      <c r="AT369" s="321"/>
      <c r="AU369" s="321"/>
      <c r="AV369" s="321"/>
      <c r="AW369" s="321"/>
      <c r="AX369" s="321"/>
      <c r="AY369" s="321"/>
      <c r="AZ369" s="321"/>
      <c r="BA369" s="321"/>
      <c r="BB369" s="321"/>
      <c r="BC369" s="68"/>
      <c r="BD369" s="536"/>
    </row>
    <row r="370" spans="2:65" ht="15.75" customHeight="1">
      <c r="B370" s="1060" t="s">
        <v>1615</v>
      </c>
      <c r="C370" s="1061"/>
      <c r="D370" s="1061"/>
      <c r="E370" s="1061"/>
      <c r="F370" s="1032" t="s">
        <v>1853</v>
      </c>
      <c r="G370" s="1112"/>
      <c r="H370" s="1112"/>
      <c r="I370" s="1112"/>
      <c r="J370" s="1112"/>
      <c r="K370" s="1112"/>
      <c r="L370" s="1112"/>
      <c r="M370" s="1112"/>
      <c r="N370" s="1112"/>
      <c r="O370" s="1112"/>
      <c r="P370" s="1112"/>
      <c r="Q370" s="1112"/>
      <c r="R370" s="1112"/>
      <c r="S370" s="1112"/>
      <c r="T370" s="1112"/>
      <c r="U370" s="1112"/>
      <c r="V370" s="1112"/>
      <c r="W370" s="1112"/>
      <c r="X370" s="1112"/>
      <c r="Y370" s="1112"/>
      <c r="Z370" s="1112"/>
      <c r="AA370" s="1112"/>
      <c r="AB370" s="1112"/>
      <c r="AC370" s="1112"/>
      <c r="AD370" s="1112"/>
      <c r="AE370" s="1112"/>
      <c r="AF370" s="1112"/>
      <c r="AG370" s="1112"/>
      <c r="AH370" s="1112"/>
      <c r="AI370" s="1112"/>
      <c r="AJ370" s="1112"/>
      <c r="AK370" s="1112"/>
      <c r="AL370" s="1112"/>
      <c r="AM370" s="1112"/>
      <c r="AN370" s="1112"/>
      <c r="AO370" s="1112"/>
      <c r="AP370" s="1112"/>
      <c r="AQ370" s="1112"/>
      <c r="AR370" s="1112"/>
      <c r="AS370" s="1112"/>
      <c r="AT370" s="1112"/>
      <c r="AU370" s="1112"/>
      <c r="AV370" s="1112"/>
      <c r="AW370" s="1112"/>
      <c r="AX370" s="1112"/>
      <c r="AY370" s="1112"/>
      <c r="AZ370" s="1112"/>
      <c r="BA370" s="1112"/>
      <c r="BB370" s="1113"/>
      <c r="BC370" s="68"/>
      <c r="BD370" s="536"/>
    </row>
    <row r="371" spans="2:65" ht="15.75" customHeight="1">
      <c r="B371" s="1062"/>
      <c r="C371" s="1063"/>
      <c r="D371" s="1063"/>
      <c r="E371" s="1063"/>
      <c r="F371" s="1114"/>
      <c r="G371" s="1115"/>
      <c r="H371" s="1115"/>
      <c r="I371" s="1115"/>
      <c r="J371" s="1115"/>
      <c r="K371" s="1115"/>
      <c r="L371" s="1115"/>
      <c r="M371" s="1115"/>
      <c r="N371" s="1115"/>
      <c r="O371" s="1115"/>
      <c r="P371" s="1115"/>
      <c r="Q371" s="1115"/>
      <c r="R371" s="1115"/>
      <c r="S371" s="1115"/>
      <c r="T371" s="1115"/>
      <c r="U371" s="1115"/>
      <c r="V371" s="1115"/>
      <c r="W371" s="1115"/>
      <c r="X371" s="1115"/>
      <c r="Y371" s="1115"/>
      <c r="Z371" s="1115"/>
      <c r="AA371" s="1115"/>
      <c r="AB371" s="1115"/>
      <c r="AC371" s="1115"/>
      <c r="AD371" s="1115"/>
      <c r="AE371" s="1115"/>
      <c r="AF371" s="1115"/>
      <c r="AG371" s="1115"/>
      <c r="AH371" s="1115"/>
      <c r="AI371" s="1115"/>
      <c r="AJ371" s="1115"/>
      <c r="AK371" s="1115"/>
      <c r="AL371" s="1115"/>
      <c r="AM371" s="1115"/>
      <c r="AN371" s="1115"/>
      <c r="AO371" s="1115"/>
      <c r="AP371" s="1115"/>
      <c r="AQ371" s="1115"/>
      <c r="AR371" s="1115"/>
      <c r="AS371" s="1115"/>
      <c r="AT371" s="1115"/>
      <c r="AU371" s="1115"/>
      <c r="AV371" s="1115"/>
      <c r="AW371" s="1115"/>
      <c r="AX371" s="1115"/>
      <c r="AY371" s="1115"/>
      <c r="AZ371" s="1115"/>
      <c r="BA371" s="1115"/>
      <c r="BB371" s="1116"/>
      <c r="BC371" s="68"/>
      <c r="BD371" s="536"/>
    </row>
    <row r="372" spans="2:65" ht="25.5" customHeight="1">
      <c r="B372" s="908" t="s">
        <v>2042</v>
      </c>
      <c r="C372" s="908"/>
      <c r="D372" s="908"/>
      <c r="E372" s="908"/>
      <c r="F372" s="908"/>
      <c r="G372" s="908"/>
      <c r="H372" s="908"/>
      <c r="I372" s="908"/>
      <c r="J372" s="908"/>
      <c r="K372" s="908"/>
      <c r="L372" s="964" t="s">
        <v>2043</v>
      </c>
      <c r="M372" s="965"/>
      <c r="N372" s="965"/>
      <c r="O372" s="965"/>
      <c r="P372" s="965"/>
      <c r="Q372" s="966"/>
      <c r="R372" s="958" t="s">
        <v>2044</v>
      </c>
      <c r="S372" s="959"/>
      <c r="T372" s="959"/>
      <c r="U372" s="959"/>
      <c r="V372" s="959"/>
      <c r="W372" s="959"/>
      <c r="X372" s="960"/>
      <c r="Y372" s="964" t="s">
        <v>2042</v>
      </c>
      <c r="Z372" s="965"/>
      <c r="AA372" s="965"/>
      <c r="AB372" s="965"/>
      <c r="AC372" s="965"/>
      <c r="AD372" s="965"/>
      <c r="AE372" s="965"/>
      <c r="AF372" s="965"/>
      <c r="AG372" s="965"/>
      <c r="AH372" s="965"/>
      <c r="AI372" s="965"/>
      <c r="AJ372" s="965"/>
      <c r="AK372" s="965"/>
      <c r="AL372" s="965"/>
      <c r="AM372" s="965"/>
      <c r="AN372" s="965"/>
      <c r="AO372" s="966"/>
      <c r="AP372" s="964" t="s">
        <v>2043</v>
      </c>
      <c r="AQ372" s="965"/>
      <c r="AR372" s="965"/>
      <c r="AS372" s="965"/>
      <c r="AT372" s="965"/>
      <c r="AU372" s="966"/>
      <c r="AV372" s="958" t="s">
        <v>2044</v>
      </c>
      <c r="AW372" s="959"/>
      <c r="AX372" s="959"/>
      <c r="AY372" s="959"/>
      <c r="AZ372" s="959"/>
      <c r="BA372" s="959"/>
      <c r="BB372" s="960"/>
      <c r="BC372" s="68"/>
      <c r="BD372" s="536"/>
    </row>
    <row r="373" spans="2:65">
      <c r="B373" s="898" t="s">
        <v>2045</v>
      </c>
      <c r="C373" s="899"/>
      <c r="D373" s="899"/>
      <c r="E373" s="899"/>
      <c r="F373" s="899"/>
      <c r="G373" s="899"/>
      <c r="H373" s="899"/>
      <c r="I373" s="899"/>
      <c r="J373" s="900">
        <v>1</v>
      </c>
      <c r="K373" s="901"/>
      <c r="L373" s="967" t="e">
        <f t="shared" ref="L373:L378" ca="1" si="20">somma_se_visibile2(L$379+J373-1,O$379)</f>
        <v>#NAME?</v>
      </c>
      <c r="M373" s="968"/>
      <c r="N373" s="968"/>
      <c r="O373" s="968"/>
      <c r="P373" s="968"/>
      <c r="Q373" s="969"/>
      <c r="R373" s="961" t="e">
        <f t="shared" ref="R373:R378" ca="1" si="21">somma_se_visibile2(R$379+J373-1,U$379)</f>
        <v>#NAME?</v>
      </c>
      <c r="S373" s="962"/>
      <c r="T373" s="962"/>
      <c r="U373" s="962"/>
      <c r="V373" s="962"/>
      <c r="W373" s="962"/>
      <c r="X373" s="963"/>
      <c r="Y373" s="898" t="s">
        <v>1451</v>
      </c>
      <c r="Z373" s="899"/>
      <c r="AA373" s="899"/>
      <c r="AB373" s="899"/>
      <c r="AC373" s="899"/>
      <c r="AD373" s="899"/>
      <c r="AE373" s="899"/>
      <c r="AF373" s="899"/>
      <c r="AG373" s="899"/>
      <c r="AH373" s="899"/>
      <c r="AI373" s="899"/>
      <c r="AJ373" s="899"/>
      <c r="AK373" s="899"/>
      <c r="AL373" s="899"/>
      <c r="AM373" s="899"/>
      <c r="AN373" s="899"/>
      <c r="AO373" s="363">
        <v>1</v>
      </c>
      <c r="AP373" s="967" t="e">
        <f t="shared" ref="AP373:AP378" ca="1" si="22">somma_se_visibile2(AP$379+AO373-1,AS$379)</f>
        <v>#NAME?</v>
      </c>
      <c r="AQ373" s="968"/>
      <c r="AR373" s="968"/>
      <c r="AS373" s="968"/>
      <c r="AT373" s="968"/>
      <c r="AU373" s="969"/>
      <c r="AV373" s="961" t="e">
        <f t="shared" ref="AV373:AV378" ca="1" si="23">somma_se_visibile2(AV$379+AO373-1,AY$379)</f>
        <v>#NAME?</v>
      </c>
      <c r="AW373" s="962"/>
      <c r="AX373" s="962"/>
      <c r="AY373" s="962"/>
      <c r="AZ373" s="962"/>
      <c r="BA373" s="962"/>
      <c r="BB373" s="963"/>
      <c r="BC373" s="68"/>
      <c r="BD373" s="536"/>
    </row>
    <row r="374" spans="2:65">
      <c r="B374" s="898" t="s">
        <v>2046</v>
      </c>
      <c r="C374" s="899"/>
      <c r="D374" s="899"/>
      <c r="E374" s="899"/>
      <c r="F374" s="899"/>
      <c r="G374" s="899"/>
      <c r="H374" s="899"/>
      <c r="I374" s="899"/>
      <c r="J374" s="900">
        <v>2</v>
      </c>
      <c r="K374" s="901"/>
      <c r="L374" s="967" t="e">
        <f t="shared" ca="1" si="20"/>
        <v>#NAME?</v>
      </c>
      <c r="M374" s="968"/>
      <c r="N374" s="968"/>
      <c r="O374" s="968"/>
      <c r="P374" s="968"/>
      <c r="Q374" s="969"/>
      <c r="R374" s="961" t="e">
        <f t="shared" ca="1" si="21"/>
        <v>#NAME?</v>
      </c>
      <c r="S374" s="962"/>
      <c r="T374" s="962"/>
      <c r="U374" s="962"/>
      <c r="V374" s="962"/>
      <c r="W374" s="962"/>
      <c r="X374" s="963"/>
      <c r="Y374" s="898" t="s">
        <v>1622</v>
      </c>
      <c r="Z374" s="899"/>
      <c r="AA374" s="899"/>
      <c r="AB374" s="899"/>
      <c r="AC374" s="899"/>
      <c r="AD374" s="899"/>
      <c r="AE374" s="899"/>
      <c r="AF374" s="899"/>
      <c r="AG374" s="899"/>
      <c r="AH374" s="899"/>
      <c r="AI374" s="899"/>
      <c r="AJ374" s="899"/>
      <c r="AK374" s="899"/>
      <c r="AL374" s="899"/>
      <c r="AM374" s="899"/>
      <c r="AN374" s="899"/>
      <c r="AO374" s="363">
        <v>2</v>
      </c>
      <c r="AP374" s="967" t="e">
        <f t="shared" ca="1" si="22"/>
        <v>#NAME?</v>
      </c>
      <c r="AQ374" s="968"/>
      <c r="AR374" s="968"/>
      <c r="AS374" s="968"/>
      <c r="AT374" s="968"/>
      <c r="AU374" s="969"/>
      <c r="AV374" s="961" t="e">
        <f t="shared" ca="1" si="23"/>
        <v>#NAME?</v>
      </c>
      <c r="AW374" s="962"/>
      <c r="AX374" s="962"/>
      <c r="AY374" s="962"/>
      <c r="AZ374" s="962"/>
      <c r="BA374" s="962"/>
      <c r="BB374" s="963"/>
      <c r="BC374" s="68"/>
      <c r="BD374" s="536"/>
    </row>
    <row r="375" spans="2:65">
      <c r="B375" s="898" t="s">
        <v>1447</v>
      </c>
      <c r="C375" s="899"/>
      <c r="D375" s="899"/>
      <c r="E375" s="899"/>
      <c r="F375" s="899"/>
      <c r="G375" s="899"/>
      <c r="H375" s="899"/>
      <c r="I375" s="899"/>
      <c r="J375" s="900">
        <v>3</v>
      </c>
      <c r="K375" s="901"/>
      <c r="L375" s="967" t="e">
        <f t="shared" ca="1" si="20"/>
        <v>#NAME?</v>
      </c>
      <c r="M375" s="968"/>
      <c r="N375" s="968"/>
      <c r="O375" s="968"/>
      <c r="P375" s="968"/>
      <c r="Q375" s="969"/>
      <c r="R375" s="961" t="e">
        <f t="shared" ca="1" si="21"/>
        <v>#NAME?</v>
      </c>
      <c r="S375" s="962"/>
      <c r="T375" s="962"/>
      <c r="U375" s="962"/>
      <c r="V375" s="962"/>
      <c r="W375" s="962"/>
      <c r="X375" s="963"/>
      <c r="Y375" s="898" t="s">
        <v>1623</v>
      </c>
      <c r="Z375" s="899"/>
      <c r="AA375" s="899"/>
      <c r="AB375" s="899"/>
      <c r="AC375" s="899"/>
      <c r="AD375" s="899"/>
      <c r="AE375" s="899"/>
      <c r="AF375" s="899"/>
      <c r="AG375" s="899"/>
      <c r="AH375" s="899"/>
      <c r="AI375" s="899"/>
      <c r="AJ375" s="899"/>
      <c r="AK375" s="899"/>
      <c r="AL375" s="899"/>
      <c r="AM375" s="899"/>
      <c r="AN375" s="899"/>
      <c r="AO375" s="363">
        <v>3</v>
      </c>
      <c r="AP375" s="967" t="e">
        <f t="shared" ca="1" si="22"/>
        <v>#NAME?</v>
      </c>
      <c r="AQ375" s="968"/>
      <c r="AR375" s="968"/>
      <c r="AS375" s="968"/>
      <c r="AT375" s="968"/>
      <c r="AU375" s="969"/>
      <c r="AV375" s="961" t="e">
        <f t="shared" ca="1" si="23"/>
        <v>#NAME?</v>
      </c>
      <c r="AW375" s="962"/>
      <c r="AX375" s="962"/>
      <c r="AY375" s="962"/>
      <c r="AZ375" s="962"/>
      <c r="BA375" s="962"/>
      <c r="BB375" s="963"/>
      <c r="BC375" s="68"/>
      <c r="BD375" s="536"/>
    </row>
    <row r="376" spans="2:65">
      <c r="B376" s="898" t="s">
        <v>1448</v>
      </c>
      <c r="C376" s="899"/>
      <c r="D376" s="899"/>
      <c r="E376" s="899"/>
      <c r="F376" s="899"/>
      <c r="G376" s="899"/>
      <c r="H376" s="899"/>
      <c r="I376" s="899"/>
      <c r="J376" s="900">
        <v>4</v>
      </c>
      <c r="K376" s="901"/>
      <c r="L376" s="967" t="e">
        <f t="shared" ca="1" si="20"/>
        <v>#NAME?</v>
      </c>
      <c r="M376" s="968"/>
      <c r="N376" s="968"/>
      <c r="O376" s="968"/>
      <c r="P376" s="968"/>
      <c r="Q376" s="969"/>
      <c r="R376" s="961" t="e">
        <f t="shared" ca="1" si="21"/>
        <v>#NAME?</v>
      </c>
      <c r="S376" s="962"/>
      <c r="T376" s="962"/>
      <c r="U376" s="962"/>
      <c r="V376" s="962"/>
      <c r="W376" s="962"/>
      <c r="X376" s="963"/>
      <c r="Y376" s="898" t="s">
        <v>1624</v>
      </c>
      <c r="Z376" s="899"/>
      <c r="AA376" s="899"/>
      <c r="AB376" s="899"/>
      <c r="AC376" s="899"/>
      <c r="AD376" s="899"/>
      <c r="AE376" s="899"/>
      <c r="AF376" s="899"/>
      <c r="AG376" s="899"/>
      <c r="AH376" s="899"/>
      <c r="AI376" s="899"/>
      <c r="AJ376" s="899"/>
      <c r="AK376" s="899"/>
      <c r="AL376" s="899"/>
      <c r="AM376" s="899"/>
      <c r="AN376" s="899"/>
      <c r="AO376" s="363">
        <v>4</v>
      </c>
      <c r="AP376" s="967" t="e">
        <f t="shared" ca="1" si="22"/>
        <v>#NAME?</v>
      </c>
      <c r="AQ376" s="968"/>
      <c r="AR376" s="968"/>
      <c r="AS376" s="968"/>
      <c r="AT376" s="968"/>
      <c r="AU376" s="969"/>
      <c r="AV376" s="961" t="e">
        <f t="shared" ca="1" si="23"/>
        <v>#NAME?</v>
      </c>
      <c r="AW376" s="962"/>
      <c r="AX376" s="962"/>
      <c r="AY376" s="962"/>
      <c r="AZ376" s="962"/>
      <c r="BA376" s="962"/>
      <c r="BB376" s="963"/>
      <c r="BC376" s="68"/>
      <c r="BD376" s="536"/>
    </row>
    <row r="377" spans="2:65">
      <c r="B377" s="898" t="s">
        <v>1449</v>
      </c>
      <c r="C377" s="899"/>
      <c r="D377" s="899"/>
      <c r="E377" s="899"/>
      <c r="F377" s="899"/>
      <c r="G377" s="899"/>
      <c r="H377" s="899"/>
      <c r="I377" s="899"/>
      <c r="J377" s="900">
        <v>5</v>
      </c>
      <c r="K377" s="901"/>
      <c r="L377" s="967" t="e">
        <f t="shared" ca="1" si="20"/>
        <v>#NAME?</v>
      </c>
      <c r="M377" s="968"/>
      <c r="N377" s="968"/>
      <c r="O377" s="968"/>
      <c r="P377" s="968"/>
      <c r="Q377" s="969"/>
      <c r="R377" s="961" t="e">
        <f t="shared" ca="1" si="21"/>
        <v>#NAME?</v>
      </c>
      <c r="S377" s="962"/>
      <c r="T377" s="962"/>
      <c r="U377" s="962"/>
      <c r="V377" s="962"/>
      <c r="W377" s="962"/>
      <c r="X377" s="963"/>
      <c r="Y377" s="898" t="s">
        <v>1625</v>
      </c>
      <c r="Z377" s="899"/>
      <c r="AA377" s="899"/>
      <c r="AB377" s="899"/>
      <c r="AC377" s="899"/>
      <c r="AD377" s="899"/>
      <c r="AE377" s="899"/>
      <c r="AF377" s="899"/>
      <c r="AG377" s="899"/>
      <c r="AH377" s="899"/>
      <c r="AI377" s="899"/>
      <c r="AJ377" s="899"/>
      <c r="AK377" s="899"/>
      <c r="AL377" s="899"/>
      <c r="AM377" s="899"/>
      <c r="AN377" s="899"/>
      <c r="AO377" s="363">
        <v>5</v>
      </c>
      <c r="AP377" s="967" t="e">
        <f t="shared" ca="1" si="22"/>
        <v>#NAME?</v>
      </c>
      <c r="AQ377" s="968"/>
      <c r="AR377" s="968"/>
      <c r="AS377" s="968"/>
      <c r="AT377" s="968"/>
      <c r="AU377" s="969"/>
      <c r="AV377" s="961" t="e">
        <f t="shared" ca="1" si="23"/>
        <v>#NAME?</v>
      </c>
      <c r="AW377" s="962"/>
      <c r="AX377" s="962"/>
      <c r="AY377" s="962"/>
      <c r="AZ377" s="962"/>
      <c r="BA377" s="962"/>
      <c r="BB377" s="963"/>
      <c r="BC377" s="68"/>
      <c r="BD377" s="536"/>
    </row>
    <row r="378" spans="2:65">
      <c r="B378" s="898" t="s">
        <v>1450</v>
      </c>
      <c r="C378" s="899"/>
      <c r="D378" s="899"/>
      <c r="E378" s="899"/>
      <c r="F378" s="899"/>
      <c r="G378" s="899"/>
      <c r="H378" s="899"/>
      <c r="I378" s="899"/>
      <c r="J378" s="900">
        <v>6</v>
      </c>
      <c r="K378" s="901"/>
      <c r="L378" s="967" t="e">
        <f t="shared" ca="1" si="20"/>
        <v>#NAME?</v>
      </c>
      <c r="M378" s="968"/>
      <c r="N378" s="968"/>
      <c r="O378" s="968"/>
      <c r="P378" s="968"/>
      <c r="Q378" s="969"/>
      <c r="R378" s="961" t="e">
        <f t="shared" ca="1" si="21"/>
        <v>#NAME?</v>
      </c>
      <c r="S378" s="962"/>
      <c r="T378" s="962"/>
      <c r="U378" s="962"/>
      <c r="V378" s="962"/>
      <c r="W378" s="962"/>
      <c r="X378" s="963"/>
      <c r="Y378" s="898" t="s">
        <v>1626</v>
      </c>
      <c r="Z378" s="899"/>
      <c r="AA378" s="899"/>
      <c r="AB378" s="899"/>
      <c r="AC378" s="899"/>
      <c r="AD378" s="899"/>
      <c r="AE378" s="899"/>
      <c r="AF378" s="899"/>
      <c r="AG378" s="899"/>
      <c r="AH378" s="899"/>
      <c r="AI378" s="899"/>
      <c r="AJ378" s="899"/>
      <c r="AK378" s="899"/>
      <c r="AL378" s="899"/>
      <c r="AM378" s="899"/>
      <c r="AN378" s="899"/>
      <c r="AO378" s="363">
        <v>6</v>
      </c>
      <c r="AP378" s="967" t="e">
        <f t="shared" ca="1" si="22"/>
        <v>#NAME?</v>
      </c>
      <c r="AQ378" s="968"/>
      <c r="AR378" s="968"/>
      <c r="AS378" s="968"/>
      <c r="AT378" s="968"/>
      <c r="AU378" s="969"/>
      <c r="AV378" s="961" t="e">
        <f t="shared" ca="1" si="23"/>
        <v>#NAME?</v>
      </c>
      <c r="AW378" s="962"/>
      <c r="AX378" s="962"/>
      <c r="AY378" s="962"/>
      <c r="AZ378" s="962"/>
      <c r="BA378" s="962"/>
      <c r="BB378" s="963"/>
      <c r="BC378" s="68"/>
      <c r="BD378" s="536"/>
    </row>
    <row r="379" spans="2:65">
      <c r="B379" s="25"/>
      <c r="C379" s="25"/>
      <c r="D379" s="25"/>
      <c r="E379" s="25"/>
      <c r="F379" s="25"/>
      <c r="G379" s="25"/>
      <c r="H379" s="25"/>
      <c r="I379" s="25"/>
      <c r="J379" s="25"/>
      <c r="K379" s="25"/>
      <c r="L379" s="1111">
        <f>ROW('us01'!L869)</f>
        <v>869</v>
      </c>
      <c r="M379" s="1111"/>
      <c r="N379" s="1111"/>
      <c r="O379" s="1111">
        <f>COLUMN('us01'!L869)</f>
        <v>12</v>
      </c>
      <c r="P379" s="1111"/>
      <c r="Q379" s="1111"/>
      <c r="R379" s="1111">
        <f>ROW('us01'!R869)</f>
        <v>869</v>
      </c>
      <c r="S379" s="1111"/>
      <c r="T379" s="1111"/>
      <c r="U379" s="1111">
        <f>COLUMN('us01'!R869)</f>
        <v>18</v>
      </c>
      <c r="V379" s="1111"/>
      <c r="W379" s="1111"/>
      <c r="X379" s="1111"/>
      <c r="Y379" s="293"/>
      <c r="Z379" s="293"/>
      <c r="AA379" s="293"/>
      <c r="AB379" s="293"/>
      <c r="AC379" s="293"/>
      <c r="AD379" s="293"/>
      <c r="AE379" s="293"/>
      <c r="AF379" s="293"/>
      <c r="AG379" s="293"/>
      <c r="AH379" s="293"/>
      <c r="AI379" s="293"/>
      <c r="AJ379" s="293"/>
      <c r="AK379" s="293"/>
      <c r="AL379" s="293"/>
      <c r="AM379" s="293"/>
      <c r="AN379" s="293"/>
      <c r="AO379" s="293"/>
      <c r="AP379" s="1111">
        <f>ROW('us01'!AP869)</f>
        <v>869</v>
      </c>
      <c r="AQ379" s="1111"/>
      <c r="AR379" s="1111"/>
      <c r="AS379" s="1111">
        <f>COLUMN('us01'!AP869)</f>
        <v>42</v>
      </c>
      <c r="AT379" s="1111"/>
      <c r="AU379" s="1111"/>
      <c r="AV379" s="1111">
        <f>ROW('us01'!AV869)</f>
        <v>869</v>
      </c>
      <c r="AW379" s="1111"/>
      <c r="AX379" s="1111"/>
      <c r="AY379" s="1111">
        <f>COLUMN('us01'!AV869)</f>
        <v>48</v>
      </c>
      <c r="AZ379" s="1111"/>
      <c r="BA379" s="1111"/>
      <c r="BB379" s="1111"/>
      <c r="BC379" s="68"/>
      <c r="BD379" s="536"/>
    </row>
    <row r="380" spans="2:6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68"/>
      <c r="BD380" s="536"/>
    </row>
    <row r="381" spans="2:65" ht="21" customHeight="1">
      <c r="B381" s="1026" t="s">
        <v>363</v>
      </c>
      <c r="C381" s="1027"/>
      <c r="D381" s="1027"/>
      <c r="E381" s="1028"/>
      <c r="F381" s="1032" t="s">
        <v>1852</v>
      </c>
      <c r="G381" s="1118"/>
      <c r="H381" s="1118"/>
      <c r="I381" s="1118"/>
      <c r="J381" s="1118"/>
      <c r="K381" s="1118"/>
      <c r="L381" s="1118"/>
      <c r="M381" s="1118"/>
      <c r="N381" s="1118"/>
      <c r="O381" s="1118"/>
      <c r="P381" s="1118"/>
      <c r="Q381" s="1118"/>
      <c r="R381" s="1118"/>
      <c r="S381" s="1118"/>
      <c r="T381" s="1118"/>
      <c r="U381" s="1118"/>
      <c r="V381" s="1118"/>
      <c r="W381" s="1118"/>
      <c r="X381" s="1118"/>
      <c r="Y381" s="1118"/>
      <c r="Z381" s="1118"/>
      <c r="AA381" s="1118"/>
      <c r="AB381" s="1118"/>
      <c r="AC381" s="1118"/>
      <c r="AD381" s="1118"/>
      <c r="AE381" s="1118"/>
      <c r="AF381" s="1118"/>
      <c r="AG381" s="1118"/>
      <c r="AH381" s="1118"/>
      <c r="AI381" s="1118"/>
      <c r="AJ381" s="1118"/>
      <c r="AK381" s="1118"/>
      <c r="AL381" s="1118"/>
      <c r="AM381" s="1118"/>
      <c r="AN381" s="1118"/>
      <c r="AO381" s="1118"/>
      <c r="AP381" s="1118"/>
      <c r="AQ381" s="1118"/>
      <c r="AR381" s="1118"/>
      <c r="AS381" s="1118"/>
      <c r="AT381" s="1118"/>
      <c r="AU381" s="1118"/>
      <c r="AV381" s="1118"/>
      <c r="AW381" s="1118"/>
      <c r="AX381" s="1118"/>
      <c r="AY381" s="1118"/>
      <c r="AZ381" s="1118"/>
      <c r="BA381" s="1118"/>
      <c r="BB381" s="1119"/>
      <c r="BC381" s="68"/>
      <c r="BD381" s="536"/>
    </row>
    <row r="382" spans="2:65" ht="21" customHeight="1">
      <c r="B382" s="1029"/>
      <c r="C382" s="1030"/>
      <c r="D382" s="1030"/>
      <c r="E382" s="1031"/>
      <c r="F382" s="1120"/>
      <c r="G382" s="1121"/>
      <c r="H382" s="1121"/>
      <c r="I382" s="1121"/>
      <c r="J382" s="1121"/>
      <c r="K382" s="1121"/>
      <c r="L382" s="1121"/>
      <c r="M382" s="1121"/>
      <c r="N382" s="1121"/>
      <c r="O382" s="1121"/>
      <c r="P382" s="1121"/>
      <c r="Q382" s="1121"/>
      <c r="R382" s="1121"/>
      <c r="S382" s="1121"/>
      <c r="T382" s="1121"/>
      <c r="U382" s="1121"/>
      <c r="V382" s="1121"/>
      <c r="W382" s="1121"/>
      <c r="X382" s="1121"/>
      <c r="Y382" s="1121"/>
      <c r="Z382" s="1121"/>
      <c r="AA382" s="1121"/>
      <c r="AB382" s="1121"/>
      <c r="AC382" s="1121"/>
      <c r="AD382" s="1121"/>
      <c r="AE382" s="1121"/>
      <c r="AF382" s="1121"/>
      <c r="AG382" s="1121"/>
      <c r="AH382" s="1121"/>
      <c r="AI382" s="1121"/>
      <c r="AJ382" s="1121"/>
      <c r="AK382" s="1121"/>
      <c r="AL382" s="1121"/>
      <c r="AM382" s="1121"/>
      <c r="AN382" s="1121"/>
      <c r="AO382" s="1121"/>
      <c r="AP382" s="1121"/>
      <c r="AQ382" s="1121"/>
      <c r="AR382" s="1121"/>
      <c r="AS382" s="1121"/>
      <c r="AT382" s="1121"/>
      <c r="AU382" s="1121"/>
      <c r="AV382" s="1121"/>
      <c r="AW382" s="1121"/>
      <c r="AX382" s="1121"/>
      <c r="AY382" s="1121"/>
      <c r="AZ382" s="1121"/>
      <c r="BA382" s="1121"/>
      <c r="BB382" s="1122"/>
      <c r="BC382" s="68"/>
      <c r="BD382" s="536"/>
    </row>
    <row r="383" spans="2:65">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536"/>
      <c r="BE383" s="68"/>
      <c r="BF383" s="68"/>
      <c r="BG383" s="68"/>
      <c r="BH383" s="68"/>
      <c r="BI383" s="68"/>
      <c r="BJ383" s="68"/>
      <c r="BK383" s="68"/>
      <c r="BL383" s="68"/>
      <c r="BM383" s="68"/>
    </row>
    <row r="384" spans="2:65" ht="21" customHeight="1">
      <c r="B384" s="1123" t="s">
        <v>299</v>
      </c>
      <c r="C384" s="1123"/>
      <c r="D384" s="1123"/>
      <c r="E384" s="1123"/>
      <c r="F384" s="1123"/>
      <c r="G384" s="1123"/>
      <c r="H384" s="1123"/>
      <c r="I384" s="1123"/>
      <c r="J384" s="1123"/>
      <c r="K384" s="1123"/>
      <c r="L384" s="1123"/>
      <c r="M384" s="1123"/>
      <c r="N384" s="1123"/>
      <c r="O384" s="1123"/>
      <c r="P384" s="1123"/>
      <c r="Q384" s="1123"/>
      <c r="R384" s="1123"/>
      <c r="S384" s="1123"/>
      <c r="T384" s="1123"/>
      <c r="U384" s="1123"/>
      <c r="V384" s="1123"/>
      <c r="W384" s="1123"/>
      <c r="X384" s="1123"/>
      <c r="Y384" s="1123"/>
      <c r="Z384" s="1123"/>
      <c r="AA384" s="1123"/>
      <c r="AB384" s="1123"/>
      <c r="AC384" s="1123"/>
      <c r="AD384" s="1123"/>
      <c r="AE384" s="1123"/>
      <c r="AF384" s="1123"/>
      <c r="AG384" s="1123"/>
      <c r="AH384" s="1123"/>
      <c r="AI384" s="1123"/>
      <c r="AJ384" s="1123"/>
      <c r="AK384" s="1123"/>
      <c r="AL384" s="1123"/>
      <c r="AM384" s="1123"/>
      <c r="AN384" s="1123"/>
      <c r="AO384" s="1123"/>
      <c r="AP384" s="1123"/>
      <c r="AQ384" s="1123"/>
      <c r="AR384" s="1123"/>
      <c r="AS384" s="1123"/>
      <c r="AT384" s="1123"/>
      <c r="AU384" s="1123"/>
      <c r="AV384" s="1123"/>
      <c r="AW384" s="1123" t="s">
        <v>2040</v>
      </c>
      <c r="AX384" s="1123"/>
      <c r="AY384" s="1123"/>
      <c r="AZ384" s="1123"/>
      <c r="BA384" s="1123"/>
      <c r="BB384" s="1123"/>
    </row>
    <row r="385" spans="2:54" ht="13.5" customHeight="1">
      <c r="B385" s="897" t="s">
        <v>195</v>
      </c>
      <c r="C385" s="897"/>
      <c r="D385" s="897"/>
      <c r="E385" s="897"/>
      <c r="F385" s="897"/>
      <c r="G385" s="897"/>
      <c r="H385" s="897"/>
      <c r="I385" s="897"/>
      <c r="J385" s="897"/>
      <c r="K385" s="897"/>
      <c r="L385" s="897"/>
      <c r="M385" s="896" t="s">
        <v>928</v>
      </c>
      <c r="N385" s="896"/>
      <c r="O385" s="896"/>
      <c r="P385" s="896"/>
      <c r="Q385" s="896"/>
      <c r="R385" s="896"/>
      <c r="S385" s="896"/>
      <c r="T385" s="896"/>
      <c r="U385" s="896"/>
      <c r="V385" s="896"/>
      <c r="W385" s="896"/>
      <c r="X385" s="896"/>
      <c r="Y385" s="896"/>
      <c r="Z385" s="896"/>
      <c r="AA385" s="896"/>
      <c r="AB385" s="896"/>
      <c r="AC385" s="896"/>
      <c r="AD385" s="896"/>
      <c r="AE385" s="896"/>
      <c r="AF385" s="896"/>
      <c r="AG385" s="896"/>
      <c r="AH385" s="896"/>
      <c r="AI385" s="896"/>
      <c r="AJ385" s="896"/>
      <c r="AK385" s="896"/>
      <c r="AL385" s="896"/>
      <c r="AM385" s="896"/>
      <c r="AN385" s="896"/>
      <c r="AO385" s="896"/>
      <c r="AP385" s="896"/>
      <c r="AQ385" s="896"/>
      <c r="AR385" s="896"/>
      <c r="AS385" s="896"/>
      <c r="AT385" s="896"/>
      <c r="AU385" s="896"/>
      <c r="AV385" s="896"/>
      <c r="AW385" s="970"/>
      <c r="AX385" s="970"/>
      <c r="AY385" s="970"/>
      <c r="AZ385" s="970"/>
      <c r="BA385" s="970"/>
      <c r="BB385" s="970"/>
    </row>
    <row r="386" spans="2:54" ht="13.5" customHeight="1">
      <c r="B386" s="897"/>
      <c r="C386" s="897"/>
      <c r="D386" s="897"/>
      <c r="E386" s="897"/>
      <c r="F386" s="897"/>
      <c r="G386" s="897"/>
      <c r="H386" s="897"/>
      <c r="I386" s="897"/>
      <c r="J386" s="897"/>
      <c r="K386" s="897"/>
      <c r="L386" s="897"/>
      <c r="M386" s="896" t="s">
        <v>921</v>
      </c>
      <c r="N386" s="896"/>
      <c r="O386" s="896"/>
      <c r="P386" s="896"/>
      <c r="Q386" s="896"/>
      <c r="R386" s="896"/>
      <c r="S386" s="896"/>
      <c r="T386" s="896"/>
      <c r="U386" s="896"/>
      <c r="V386" s="896"/>
      <c r="W386" s="896"/>
      <c r="X386" s="896"/>
      <c r="Y386" s="896"/>
      <c r="Z386" s="896"/>
      <c r="AA386" s="896"/>
      <c r="AB386" s="896"/>
      <c r="AC386" s="896"/>
      <c r="AD386" s="896"/>
      <c r="AE386" s="896"/>
      <c r="AF386" s="896"/>
      <c r="AG386" s="896"/>
      <c r="AH386" s="896"/>
      <c r="AI386" s="896"/>
      <c r="AJ386" s="896"/>
      <c r="AK386" s="896"/>
      <c r="AL386" s="896"/>
      <c r="AM386" s="896"/>
      <c r="AN386" s="896"/>
      <c r="AO386" s="896"/>
      <c r="AP386" s="896"/>
      <c r="AQ386" s="896"/>
      <c r="AR386" s="896"/>
      <c r="AS386" s="896"/>
      <c r="AT386" s="896"/>
      <c r="AU386" s="896"/>
      <c r="AV386" s="896"/>
      <c r="AW386" s="970"/>
      <c r="AX386" s="970"/>
      <c r="AY386" s="970"/>
      <c r="AZ386" s="970"/>
      <c r="BA386" s="970"/>
      <c r="BB386" s="970"/>
    </row>
    <row r="387" spans="2:54" ht="13.5" customHeight="1">
      <c r="B387" s="897"/>
      <c r="C387" s="897"/>
      <c r="D387" s="897"/>
      <c r="E387" s="897"/>
      <c r="F387" s="897"/>
      <c r="G387" s="897"/>
      <c r="H387" s="897"/>
      <c r="I387" s="897"/>
      <c r="J387" s="897"/>
      <c r="K387" s="897"/>
      <c r="L387" s="897"/>
      <c r="M387" s="896" t="s">
        <v>467</v>
      </c>
      <c r="N387" s="896"/>
      <c r="O387" s="896"/>
      <c r="P387" s="896"/>
      <c r="Q387" s="896"/>
      <c r="R387" s="896"/>
      <c r="S387" s="896"/>
      <c r="T387" s="896"/>
      <c r="U387" s="896"/>
      <c r="V387" s="896"/>
      <c r="W387" s="896"/>
      <c r="X387" s="896"/>
      <c r="Y387" s="896"/>
      <c r="Z387" s="896"/>
      <c r="AA387" s="896"/>
      <c r="AB387" s="896"/>
      <c r="AC387" s="896"/>
      <c r="AD387" s="896"/>
      <c r="AE387" s="896"/>
      <c r="AF387" s="896"/>
      <c r="AG387" s="896"/>
      <c r="AH387" s="896"/>
      <c r="AI387" s="896"/>
      <c r="AJ387" s="896"/>
      <c r="AK387" s="896"/>
      <c r="AL387" s="896"/>
      <c r="AM387" s="896"/>
      <c r="AN387" s="896"/>
      <c r="AO387" s="896"/>
      <c r="AP387" s="896"/>
      <c r="AQ387" s="896"/>
      <c r="AR387" s="896"/>
      <c r="AS387" s="896"/>
      <c r="AT387" s="896"/>
      <c r="AU387" s="896"/>
      <c r="AV387" s="896"/>
      <c r="AW387" s="970"/>
      <c r="AX387" s="970"/>
      <c r="AY387" s="970"/>
      <c r="AZ387" s="970"/>
      <c r="BA387" s="970"/>
      <c r="BB387" s="970"/>
    </row>
    <row r="388" spans="2:54" ht="13.5" customHeight="1">
      <c r="B388" s="897"/>
      <c r="C388" s="897"/>
      <c r="D388" s="897"/>
      <c r="E388" s="897"/>
      <c r="F388" s="897"/>
      <c r="G388" s="897"/>
      <c r="H388" s="897"/>
      <c r="I388" s="897"/>
      <c r="J388" s="897"/>
      <c r="K388" s="897"/>
      <c r="L388" s="897"/>
      <c r="M388" s="896" t="s">
        <v>468</v>
      </c>
      <c r="N388" s="896"/>
      <c r="O388" s="896"/>
      <c r="P388" s="896"/>
      <c r="Q388" s="896"/>
      <c r="R388" s="896"/>
      <c r="S388" s="896"/>
      <c r="T388" s="896"/>
      <c r="U388" s="896"/>
      <c r="V388" s="896"/>
      <c r="W388" s="896"/>
      <c r="X388" s="896"/>
      <c r="Y388" s="896"/>
      <c r="Z388" s="896"/>
      <c r="AA388" s="896"/>
      <c r="AB388" s="896"/>
      <c r="AC388" s="896"/>
      <c r="AD388" s="896"/>
      <c r="AE388" s="896"/>
      <c r="AF388" s="896"/>
      <c r="AG388" s="896"/>
      <c r="AH388" s="896"/>
      <c r="AI388" s="896"/>
      <c r="AJ388" s="896"/>
      <c r="AK388" s="896"/>
      <c r="AL388" s="896"/>
      <c r="AM388" s="896"/>
      <c r="AN388" s="896"/>
      <c r="AO388" s="896"/>
      <c r="AP388" s="896"/>
      <c r="AQ388" s="896"/>
      <c r="AR388" s="896"/>
      <c r="AS388" s="896"/>
      <c r="AT388" s="896"/>
      <c r="AU388" s="896"/>
      <c r="AV388" s="896"/>
      <c r="AW388" s="970"/>
      <c r="AX388" s="970"/>
      <c r="AY388" s="970"/>
      <c r="AZ388" s="970"/>
      <c r="BA388" s="970"/>
      <c r="BB388" s="970"/>
    </row>
    <row r="389" spans="2:54" ht="13.5" customHeight="1">
      <c r="B389" s="897"/>
      <c r="C389" s="897"/>
      <c r="D389" s="897"/>
      <c r="E389" s="897"/>
      <c r="F389" s="897"/>
      <c r="G389" s="897"/>
      <c r="H389" s="897"/>
      <c r="I389" s="897"/>
      <c r="J389" s="897"/>
      <c r="K389" s="897"/>
      <c r="L389" s="897"/>
      <c r="M389" s="896" t="s">
        <v>1134</v>
      </c>
      <c r="N389" s="896"/>
      <c r="O389" s="896"/>
      <c r="P389" s="896"/>
      <c r="Q389" s="896"/>
      <c r="R389" s="896"/>
      <c r="S389" s="896"/>
      <c r="T389" s="896"/>
      <c r="U389" s="896"/>
      <c r="V389" s="896"/>
      <c r="W389" s="896"/>
      <c r="X389" s="896"/>
      <c r="Y389" s="896"/>
      <c r="Z389" s="896"/>
      <c r="AA389" s="896"/>
      <c r="AB389" s="896"/>
      <c r="AC389" s="896"/>
      <c r="AD389" s="896"/>
      <c r="AE389" s="896"/>
      <c r="AF389" s="896"/>
      <c r="AG389" s="896"/>
      <c r="AH389" s="896"/>
      <c r="AI389" s="896"/>
      <c r="AJ389" s="896"/>
      <c r="AK389" s="896"/>
      <c r="AL389" s="896"/>
      <c r="AM389" s="896"/>
      <c r="AN389" s="896"/>
      <c r="AO389" s="896"/>
      <c r="AP389" s="896"/>
      <c r="AQ389" s="896"/>
      <c r="AR389" s="896"/>
      <c r="AS389" s="896"/>
      <c r="AT389" s="896"/>
      <c r="AU389" s="896"/>
      <c r="AV389" s="896"/>
      <c r="AW389" s="970"/>
      <c r="AX389" s="970"/>
      <c r="AY389" s="970"/>
      <c r="AZ389" s="970"/>
      <c r="BA389" s="970"/>
      <c r="BB389" s="970"/>
    </row>
    <row r="390" spans="2:54" ht="13.5" customHeight="1">
      <c r="B390" s="897"/>
      <c r="C390" s="897"/>
      <c r="D390" s="897"/>
      <c r="E390" s="897"/>
      <c r="F390" s="897"/>
      <c r="G390" s="897"/>
      <c r="H390" s="897"/>
      <c r="I390" s="897"/>
      <c r="J390" s="897"/>
      <c r="K390" s="897"/>
      <c r="L390" s="897"/>
      <c r="M390" s="896" t="s">
        <v>1251</v>
      </c>
      <c r="N390" s="896"/>
      <c r="O390" s="896"/>
      <c r="P390" s="896"/>
      <c r="Q390" s="896"/>
      <c r="R390" s="896"/>
      <c r="S390" s="896"/>
      <c r="T390" s="896"/>
      <c r="U390" s="896"/>
      <c r="V390" s="896"/>
      <c r="W390" s="896"/>
      <c r="X390" s="896"/>
      <c r="Y390" s="896"/>
      <c r="Z390" s="896"/>
      <c r="AA390" s="896"/>
      <c r="AB390" s="896"/>
      <c r="AC390" s="896"/>
      <c r="AD390" s="896"/>
      <c r="AE390" s="896"/>
      <c r="AF390" s="896"/>
      <c r="AG390" s="896"/>
      <c r="AH390" s="896"/>
      <c r="AI390" s="896"/>
      <c r="AJ390" s="896"/>
      <c r="AK390" s="896"/>
      <c r="AL390" s="896"/>
      <c r="AM390" s="896"/>
      <c r="AN390" s="896"/>
      <c r="AO390" s="896"/>
      <c r="AP390" s="896"/>
      <c r="AQ390" s="896"/>
      <c r="AR390" s="896"/>
      <c r="AS390" s="896"/>
      <c r="AT390" s="896"/>
      <c r="AU390" s="896"/>
      <c r="AV390" s="896"/>
      <c r="AW390" s="970"/>
      <c r="AX390" s="970"/>
      <c r="AY390" s="970"/>
      <c r="AZ390" s="970"/>
      <c r="BA390" s="970"/>
      <c r="BB390" s="970"/>
    </row>
    <row r="391" spans="2:54" ht="13.5" customHeight="1">
      <c r="B391" s="897"/>
      <c r="C391" s="897"/>
      <c r="D391" s="897"/>
      <c r="E391" s="897"/>
      <c r="F391" s="897"/>
      <c r="G391" s="897"/>
      <c r="H391" s="897"/>
      <c r="I391" s="897"/>
      <c r="J391" s="897"/>
      <c r="K391" s="897"/>
      <c r="L391" s="897"/>
      <c r="M391" s="896" t="s">
        <v>934</v>
      </c>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896"/>
      <c r="AM391" s="896"/>
      <c r="AN391" s="896"/>
      <c r="AO391" s="896"/>
      <c r="AP391" s="896"/>
      <c r="AQ391" s="896"/>
      <c r="AR391" s="896"/>
      <c r="AS391" s="896"/>
      <c r="AT391" s="896"/>
      <c r="AU391" s="896"/>
      <c r="AV391" s="896"/>
      <c r="AW391" s="970"/>
      <c r="AX391" s="970"/>
      <c r="AY391" s="970"/>
      <c r="AZ391" s="970"/>
      <c r="BA391" s="970"/>
      <c r="BB391" s="970"/>
    </row>
    <row r="392" spans="2:54" ht="13.5" customHeight="1">
      <c r="B392" s="897"/>
      <c r="C392" s="897"/>
      <c r="D392" s="897"/>
      <c r="E392" s="897"/>
      <c r="F392" s="897"/>
      <c r="G392" s="897"/>
      <c r="H392" s="897"/>
      <c r="I392" s="897"/>
      <c r="J392" s="897"/>
      <c r="K392" s="897"/>
      <c r="L392" s="897"/>
      <c r="M392" s="896" t="s">
        <v>349</v>
      </c>
      <c r="N392" s="896"/>
      <c r="O392" s="896"/>
      <c r="P392" s="896"/>
      <c r="Q392" s="896"/>
      <c r="R392" s="896"/>
      <c r="S392" s="896"/>
      <c r="T392" s="896"/>
      <c r="U392" s="896"/>
      <c r="V392" s="896"/>
      <c r="W392" s="896"/>
      <c r="X392" s="896"/>
      <c r="Y392" s="896"/>
      <c r="Z392" s="896"/>
      <c r="AA392" s="896"/>
      <c r="AB392" s="896"/>
      <c r="AC392" s="896"/>
      <c r="AD392" s="896"/>
      <c r="AE392" s="896"/>
      <c r="AF392" s="896"/>
      <c r="AG392" s="896"/>
      <c r="AH392" s="896"/>
      <c r="AI392" s="896"/>
      <c r="AJ392" s="896"/>
      <c r="AK392" s="896"/>
      <c r="AL392" s="896"/>
      <c r="AM392" s="896"/>
      <c r="AN392" s="896"/>
      <c r="AO392" s="896"/>
      <c r="AP392" s="896"/>
      <c r="AQ392" s="896"/>
      <c r="AR392" s="896"/>
      <c r="AS392" s="896"/>
      <c r="AT392" s="896"/>
      <c r="AU392" s="896"/>
      <c r="AV392" s="896"/>
      <c r="AW392" s="970"/>
      <c r="AX392" s="970"/>
      <c r="AY392" s="970"/>
      <c r="AZ392" s="970"/>
      <c r="BA392" s="970"/>
      <c r="BB392" s="970"/>
    </row>
    <row r="393" spans="2:54" ht="13.5" customHeight="1">
      <c r="B393" s="897"/>
      <c r="C393" s="897"/>
      <c r="D393" s="897"/>
      <c r="E393" s="897"/>
      <c r="F393" s="897"/>
      <c r="G393" s="897"/>
      <c r="H393" s="897"/>
      <c r="I393" s="897"/>
      <c r="J393" s="897"/>
      <c r="K393" s="897"/>
      <c r="L393" s="897"/>
      <c r="M393" s="896" t="s">
        <v>350</v>
      </c>
      <c r="N393" s="896"/>
      <c r="O393" s="896"/>
      <c r="P393" s="896"/>
      <c r="Q393" s="896"/>
      <c r="R393" s="896"/>
      <c r="S393" s="896"/>
      <c r="T393" s="896"/>
      <c r="U393" s="896"/>
      <c r="V393" s="896"/>
      <c r="W393" s="896"/>
      <c r="X393" s="896"/>
      <c r="Y393" s="896"/>
      <c r="Z393" s="896"/>
      <c r="AA393" s="896"/>
      <c r="AB393" s="896"/>
      <c r="AC393" s="896"/>
      <c r="AD393" s="896"/>
      <c r="AE393" s="896"/>
      <c r="AF393" s="896"/>
      <c r="AG393" s="896"/>
      <c r="AH393" s="896"/>
      <c r="AI393" s="896"/>
      <c r="AJ393" s="896"/>
      <c r="AK393" s="896"/>
      <c r="AL393" s="896"/>
      <c r="AM393" s="896"/>
      <c r="AN393" s="896"/>
      <c r="AO393" s="896"/>
      <c r="AP393" s="896"/>
      <c r="AQ393" s="896"/>
      <c r="AR393" s="896"/>
      <c r="AS393" s="896"/>
      <c r="AT393" s="896"/>
      <c r="AU393" s="896"/>
      <c r="AV393" s="896"/>
      <c r="AW393" s="970"/>
      <c r="AX393" s="970"/>
      <c r="AY393" s="970"/>
      <c r="AZ393" s="970"/>
      <c r="BA393" s="970"/>
      <c r="BB393" s="970"/>
    </row>
    <row r="394" spans="2:54" ht="13.5" customHeight="1">
      <c r="B394" s="897"/>
      <c r="C394" s="897"/>
      <c r="D394" s="897"/>
      <c r="E394" s="897"/>
      <c r="F394" s="897"/>
      <c r="G394" s="897"/>
      <c r="H394" s="897"/>
      <c r="I394" s="897"/>
      <c r="J394" s="897"/>
      <c r="K394" s="897"/>
      <c r="L394" s="897"/>
      <c r="M394" s="896" t="s">
        <v>929</v>
      </c>
      <c r="N394" s="896"/>
      <c r="O394" s="896"/>
      <c r="P394" s="896"/>
      <c r="Q394" s="896"/>
      <c r="R394" s="896"/>
      <c r="S394" s="896"/>
      <c r="T394" s="896"/>
      <c r="U394" s="896"/>
      <c r="V394" s="896"/>
      <c r="W394" s="896"/>
      <c r="X394" s="896"/>
      <c r="Y394" s="896"/>
      <c r="Z394" s="896"/>
      <c r="AA394" s="896"/>
      <c r="AB394" s="896"/>
      <c r="AC394" s="896"/>
      <c r="AD394" s="896"/>
      <c r="AE394" s="896"/>
      <c r="AF394" s="896"/>
      <c r="AG394" s="896"/>
      <c r="AH394" s="896"/>
      <c r="AI394" s="896"/>
      <c r="AJ394" s="896"/>
      <c r="AK394" s="896"/>
      <c r="AL394" s="896"/>
      <c r="AM394" s="896"/>
      <c r="AN394" s="896"/>
      <c r="AO394" s="896"/>
      <c r="AP394" s="896"/>
      <c r="AQ394" s="896"/>
      <c r="AR394" s="896"/>
      <c r="AS394" s="896"/>
      <c r="AT394" s="896"/>
      <c r="AU394" s="896"/>
      <c r="AV394" s="896"/>
      <c r="AW394" s="970"/>
      <c r="AX394" s="970"/>
      <c r="AY394" s="970"/>
      <c r="AZ394" s="970"/>
      <c r="BA394" s="970"/>
      <c r="BB394" s="970"/>
    </row>
    <row r="395" spans="2:54" ht="13.5" customHeight="1">
      <c r="B395" s="897"/>
      <c r="C395" s="897"/>
      <c r="D395" s="897"/>
      <c r="E395" s="897"/>
      <c r="F395" s="897"/>
      <c r="G395" s="897"/>
      <c r="H395" s="897"/>
      <c r="I395" s="897"/>
      <c r="J395" s="897"/>
      <c r="K395" s="897"/>
      <c r="L395" s="897"/>
      <c r="M395" s="896" t="s">
        <v>2161</v>
      </c>
      <c r="N395" s="896"/>
      <c r="O395" s="896"/>
      <c r="P395" s="896"/>
      <c r="Q395" s="896"/>
      <c r="R395" s="896"/>
      <c r="S395" s="896"/>
      <c r="T395" s="896"/>
      <c r="U395" s="896"/>
      <c r="V395" s="896"/>
      <c r="W395" s="896"/>
      <c r="X395" s="896"/>
      <c r="Y395" s="896"/>
      <c r="Z395" s="896"/>
      <c r="AA395" s="896"/>
      <c r="AB395" s="896"/>
      <c r="AC395" s="896"/>
      <c r="AD395" s="896"/>
      <c r="AE395" s="896"/>
      <c r="AF395" s="896"/>
      <c r="AG395" s="896"/>
      <c r="AH395" s="896"/>
      <c r="AI395" s="896"/>
      <c r="AJ395" s="896"/>
      <c r="AK395" s="896"/>
      <c r="AL395" s="896"/>
      <c r="AM395" s="896"/>
      <c r="AN395" s="896"/>
      <c r="AO395" s="896"/>
      <c r="AP395" s="896"/>
      <c r="AQ395" s="896"/>
      <c r="AR395" s="896"/>
      <c r="AS395" s="896"/>
      <c r="AT395" s="896"/>
      <c r="AU395" s="896"/>
      <c r="AV395" s="896"/>
      <c r="AW395" s="970"/>
      <c r="AX395" s="970"/>
      <c r="AY395" s="970"/>
      <c r="AZ395" s="970"/>
      <c r="BA395" s="970"/>
      <c r="BB395" s="970"/>
    </row>
    <row r="396" spans="2:54" ht="13.5" customHeight="1">
      <c r="B396" s="897" t="s">
        <v>352</v>
      </c>
      <c r="C396" s="897"/>
      <c r="D396" s="897"/>
      <c r="E396" s="897"/>
      <c r="F396" s="897"/>
      <c r="G396" s="897"/>
      <c r="H396" s="897"/>
      <c r="I396" s="897"/>
      <c r="J396" s="897"/>
      <c r="K396" s="897"/>
      <c r="L396" s="897"/>
      <c r="M396" s="896" t="s">
        <v>2148</v>
      </c>
      <c r="N396" s="896"/>
      <c r="O396" s="896"/>
      <c r="P396" s="896"/>
      <c r="Q396" s="896"/>
      <c r="R396" s="896"/>
      <c r="S396" s="896"/>
      <c r="T396" s="896"/>
      <c r="U396" s="896"/>
      <c r="V396" s="896"/>
      <c r="W396" s="896"/>
      <c r="X396" s="896"/>
      <c r="Y396" s="896"/>
      <c r="Z396" s="896"/>
      <c r="AA396" s="896"/>
      <c r="AB396" s="896"/>
      <c r="AC396" s="896"/>
      <c r="AD396" s="896"/>
      <c r="AE396" s="896"/>
      <c r="AF396" s="896"/>
      <c r="AG396" s="896"/>
      <c r="AH396" s="896"/>
      <c r="AI396" s="896"/>
      <c r="AJ396" s="896"/>
      <c r="AK396" s="896"/>
      <c r="AL396" s="896"/>
      <c r="AM396" s="896"/>
      <c r="AN396" s="896"/>
      <c r="AO396" s="896"/>
      <c r="AP396" s="896"/>
      <c r="AQ396" s="896"/>
      <c r="AR396" s="896"/>
      <c r="AS396" s="896"/>
      <c r="AT396" s="896"/>
      <c r="AU396" s="896"/>
      <c r="AV396" s="896"/>
      <c r="AW396" s="970"/>
      <c r="AX396" s="970"/>
      <c r="AY396" s="970"/>
      <c r="AZ396" s="970"/>
      <c r="BA396" s="970"/>
      <c r="BB396" s="970"/>
    </row>
    <row r="397" spans="2:54" ht="13.5" customHeight="1">
      <c r="B397" s="897"/>
      <c r="C397" s="897"/>
      <c r="D397" s="897"/>
      <c r="E397" s="897"/>
      <c r="F397" s="897"/>
      <c r="G397" s="897"/>
      <c r="H397" s="897"/>
      <c r="I397" s="897"/>
      <c r="J397" s="897"/>
      <c r="K397" s="897"/>
      <c r="L397" s="897"/>
      <c r="M397" s="896" t="s">
        <v>351</v>
      </c>
      <c r="N397" s="896"/>
      <c r="O397" s="896"/>
      <c r="P397" s="896"/>
      <c r="Q397" s="896"/>
      <c r="R397" s="896"/>
      <c r="S397" s="896"/>
      <c r="T397" s="896"/>
      <c r="U397" s="896"/>
      <c r="V397" s="896"/>
      <c r="W397" s="896"/>
      <c r="X397" s="896"/>
      <c r="Y397" s="896"/>
      <c r="Z397" s="896"/>
      <c r="AA397" s="896"/>
      <c r="AB397" s="896"/>
      <c r="AC397" s="896"/>
      <c r="AD397" s="896"/>
      <c r="AE397" s="896"/>
      <c r="AF397" s="896"/>
      <c r="AG397" s="896"/>
      <c r="AH397" s="896"/>
      <c r="AI397" s="896"/>
      <c r="AJ397" s="896"/>
      <c r="AK397" s="896"/>
      <c r="AL397" s="896"/>
      <c r="AM397" s="896"/>
      <c r="AN397" s="896"/>
      <c r="AO397" s="896"/>
      <c r="AP397" s="896"/>
      <c r="AQ397" s="896"/>
      <c r="AR397" s="896"/>
      <c r="AS397" s="896"/>
      <c r="AT397" s="896"/>
      <c r="AU397" s="896"/>
      <c r="AV397" s="896"/>
      <c r="AW397" s="970"/>
      <c r="AX397" s="970"/>
      <c r="AY397" s="970"/>
      <c r="AZ397" s="970"/>
      <c r="BA397" s="970"/>
      <c r="BB397" s="970"/>
    </row>
    <row r="398" spans="2:54" ht="13.5" customHeight="1">
      <c r="B398" s="897"/>
      <c r="C398" s="897"/>
      <c r="D398" s="897"/>
      <c r="E398" s="897"/>
      <c r="F398" s="897"/>
      <c r="G398" s="897"/>
      <c r="H398" s="897"/>
      <c r="I398" s="897"/>
      <c r="J398" s="897"/>
      <c r="K398" s="897"/>
      <c r="L398" s="897"/>
      <c r="M398" s="896" t="s">
        <v>1135</v>
      </c>
      <c r="N398" s="896"/>
      <c r="O398" s="896"/>
      <c r="P398" s="896"/>
      <c r="Q398" s="896"/>
      <c r="R398" s="896"/>
      <c r="S398" s="896"/>
      <c r="T398" s="896"/>
      <c r="U398" s="896"/>
      <c r="V398" s="896"/>
      <c r="W398" s="896"/>
      <c r="X398" s="896"/>
      <c r="Y398" s="896"/>
      <c r="Z398" s="896"/>
      <c r="AA398" s="896"/>
      <c r="AB398" s="896"/>
      <c r="AC398" s="896"/>
      <c r="AD398" s="896"/>
      <c r="AE398" s="896"/>
      <c r="AF398" s="896"/>
      <c r="AG398" s="896"/>
      <c r="AH398" s="896"/>
      <c r="AI398" s="896"/>
      <c r="AJ398" s="896"/>
      <c r="AK398" s="896"/>
      <c r="AL398" s="896"/>
      <c r="AM398" s="896"/>
      <c r="AN398" s="896"/>
      <c r="AO398" s="896"/>
      <c r="AP398" s="896"/>
      <c r="AQ398" s="896"/>
      <c r="AR398" s="896"/>
      <c r="AS398" s="896"/>
      <c r="AT398" s="896"/>
      <c r="AU398" s="896"/>
      <c r="AV398" s="896"/>
      <c r="AW398" s="970"/>
      <c r="AX398" s="970"/>
      <c r="AY398" s="970"/>
      <c r="AZ398" s="970"/>
      <c r="BA398" s="970"/>
      <c r="BB398" s="970"/>
    </row>
    <row r="399" spans="2:54" ht="13.5" customHeight="1">
      <c r="B399" s="897"/>
      <c r="C399" s="897"/>
      <c r="D399" s="897"/>
      <c r="E399" s="897"/>
      <c r="F399" s="897"/>
      <c r="G399" s="897"/>
      <c r="H399" s="897"/>
      <c r="I399" s="897"/>
      <c r="J399" s="897"/>
      <c r="K399" s="897"/>
      <c r="L399" s="897"/>
      <c r="M399" s="896" t="s">
        <v>1136</v>
      </c>
      <c r="N399" s="896"/>
      <c r="O399" s="896"/>
      <c r="P399" s="896"/>
      <c r="Q399" s="896"/>
      <c r="R399" s="896"/>
      <c r="S399" s="896"/>
      <c r="T399" s="896"/>
      <c r="U399" s="896"/>
      <c r="V399" s="896"/>
      <c r="W399" s="896"/>
      <c r="X399" s="896"/>
      <c r="Y399" s="896"/>
      <c r="Z399" s="896"/>
      <c r="AA399" s="896"/>
      <c r="AB399" s="896"/>
      <c r="AC399" s="896"/>
      <c r="AD399" s="896"/>
      <c r="AE399" s="896"/>
      <c r="AF399" s="896"/>
      <c r="AG399" s="896"/>
      <c r="AH399" s="896"/>
      <c r="AI399" s="896"/>
      <c r="AJ399" s="896"/>
      <c r="AK399" s="896"/>
      <c r="AL399" s="896"/>
      <c r="AM399" s="896"/>
      <c r="AN399" s="896"/>
      <c r="AO399" s="896"/>
      <c r="AP399" s="896"/>
      <c r="AQ399" s="896"/>
      <c r="AR399" s="896"/>
      <c r="AS399" s="896"/>
      <c r="AT399" s="896"/>
      <c r="AU399" s="896"/>
      <c r="AV399" s="896"/>
      <c r="AW399" s="970"/>
      <c r="AX399" s="970"/>
      <c r="AY399" s="970"/>
      <c r="AZ399" s="970"/>
      <c r="BA399" s="970"/>
      <c r="BB399" s="970"/>
    </row>
    <row r="400" spans="2:54" ht="13.5" customHeight="1">
      <c r="B400" s="897"/>
      <c r="C400" s="897"/>
      <c r="D400" s="897"/>
      <c r="E400" s="897"/>
      <c r="F400" s="897"/>
      <c r="G400" s="897"/>
      <c r="H400" s="897"/>
      <c r="I400" s="897"/>
      <c r="J400" s="897"/>
      <c r="K400" s="897"/>
      <c r="L400" s="897"/>
      <c r="M400" s="896" t="s">
        <v>2149</v>
      </c>
      <c r="N400" s="896"/>
      <c r="O400" s="896"/>
      <c r="P400" s="896"/>
      <c r="Q400" s="896"/>
      <c r="R400" s="896"/>
      <c r="S400" s="896"/>
      <c r="T400" s="896"/>
      <c r="U400" s="896"/>
      <c r="V400" s="896"/>
      <c r="W400" s="896"/>
      <c r="X400" s="896"/>
      <c r="Y400" s="896"/>
      <c r="Z400" s="896"/>
      <c r="AA400" s="896"/>
      <c r="AB400" s="896"/>
      <c r="AC400" s="896"/>
      <c r="AD400" s="896"/>
      <c r="AE400" s="896"/>
      <c r="AF400" s="896"/>
      <c r="AG400" s="896"/>
      <c r="AH400" s="896"/>
      <c r="AI400" s="896"/>
      <c r="AJ400" s="896"/>
      <c r="AK400" s="896"/>
      <c r="AL400" s="896"/>
      <c r="AM400" s="896"/>
      <c r="AN400" s="896"/>
      <c r="AO400" s="896"/>
      <c r="AP400" s="896"/>
      <c r="AQ400" s="896"/>
      <c r="AR400" s="896"/>
      <c r="AS400" s="896"/>
      <c r="AT400" s="896"/>
      <c r="AU400" s="896"/>
      <c r="AV400" s="896"/>
      <c r="AW400" s="970"/>
      <c r="AX400" s="970"/>
      <c r="AY400" s="970"/>
      <c r="AZ400" s="970"/>
      <c r="BA400" s="970"/>
      <c r="BB400" s="970"/>
    </row>
    <row r="401" spans="2:54" ht="13.5" customHeight="1">
      <c r="B401" s="897"/>
      <c r="C401" s="897"/>
      <c r="D401" s="897"/>
      <c r="E401" s="897"/>
      <c r="F401" s="897"/>
      <c r="G401" s="897"/>
      <c r="H401" s="897"/>
      <c r="I401" s="897"/>
      <c r="J401" s="897"/>
      <c r="K401" s="897"/>
      <c r="L401" s="897"/>
      <c r="M401" s="896" t="s">
        <v>926</v>
      </c>
      <c r="N401" s="896"/>
      <c r="O401" s="896"/>
      <c r="P401" s="896"/>
      <c r="Q401" s="896"/>
      <c r="R401" s="896"/>
      <c r="S401" s="896"/>
      <c r="T401" s="896"/>
      <c r="U401" s="896"/>
      <c r="V401" s="896"/>
      <c r="W401" s="896"/>
      <c r="X401" s="896"/>
      <c r="Y401" s="896"/>
      <c r="Z401" s="896"/>
      <c r="AA401" s="896"/>
      <c r="AB401" s="896"/>
      <c r="AC401" s="896"/>
      <c r="AD401" s="896"/>
      <c r="AE401" s="896"/>
      <c r="AF401" s="896"/>
      <c r="AG401" s="896"/>
      <c r="AH401" s="896"/>
      <c r="AI401" s="896"/>
      <c r="AJ401" s="896"/>
      <c r="AK401" s="896"/>
      <c r="AL401" s="896"/>
      <c r="AM401" s="896"/>
      <c r="AN401" s="896"/>
      <c r="AO401" s="896"/>
      <c r="AP401" s="896"/>
      <c r="AQ401" s="896"/>
      <c r="AR401" s="896"/>
      <c r="AS401" s="896"/>
      <c r="AT401" s="896"/>
      <c r="AU401" s="896"/>
      <c r="AV401" s="896"/>
      <c r="AW401" s="970"/>
      <c r="AX401" s="970"/>
      <c r="AY401" s="970"/>
      <c r="AZ401" s="970"/>
      <c r="BA401" s="970"/>
      <c r="BB401" s="970"/>
    </row>
    <row r="402" spans="2:54" ht="13.5" customHeight="1">
      <c r="B402" s="897"/>
      <c r="C402" s="897"/>
      <c r="D402" s="897"/>
      <c r="E402" s="897"/>
      <c r="F402" s="897"/>
      <c r="G402" s="897"/>
      <c r="H402" s="897"/>
      <c r="I402" s="897"/>
      <c r="J402" s="897"/>
      <c r="K402" s="897"/>
      <c r="L402" s="897"/>
      <c r="M402" s="896" t="s">
        <v>927</v>
      </c>
      <c r="N402" s="896"/>
      <c r="O402" s="896"/>
      <c r="P402" s="896"/>
      <c r="Q402" s="896"/>
      <c r="R402" s="896"/>
      <c r="S402" s="896"/>
      <c r="T402" s="896"/>
      <c r="U402" s="896"/>
      <c r="V402" s="896"/>
      <c r="W402" s="896"/>
      <c r="X402" s="896"/>
      <c r="Y402" s="896"/>
      <c r="Z402" s="896"/>
      <c r="AA402" s="896"/>
      <c r="AB402" s="896"/>
      <c r="AC402" s="896"/>
      <c r="AD402" s="896"/>
      <c r="AE402" s="896"/>
      <c r="AF402" s="896"/>
      <c r="AG402" s="896"/>
      <c r="AH402" s="896"/>
      <c r="AI402" s="896"/>
      <c r="AJ402" s="896"/>
      <c r="AK402" s="896"/>
      <c r="AL402" s="896"/>
      <c r="AM402" s="896"/>
      <c r="AN402" s="896"/>
      <c r="AO402" s="896"/>
      <c r="AP402" s="896"/>
      <c r="AQ402" s="896"/>
      <c r="AR402" s="896"/>
      <c r="AS402" s="896"/>
      <c r="AT402" s="896"/>
      <c r="AU402" s="896"/>
      <c r="AV402" s="896"/>
      <c r="AW402" s="970"/>
      <c r="AX402" s="970"/>
      <c r="AY402" s="970"/>
      <c r="AZ402" s="970"/>
      <c r="BA402" s="970"/>
      <c r="BB402" s="970"/>
    </row>
    <row r="403" spans="2:54" ht="13.5" customHeight="1">
      <c r="B403" s="897"/>
      <c r="C403" s="897"/>
      <c r="D403" s="897"/>
      <c r="E403" s="897"/>
      <c r="F403" s="897"/>
      <c r="G403" s="897"/>
      <c r="H403" s="897"/>
      <c r="I403" s="897"/>
      <c r="J403" s="897"/>
      <c r="K403" s="897"/>
      <c r="L403" s="897"/>
      <c r="M403" s="896" t="s">
        <v>924</v>
      </c>
      <c r="N403" s="896"/>
      <c r="O403" s="896"/>
      <c r="P403" s="896"/>
      <c r="Q403" s="896"/>
      <c r="R403" s="896"/>
      <c r="S403" s="896"/>
      <c r="T403" s="896"/>
      <c r="U403" s="896"/>
      <c r="V403" s="896"/>
      <c r="W403" s="896"/>
      <c r="X403" s="896"/>
      <c r="Y403" s="896"/>
      <c r="Z403" s="896"/>
      <c r="AA403" s="896"/>
      <c r="AB403" s="896"/>
      <c r="AC403" s="896"/>
      <c r="AD403" s="896"/>
      <c r="AE403" s="896"/>
      <c r="AF403" s="896"/>
      <c r="AG403" s="896"/>
      <c r="AH403" s="896"/>
      <c r="AI403" s="896"/>
      <c r="AJ403" s="896"/>
      <c r="AK403" s="896"/>
      <c r="AL403" s="896"/>
      <c r="AM403" s="896"/>
      <c r="AN403" s="896"/>
      <c r="AO403" s="896"/>
      <c r="AP403" s="896"/>
      <c r="AQ403" s="896"/>
      <c r="AR403" s="896"/>
      <c r="AS403" s="896"/>
      <c r="AT403" s="896"/>
      <c r="AU403" s="896"/>
      <c r="AV403" s="896"/>
      <c r="AW403" s="970"/>
      <c r="AX403" s="970"/>
      <c r="AY403" s="970"/>
      <c r="AZ403" s="970"/>
      <c r="BA403" s="970"/>
      <c r="BB403" s="970"/>
    </row>
    <row r="404" spans="2:54" ht="13.5" customHeight="1">
      <c r="B404" s="897"/>
      <c r="C404" s="897"/>
      <c r="D404" s="897"/>
      <c r="E404" s="897"/>
      <c r="F404" s="897"/>
      <c r="G404" s="897"/>
      <c r="H404" s="897"/>
      <c r="I404" s="897"/>
      <c r="J404" s="897"/>
      <c r="K404" s="897"/>
      <c r="L404" s="897"/>
      <c r="M404" s="896" t="s">
        <v>925</v>
      </c>
      <c r="N404" s="896"/>
      <c r="O404" s="896"/>
      <c r="P404" s="896"/>
      <c r="Q404" s="896"/>
      <c r="R404" s="896"/>
      <c r="S404" s="896"/>
      <c r="T404" s="896"/>
      <c r="U404" s="896"/>
      <c r="V404" s="896"/>
      <c r="W404" s="896"/>
      <c r="X404" s="896"/>
      <c r="Y404" s="896"/>
      <c r="Z404" s="896"/>
      <c r="AA404" s="896"/>
      <c r="AB404" s="896"/>
      <c r="AC404" s="896"/>
      <c r="AD404" s="896"/>
      <c r="AE404" s="896"/>
      <c r="AF404" s="896"/>
      <c r="AG404" s="896"/>
      <c r="AH404" s="896"/>
      <c r="AI404" s="896"/>
      <c r="AJ404" s="896"/>
      <c r="AK404" s="896"/>
      <c r="AL404" s="896"/>
      <c r="AM404" s="896"/>
      <c r="AN404" s="896"/>
      <c r="AO404" s="896"/>
      <c r="AP404" s="896"/>
      <c r="AQ404" s="896"/>
      <c r="AR404" s="896"/>
      <c r="AS404" s="896"/>
      <c r="AT404" s="896"/>
      <c r="AU404" s="896"/>
      <c r="AV404" s="896"/>
      <c r="AW404" s="970"/>
      <c r="AX404" s="970"/>
      <c r="AY404" s="970"/>
      <c r="AZ404" s="970"/>
      <c r="BA404" s="970"/>
      <c r="BB404" s="970"/>
    </row>
    <row r="405" spans="2:54" ht="13.5" customHeight="1">
      <c r="B405" s="897"/>
      <c r="C405" s="897"/>
      <c r="D405" s="897"/>
      <c r="E405" s="897"/>
      <c r="F405" s="897"/>
      <c r="G405" s="897"/>
      <c r="H405" s="897"/>
      <c r="I405" s="897"/>
      <c r="J405" s="897"/>
      <c r="K405" s="897"/>
      <c r="L405" s="897"/>
      <c r="M405" s="896" t="s">
        <v>2161</v>
      </c>
      <c r="N405" s="896"/>
      <c r="O405" s="896"/>
      <c r="P405" s="896"/>
      <c r="Q405" s="896"/>
      <c r="R405" s="896"/>
      <c r="S405" s="896"/>
      <c r="T405" s="896"/>
      <c r="U405" s="896"/>
      <c r="V405" s="896"/>
      <c r="W405" s="896"/>
      <c r="X405" s="896"/>
      <c r="Y405" s="896"/>
      <c r="Z405" s="896"/>
      <c r="AA405" s="896"/>
      <c r="AB405" s="896"/>
      <c r="AC405" s="896"/>
      <c r="AD405" s="896"/>
      <c r="AE405" s="896"/>
      <c r="AF405" s="896"/>
      <c r="AG405" s="896"/>
      <c r="AH405" s="896"/>
      <c r="AI405" s="896"/>
      <c r="AJ405" s="896"/>
      <c r="AK405" s="896"/>
      <c r="AL405" s="896"/>
      <c r="AM405" s="896"/>
      <c r="AN405" s="896"/>
      <c r="AO405" s="896"/>
      <c r="AP405" s="896"/>
      <c r="AQ405" s="896"/>
      <c r="AR405" s="896"/>
      <c r="AS405" s="896"/>
      <c r="AT405" s="896"/>
      <c r="AU405" s="896"/>
      <c r="AV405" s="896"/>
      <c r="AW405" s="970"/>
      <c r="AX405" s="970"/>
      <c r="AY405" s="970"/>
      <c r="AZ405" s="970"/>
      <c r="BA405" s="970"/>
      <c r="BB405" s="970"/>
    </row>
    <row r="406" spans="2:54" ht="13.5" customHeight="1">
      <c r="B406" s="897" t="s">
        <v>196</v>
      </c>
      <c r="C406" s="897"/>
      <c r="D406" s="897"/>
      <c r="E406" s="897"/>
      <c r="F406" s="897"/>
      <c r="G406" s="897"/>
      <c r="H406" s="897"/>
      <c r="I406" s="897"/>
      <c r="J406" s="897"/>
      <c r="K406" s="897"/>
      <c r="L406" s="897"/>
      <c r="M406" s="896" t="s">
        <v>1687</v>
      </c>
      <c r="N406" s="896"/>
      <c r="O406" s="896"/>
      <c r="P406" s="896"/>
      <c r="Q406" s="896"/>
      <c r="R406" s="896"/>
      <c r="S406" s="896"/>
      <c r="T406" s="896"/>
      <c r="U406" s="896"/>
      <c r="V406" s="896"/>
      <c r="W406" s="896"/>
      <c r="X406" s="896"/>
      <c r="Y406" s="896"/>
      <c r="Z406" s="896"/>
      <c r="AA406" s="896"/>
      <c r="AB406" s="896"/>
      <c r="AC406" s="896"/>
      <c r="AD406" s="896"/>
      <c r="AE406" s="896"/>
      <c r="AF406" s="896"/>
      <c r="AG406" s="896"/>
      <c r="AH406" s="896"/>
      <c r="AI406" s="896"/>
      <c r="AJ406" s="896"/>
      <c r="AK406" s="896"/>
      <c r="AL406" s="896"/>
      <c r="AM406" s="896"/>
      <c r="AN406" s="896"/>
      <c r="AO406" s="896"/>
      <c r="AP406" s="896"/>
      <c r="AQ406" s="896"/>
      <c r="AR406" s="896"/>
      <c r="AS406" s="896"/>
      <c r="AT406" s="896"/>
      <c r="AU406" s="896"/>
      <c r="AV406" s="896"/>
      <c r="AW406" s="970"/>
      <c r="AX406" s="970"/>
      <c r="AY406" s="970"/>
      <c r="AZ406" s="970"/>
      <c r="BA406" s="970"/>
      <c r="BB406" s="970"/>
    </row>
    <row r="407" spans="2:54" ht="13.5" customHeight="1">
      <c r="B407" s="897"/>
      <c r="C407" s="897"/>
      <c r="D407" s="897"/>
      <c r="E407" s="897"/>
      <c r="F407" s="897"/>
      <c r="G407" s="897"/>
      <c r="H407" s="897"/>
      <c r="I407" s="897"/>
      <c r="J407" s="897"/>
      <c r="K407" s="897"/>
      <c r="L407" s="897"/>
      <c r="M407" s="896" t="s">
        <v>1685</v>
      </c>
      <c r="N407" s="896"/>
      <c r="O407" s="896"/>
      <c r="P407" s="896"/>
      <c r="Q407" s="896"/>
      <c r="R407" s="896"/>
      <c r="S407" s="896"/>
      <c r="T407" s="896"/>
      <c r="U407" s="896"/>
      <c r="V407" s="896"/>
      <c r="W407" s="896"/>
      <c r="X407" s="896"/>
      <c r="Y407" s="896"/>
      <c r="Z407" s="896"/>
      <c r="AA407" s="896"/>
      <c r="AB407" s="896"/>
      <c r="AC407" s="896"/>
      <c r="AD407" s="896"/>
      <c r="AE407" s="896"/>
      <c r="AF407" s="896"/>
      <c r="AG407" s="896"/>
      <c r="AH407" s="896"/>
      <c r="AI407" s="896"/>
      <c r="AJ407" s="896"/>
      <c r="AK407" s="896"/>
      <c r="AL407" s="896"/>
      <c r="AM407" s="896"/>
      <c r="AN407" s="896"/>
      <c r="AO407" s="896"/>
      <c r="AP407" s="896"/>
      <c r="AQ407" s="896"/>
      <c r="AR407" s="896"/>
      <c r="AS407" s="896"/>
      <c r="AT407" s="896"/>
      <c r="AU407" s="896"/>
      <c r="AV407" s="896"/>
      <c r="AW407" s="970"/>
      <c r="AX407" s="970"/>
      <c r="AY407" s="970"/>
      <c r="AZ407" s="970"/>
      <c r="BA407" s="970"/>
      <c r="BB407" s="970"/>
    </row>
    <row r="408" spans="2:54" ht="13.5" customHeight="1">
      <c r="B408" s="897"/>
      <c r="C408" s="897"/>
      <c r="D408" s="897"/>
      <c r="E408" s="897"/>
      <c r="F408" s="897"/>
      <c r="G408" s="897"/>
      <c r="H408" s="897"/>
      <c r="I408" s="897"/>
      <c r="J408" s="897"/>
      <c r="K408" s="897"/>
      <c r="L408" s="897"/>
      <c r="M408" s="896" t="s">
        <v>1686</v>
      </c>
      <c r="N408" s="896"/>
      <c r="O408" s="896"/>
      <c r="P408" s="896"/>
      <c r="Q408" s="896"/>
      <c r="R408" s="896"/>
      <c r="S408" s="896"/>
      <c r="T408" s="896"/>
      <c r="U408" s="896"/>
      <c r="V408" s="896"/>
      <c r="W408" s="896"/>
      <c r="X408" s="896"/>
      <c r="Y408" s="896"/>
      <c r="Z408" s="896"/>
      <c r="AA408" s="896"/>
      <c r="AB408" s="896"/>
      <c r="AC408" s="896"/>
      <c r="AD408" s="896"/>
      <c r="AE408" s="896"/>
      <c r="AF408" s="896"/>
      <c r="AG408" s="896"/>
      <c r="AH408" s="896"/>
      <c r="AI408" s="896"/>
      <c r="AJ408" s="896"/>
      <c r="AK408" s="896"/>
      <c r="AL408" s="896"/>
      <c r="AM408" s="896"/>
      <c r="AN408" s="896"/>
      <c r="AO408" s="896"/>
      <c r="AP408" s="896"/>
      <c r="AQ408" s="896"/>
      <c r="AR408" s="896"/>
      <c r="AS408" s="896"/>
      <c r="AT408" s="896"/>
      <c r="AU408" s="896"/>
      <c r="AV408" s="896"/>
      <c r="AW408" s="970"/>
      <c r="AX408" s="970"/>
      <c r="AY408" s="970"/>
      <c r="AZ408" s="970"/>
      <c r="BA408" s="970"/>
      <c r="BB408" s="970"/>
    </row>
    <row r="409" spans="2:54" ht="13.5" customHeight="1">
      <c r="B409" s="897"/>
      <c r="C409" s="897"/>
      <c r="D409" s="897"/>
      <c r="E409" s="897"/>
      <c r="F409" s="897"/>
      <c r="G409" s="897"/>
      <c r="H409" s="897"/>
      <c r="I409" s="897"/>
      <c r="J409" s="897"/>
      <c r="K409" s="897"/>
      <c r="L409" s="897"/>
      <c r="M409" s="896" t="s">
        <v>2161</v>
      </c>
      <c r="N409" s="896"/>
      <c r="O409" s="896"/>
      <c r="P409" s="896"/>
      <c r="Q409" s="896"/>
      <c r="R409" s="896"/>
      <c r="S409" s="896"/>
      <c r="T409" s="896"/>
      <c r="U409" s="896"/>
      <c r="V409" s="896"/>
      <c r="W409" s="896"/>
      <c r="X409" s="896"/>
      <c r="Y409" s="896"/>
      <c r="Z409" s="896"/>
      <c r="AA409" s="896"/>
      <c r="AB409" s="896"/>
      <c r="AC409" s="896"/>
      <c r="AD409" s="896"/>
      <c r="AE409" s="896"/>
      <c r="AF409" s="896"/>
      <c r="AG409" s="896"/>
      <c r="AH409" s="896"/>
      <c r="AI409" s="896"/>
      <c r="AJ409" s="896"/>
      <c r="AK409" s="896"/>
      <c r="AL409" s="896"/>
      <c r="AM409" s="896"/>
      <c r="AN409" s="896"/>
      <c r="AO409" s="896"/>
      <c r="AP409" s="896"/>
      <c r="AQ409" s="896"/>
      <c r="AR409" s="896"/>
      <c r="AS409" s="896"/>
      <c r="AT409" s="896"/>
      <c r="AU409" s="896"/>
      <c r="AV409" s="896"/>
      <c r="AW409" s="970"/>
      <c r="AX409" s="970"/>
      <c r="AY409" s="970"/>
      <c r="AZ409" s="970"/>
      <c r="BA409" s="970"/>
      <c r="BB409" s="970"/>
    </row>
    <row r="410" spans="2:54" ht="13.5" customHeight="1">
      <c r="B410" s="908" t="s">
        <v>2150</v>
      </c>
      <c r="C410" s="908"/>
      <c r="D410" s="908"/>
      <c r="E410" s="908"/>
      <c r="F410" s="908"/>
      <c r="G410" s="908"/>
      <c r="H410" s="908"/>
      <c r="I410" s="908"/>
      <c r="J410" s="908"/>
      <c r="K410" s="908"/>
      <c r="L410" s="908"/>
      <c r="M410" s="896" t="s">
        <v>2156</v>
      </c>
      <c r="N410" s="896"/>
      <c r="O410" s="896"/>
      <c r="P410" s="896"/>
      <c r="Q410" s="896"/>
      <c r="R410" s="896"/>
      <c r="S410" s="896"/>
      <c r="T410" s="896"/>
      <c r="U410" s="896"/>
      <c r="V410" s="896"/>
      <c r="W410" s="896"/>
      <c r="X410" s="896"/>
      <c r="Y410" s="896"/>
      <c r="Z410" s="896"/>
      <c r="AA410" s="896"/>
      <c r="AB410" s="896"/>
      <c r="AC410" s="896"/>
      <c r="AD410" s="896"/>
      <c r="AE410" s="896"/>
      <c r="AF410" s="896"/>
      <c r="AG410" s="896"/>
      <c r="AH410" s="896"/>
      <c r="AI410" s="896"/>
      <c r="AJ410" s="896"/>
      <c r="AK410" s="896"/>
      <c r="AL410" s="896"/>
      <c r="AM410" s="896"/>
      <c r="AN410" s="896"/>
      <c r="AO410" s="896"/>
      <c r="AP410" s="896"/>
      <c r="AQ410" s="896"/>
      <c r="AR410" s="896"/>
      <c r="AS410" s="896"/>
      <c r="AT410" s="896"/>
      <c r="AU410" s="896"/>
      <c r="AV410" s="896"/>
      <c r="AW410" s="970"/>
      <c r="AX410" s="970"/>
      <c r="AY410" s="970"/>
      <c r="AZ410" s="970"/>
      <c r="BA410" s="970"/>
      <c r="BB410" s="970"/>
    </row>
    <row r="411" spans="2:54" ht="13.5" customHeight="1">
      <c r="B411" s="908"/>
      <c r="C411" s="908"/>
      <c r="D411" s="908"/>
      <c r="E411" s="908"/>
      <c r="F411" s="908"/>
      <c r="G411" s="908"/>
      <c r="H411" s="908"/>
      <c r="I411" s="908"/>
      <c r="J411" s="908"/>
      <c r="K411" s="908"/>
      <c r="L411" s="908"/>
      <c r="M411" s="896" t="s">
        <v>2155</v>
      </c>
      <c r="N411" s="896"/>
      <c r="O411" s="896"/>
      <c r="P411" s="896"/>
      <c r="Q411" s="896"/>
      <c r="R411" s="896"/>
      <c r="S411" s="896"/>
      <c r="T411" s="896"/>
      <c r="U411" s="896"/>
      <c r="V411" s="896"/>
      <c r="W411" s="896"/>
      <c r="X411" s="896"/>
      <c r="Y411" s="896"/>
      <c r="Z411" s="896"/>
      <c r="AA411" s="896"/>
      <c r="AB411" s="896"/>
      <c r="AC411" s="896"/>
      <c r="AD411" s="896"/>
      <c r="AE411" s="896"/>
      <c r="AF411" s="896"/>
      <c r="AG411" s="896"/>
      <c r="AH411" s="896"/>
      <c r="AI411" s="896"/>
      <c r="AJ411" s="896"/>
      <c r="AK411" s="896"/>
      <c r="AL411" s="896"/>
      <c r="AM411" s="896"/>
      <c r="AN411" s="896"/>
      <c r="AO411" s="896"/>
      <c r="AP411" s="896"/>
      <c r="AQ411" s="896"/>
      <c r="AR411" s="896"/>
      <c r="AS411" s="896"/>
      <c r="AT411" s="896"/>
      <c r="AU411" s="896"/>
      <c r="AV411" s="896"/>
      <c r="AW411" s="970"/>
      <c r="AX411" s="970"/>
      <c r="AY411" s="970"/>
      <c r="AZ411" s="970"/>
      <c r="BA411" s="970"/>
      <c r="BB411" s="970"/>
    </row>
    <row r="412" spans="2:54" ht="13.5" customHeight="1">
      <c r="B412" s="908"/>
      <c r="C412" s="908"/>
      <c r="D412" s="908"/>
      <c r="E412" s="908"/>
      <c r="F412" s="908"/>
      <c r="G412" s="908"/>
      <c r="H412" s="908"/>
      <c r="I412" s="908"/>
      <c r="J412" s="908"/>
      <c r="K412" s="908"/>
      <c r="L412" s="908"/>
      <c r="M412" s="896" t="s">
        <v>2158</v>
      </c>
      <c r="N412" s="896"/>
      <c r="O412" s="896"/>
      <c r="P412" s="896"/>
      <c r="Q412" s="896"/>
      <c r="R412" s="896"/>
      <c r="S412" s="896"/>
      <c r="T412" s="896"/>
      <c r="U412" s="896"/>
      <c r="V412" s="896"/>
      <c r="W412" s="896"/>
      <c r="X412" s="896"/>
      <c r="Y412" s="896"/>
      <c r="Z412" s="896"/>
      <c r="AA412" s="896"/>
      <c r="AB412" s="896"/>
      <c r="AC412" s="896"/>
      <c r="AD412" s="896"/>
      <c r="AE412" s="896"/>
      <c r="AF412" s="896"/>
      <c r="AG412" s="896"/>
      <c r="AH412" s="896"/>
      <c r="AI412" s="896"/>
      <c r="AJ412" s="896"/>
      <c r="AK412" s="896"/>
      <c r="AL412" s="896"/>
      <c r="AM412" s="896"/>
      <c r="AN412" s="896"/>
      <c r="AO412" s="896"/>
      <c r="AP412" s="896"/>
      <c r="AQ412" s="896"/>
      <c r="AR412" s="896"/>
      <c r="AS412" s="896"/>
      <c r="AT412" s="896"/>
      <c r="AU412" s="896"/>
      <c r="AV412" s="896"/>
      <c r="AW412" s="970"/>
      <c r="AX412" s="970"/>
      <c r="AY412" s="970"/>
      <c r="AZ412" s="970"/>
      <c r="BA412" s="970"/>
      <c r="BB412" s="970"/>
    </row>
    <row r="413" spans="2:54" ht="13.5" customHeight="1">
      <c r="B413" s="908"/>
      <c r="C413" s="908"/>
      <c r="D413" s="908"/>
      <c r="E413" s="908"/>
      <c r="F413" s="908"/>
      <c r="G413" s="908"/>
      <c r="H413" s="908"/>
      <c r="I413" s="908"/>
      <c r="J413" s="908"/>
      <c r="K413" s="908"/>
      <c r="L413" s="908"/>
      <c r="M413" s="896" t="s">
        <v>2159</v>
      </c>
      <c r="N413" s="896"/>
      <c r="O413" s="896"/>
      <c r="P413" s="896"/>
      <c r="Q413" s="896"/>
      <c r="R413" s="896"/>
      <c r="S413" s="896"/>
      <c r="T413" s="896"/>
      <c r="U413" s="896"/>
      <c r="V413" s="896"/>
      <c r="W413" s="896"/>
      <c r="X413" s="896"/>
      <c r="Y413" s="896"/>
      <c r="Z413" s="896"/>
      <c r="AA413" s="896"/>
      <c r="AB413" s="896"/>
      <c r="AC413" s="896"/>
      <c r="AD413" s="896"/>
      <c r="AE413" s="896"/>
      <c r="AF413" s="896"/>
      <c r="AG413" s="896"/>
      <c r="AH413" s="896"/>
      <c r="AI413" s="896"/>
      <c r="AJ413" s="896"/>
      <c r="AK413" s="896"/>
      <c r="AL413" s="896"/>
      <c r="AM413" s="896"/>
      <c r="AN413" s="896"/>
      <c r="AO413" s="896"/>
      <c r="AP413" s="896"/>
      <c r="AQ413" s="896"/>
      <c r="AR413" s="896"/>
      <c r="AS413" s="896"/>
      <c r="AT413" s="896"/>
      <c r="AU413" s="896"/>
      <c r="AV413" s="896"/>
      <c r="AW413" s="970"/>
      <c r="AX413" s="970"/>
      <c r="AY413" s="970"/>
      <c r="AZ413" s="970"/>
      <c r="BA413" s="970"/>
      <c r="BB413" s="970"/>
    </row>
    <row r="414" spans="2:54" ht="13.5" customHeight="1">
      <c r="B414" s="908"/>
      <c r="C414" s="908"/>
      <c r="D414" s="908"/>
      <c r="E414" s="908"/>
      <c r="F414" s="908"/>
      <c r="G414" s="908"/>
      <c r="H414" s="908"/>
      <c r="I414" s="908"/>
      <c r="J414" s="908"/>
      <c r="K414" s="908"/>
      <c r="L414" s="908"/>
      <c r="M414" s="896" t="s">
        <v>2160</v>
      </c>
      <c r="N414" s="896"/>
      <c r="O414" s="896"/>
      <c r="P414" s="896"/>
      <c r="Q414" s="896"/>
      <c r="R414" s="896"/>
      <c r="S414" s="896"/>
      <c r="T414" s="896"/>
      <c r="U414" s="896"/>
      <c r="V414" s="896"/>
      <c r="W414" s="896"/>
      <c r="X414" s="896"/>
      <c r="Y414" s="896"/>
      <c r="Z414" s="896"/>
      <c r="AA414" s="896"/>
      <c r="AB414" s="896"/>
      <c r="AC414" s="896"/>
      <c r="AD414" s="896"/>
      <c r="AE414" s="896"/>
      <c r="AF414" s="896"/>
      <c r="AG414" s="896"/>
      <c r="AH414" s="896"/>
      <c r="AI414" s="896"/>
      <c r="AJ414" s="896"/>
      <c r="AK414" s="896"/>
      <c r="AL414" s="896"/>
      <c r="AM414" s="896"/>
      <c r="AN414" s="896"/>
      <c r="AO414" s="896"/>
      <c r="AP414" s="896"/>
      <c r="AQ414" s="896"/>
      <c r="AR414" s="896"/>
      <c r="AS414" s="896"/>
      <c r="AT414" s="896"/>
      <c r="AU414" s="896"/>
      <c r="AV414" s="896"/>
      <c r="AW414" s="970"/>
      <c r="AX414" s="970"/>
      <c r="AY414" s="970"/>
      <c r="AZ414" s="970"/>
      <c r="BA414" s="970"/>
      <c r="BB414" s="970"/>
    </row>
    <row r="415" spans="2:54" ht="13.5" customHeight="1">
      <c r="B415" s="908"/>
      <c r="C415" s="908"/>
      <c r="D415" s="908"/>
      <c r="E415" s="908"/>
      <c r="F415" s="908"/>
      <c r="G415" s="908"/>
      <c r="H415" s="908"/>
      <c r="I415" s="908"/>
      <c r="J415" s="908"/>
      <c r="K415" s="908"/>
      <c r="L415" s="908"/>
      <c r="M415" s="896" t="s">
        <v>2154</v>
      </c>
      <c r="N415" s="896"/>
      <c r="O415" s="896"/>
      <c r="P415" s="896"/>
      <c r="Q415" s="896"/>
      <c r="R415" s="896"/>
      <c r="S415" s="896"/>
      <c r="T415" s="896"/>
      <c r="U415" s="896"/>
      <c r="V415" s="896"/>
      <c r="W415" s="896"/>
      <c r="X415" s="896"/>
      <c r="Y415" s="896"/>
      <c r="Z415" s="896"/>
      <c r="AA415" s="896"/>
      <c r="AB415" s="896"/>
      <c r="AC415" s="896"/>
      <c r="AD415" s="896"/>
      <c r="AE415" s="896"/>
      <c r="AF415" s="896"/>
      <c r="AG415" s="896"/>
      <c r="AH415" s="896"/>
      <c r="AI415" s="896"/>
      <c r="AJ415" s="896"/>
      <c r="AK415" s="896"/>
      <c r="AL415" s="896"/>
      <c r="AM415" s="896"/>
      <c r="AN415" s="896"/>
      <c r="AO415" s="896"/>
      <c r="AP415" s="896"/>
      <c r="AQ415" s="896"/>
      <c r="AR415" s="896"/>
      <c r="AS415" s="896"/>
      <c r="AT415" s="896"/>
      <c r="AU415" s="896"/>
      <c r="AV415" s="896"/>
      <c r="AW415" s="970"/>
      <c r="AX415" s="970"/>
      <c r="AY415" s="970"/>
      <c r="AZ415" s="970"/>
      <c r="BA415" s="970"/>
      <c r="BB415" s="970"/>
    </row>
    <row r="416" spans="2:54" ht="13.5" customHeight="1">
      <c r="B416" s="908"/>
      <c r="C416" s="908"/>
      <c r="D416" s="908"/>
      <c r="E416" s="908"/>
      <c r="F416" s="908"/>
      <c r="G416" s="908"/>
      <c r="H416" s="908"/>
      <c r="I416" s="908"/>
      <c r="J416" s="908"/>
      <c r="K416" s="908"/>
      <c r="L416" s="908"/>
      <c r="M416" s="896" t="s">
        <v>2153</v>
      </c>
      <c r="N416" s="896"/>
      <c r="O416" s="896"/>
      <c r="P416" s="896"/>
      <c r="Q416" s="896"/>
      <c r="R416" s="896"/>
      <c r="S416" s="896"/>
      <c r="T416" s="896"/>
      <c r="U416" s="896"/>
      <c r="V416" s="896"/>
      <c r="W416" s="896"/>
      <c r="X416" s="896"/>
      <c r="Y416" s="896"/>
      <c r="Z416" s="896"/>
      <c r="AA416" s="896"/>
      <c r="AB416" s="896"/>
      <c r="AC416" s="896"/>
      <c r="AD416" s="896"/>
      <c r="AE416" s="896"/>
      <c r="AF416" s="896"/>
      <c r="AG416" s="896"/>
      <c r="AH416" s="896"/>
      <c r="AI416" s="896"/>
      <c r="AJ416" s="896"/>
      <c r="AK416" s="896"/>
      <c r="AL416" s="896"/>
      <c r="AM416" s="896"/>
      <c r="AN416" s="896"/>
      <c r="AO416" s="896"/>
      <c r="AP416" s="896"/>
      <c r="AQ416" s="896"/>
      <c r="AR416" s="896"/>
      <c r="AS416" s="896"/>
      <c r="AT416" s="896"/>
      <c r="AU416" s="896"/>
      <c r="AV416" s="896"/>
      <c r="AW416" s="970"/>
      <c r="AX416" s="970"/>
      <c r="AY416" s="970"/>
      <c r="AZ416" s="970"/>
      <c r="BA416" s="970"/>
      <c r="BB416" s="970"/>
    </row>
    <row r="417" spans="2:56" ht="13.5" customHeight="1">
      <c r="B417" s="908"/>
      <c r="C417" s="908"/>
      <c r="D417" s="908"/>
      <c r="E417" s="908"/>
      <c r="F417" s="908"/>
      <c r="G417" s="908"/>
      <c r="H417" s="908"/>
      <c r="I417" s="908"/>
      <c r="J417" s="908"/>
      <c r="K417" s="908"/>
      <c r="L417" s="908"/>
      <c r="M417" s="896" t="s">
        <v>2152</v>
      </c>
      <c r="N417" s="896"/>
      <c r="O417" s="896"/>
      <c r="P417" s="896"/>
      <c r="Q417" s="896"/>
      <c r="R417" s="896"/>
      <c r="S417" s="896"/>
      <c r="T417" s="896"/>
      <c r="U417" s="896"/>
      <c r="V417" s="896"/>
      <c r="W417" s="896"/>
      <c r="X417" s="896"/>
      <c r="Y417" s="896"/>
      <c r="Z417" s="896"/>
      <c r="AA417" s="896"/>
      <c r="AB417" s="896"/>
      <c r="AC417" s="896"/>
      <c r="AD417" s="896"/>
      <c r="AE417" s="896"/>
      <c r="AF417" s="896"/>
      <c r="AG417" s="896"/>
      <c r="AH417" s="896"/>
      <c r="AI417" s="896"/>
      <c r="AJ417" s="896"/>
      <c r="AK417" s="896"/>
      <c r="AL417" s="896"/>
      <c r="AM417" s="896"/>
      <c r="AN417" s="896"/>
      <c r="AO417" s="896"/>
      <c r="AP417" s="896"/>
      <c r="AQ417" s="896"/>
      <c r="AR417" s="896"/>
      <c r="AS417" s="896"/>
      <c r="AT417" s="896"/>
      <c r="AU417" s="896"/>
      <c r="AV417" s="896"/>
      <c r="AW417" s="970"/>
      <c r="AX417" s="970"/>
      <c r="AY417" s="970"/>
      <c r="AZ417" s="970"/>
      <c r="BA417" s="970"/>
      <c r="BB417" s="970"/>
    </row>
    <row r="418" spans="2:56" ht="13.5" customHeight="1">
      <c r="B418" s="908"/>
      <c r="C418" s="908"/>
      <c r="D418" s="908"/>
      <c r="E418" s="908"/>
      <c r="F418" s="908"/>
      <c r="G418" s="908"/>
      <c r="H418" s="908"/>
      <c r="I418" s="908"/>
      <c r="J418" s="908"/>
      <c r="K418" s="908"/>
      <c r="L418" s="908"/>
      <c r="M418" s="896" t="s">
        <v>2151</v>
      </c>
      <c r="N418" s="896"/>
      <c r="O418" s="896"/>
      <c r="P418" s="896"/>
      <c r="Q418" s="896"/>
      <c r="R418" s="896"/>
      <c r="S418" s="896"/>
      <c r="T418" s="896"/>
      <c r="U418" s="896"/>
      <c r="V418" s="896"/>
      <c r="W418" s="896"/>
      <c r="X418" s="896"/>
      <c r="Y418" s="896"/>
      <c r="Z418" s="896"/>
      <c r="AA418" s="896"/>
      <c r="AB418" s="896"/>
      <c r="AC418" s="896"/>
      <c r="AD418" s="896"/>
      <c r="AE418" s="896"/>
      <c r="AF418" s="896"/>
      <c r="AG418" s="896"/>
      <c r="AH418" s="896"/>
      <c r="AI418" s="896"/>
      <c r="AJ418" s="896"/>
      <c r="AK418" s="896"/>
      <c r="AL418" s="896"/>
      <c r="AM418" s="896"/>
      <c r="AN418" s="896"/>
      <c r="AO418" s="896"/>
      <c r="AP418" s="896"/>
      <c r="AQ418" s="896"/>
      <c r="AR418" s="896"/>
      <c r="AS418" s="896"/>
      <c r="AT418" s="896"/>
      <c r="AU418" s="896"/>
      <c r="AV418" s="896"/>
      <c r="AW418" s="970"/>
      <c r="AX418" s="970"/>
      <c r="AY418" s="970"/>
      <c r="AZ418" s="970"/>
      <c r="BA418" s="970"/>
      <c r="BB418" s="970"/>
    </row>
    <row r="419" spans="2:56" ht="13.5" customHeight="1">
      <c r="B419" s="908"/>
      <c r="C419" s="908"/>
      <c r="D419" s="908"/>
      <c r="E419" s="908"/>
      <c r="F419" s="908"/>
      <c r="G419" s="908"/>
      <c r="H419" s="908"/>
      <c r="I419" s="908"/>
      <c r="J419" s="908"/>
      <c r="K419" s="908"/>
      <c r="L419" s="908"/>
      <c r="M419" s="896" t="s">
        <v>2157</v>
      </c>
      <c r="N419" s="896"/>
      <c r="O419" s="896"/>
      <c r="P419" s="896"/>
      <c r="Q419" s="896"/>
      <c r="R419" s="896"/>
      <c r="S419" s="896"/>
      <c r="T419" s="896"/>
      <c r="U419" s="896"/>
      <c r="V419" s="896"/>
      <c r="W419" s="896"/>
      <c r="X419" s="896"/>
      <c r="Y419" s="896"/>
      <c r="Z419" s="896"/>
      <c r="AA419" s="896"/>
      <c r="AB419" s="896"/>
      <c r="AC419" s="896"/>
      <c r="AD419" s="896"/>
      <c r="AE419" s="896"/>
      <c r="AF419" s="896"/>
      <c r="AG419" s="896"/>
      <c r="AH419" s="896"/>
      <c r="AI419" s="896"/>
      <c r="AJ419" s="896"/>
      <c r="AK419" s="896"/>
      <c r="AL419" s="896"/>
      <c r="AM419" s="896"/>
      <c r="AN419" s="896"/>
      <c r="AO419" s="896"/>
      <c r="AP419" s="896"/>
      <c r="AQ419" s="896"/>
      <c r="AR419" s="896"/>
      <c r="AS419" s="896"/>
      <c r="AT419" s="896"/>
      <c r="AU419" s="896"/>
      <c r="AV419" s="896"/>
      <c r="AW419" s="970"/>
      <c r="AX419" s="970"/>
      <c r="AY419" s="970"/>
      <c r="AZ419" s="970"/>
      <c r="BA419" s="970"/>
      <c r="BB419" s="970"/>
    </row>
    <row r="420" spans="2:56" ht="13.5" customHeight="1">
      <c r="B420" s="908"/>
      <c r="C420" s="908"/>
      <c r="D420" s="908"/>
      <c r="E420" s="908"/>
      <c r="F420" s="908"/>
      <c r="G420" s="908"/>
      <c r="H420" s="908"/>
      <c r="I420" s="908"/>
      <c r="J420" s="908"/>
      <c r="K420" s="908"/>
      <c r="L420" s="908"/>
      <c r="M420" s="896" t="s">
        <v>2161</v>
      </c>
      <c r="N420" s="896"/>
      <c r="O420" s="896"/>
      <c r="P420" s="896"/>
      <c r="Q420" s="896"/>
      <c r="R420" s="896"/>
      <c r="S420" s="896"/>
      <c r="T420" s="896"/>
      <c r="U420" s="896"/>
      <c r="V420" s="896"/>
      <c r="W420" s="896"/>
      <c r="X420" s="896"/>
      <c r="Y420" s="896"/>
      <c r="Z420" s="896"/>
      <c r="AA420" s="896"/>
      <c r="AB420" s="896"/>
      <c r="AC420" s="896"/>
      <c r="AD420" s="896"/>
      <c r="AE420" s="896"/>
      <c r="AF420" s="896"/>
      <c r="AG420" s="896"/>
      <c r="AH420" s="896"/>
      <c r="AI420" s="896"/>
      <c r="AJ420" s="896"/>
      <c r="AK420" s="896"/>
      <c r="AL420" s="896"/>
      <c r="AM420" s="896"/>
      <c r="AN420" s="896"/>
      <c r="AO420" s="896"/>
      <c r="AP420" s="896"/>
      <c r="AQ420" s="896"/>
      <c r="AR420" s="896"/>
      <c r="AS420" s="896"/>
      <c r="AT420" s="896"/>
      <c r="AU420" s="896"/>
      <c r="AV420" s="896"/>
      <c r="AW420" s="970"/>
      <c r="AX420" s="970"/>
      <c r="AY420" s="970"/>
      <c r="AZ420" s="970"/>
      <c r="BA420" s="970"/>
      <c r="BB420" s="970"/>
    </row>
    <row r="421" spans="2:56" ht="13.5" customHeight="1">
      <c r="B421" s="908" t="s">
        <v>1446</v>
      </c>
      <c r="C421" s="908"/>
      <c r="D421" s="908"/>
      <c r="E421" s="908"/>
      <c r="F421" s="908"/>
      <c r="G421" s="908"/>
      <c r="H421" s="908"/>
      <c r="I421" s="908"/>
      <c r="J421" s="908"/>
      <c r="K421" s="908"/>
      <c r="L421" s="908"/>
      <c r="M421" s="896" t="s">
        <v>298</v>
      </c>
      <c r="N421" s="896"/>
      <c r="O421" s="896"/>
      <c r="P421" s="896"/>
      <c r="Q421" s="896"/>
      <c r="R421" s="896"/>
      <c r="S421" s="896"/>
      <c r="T421" s="896"/>
      <c r="U421" s="896"/>
      <c r="V421" s="896"/>
      <c r="W421" s="896"/>
      <c r="X421" s="896"/>
      <c r="Y421" s="896"/>
      <c r="Z421" s="896"/>
      <c r="AA421" s="896"/>
      <c r="AB421" s="896"/>
      <c r="AC421" s="896"/>
      <c r="AD421" s="896"/>
      <c r="AE421" s="896"/>
      <c r="AF421" s="896"/>
      <c r="AG421" s="896"/>
      <c r="AH421" s="896"/>
      <c r="AI421" s="896"/>
      <c r="AJ421" s="896"/>
      <c r="AK421" s="896"/>
      <c r="AL421" s="896"/>
      <c r="AM421" s="896"/>
      <c r="AN421" s="896"/>
      <c r="AO421" s="896"/>
      <c r="AP421" s="896"/>
      <c r="AQ421" s="896"/>
      <c r="AR421" s="896"/>
      <c r="AS421" s="896"/>
      <c r="AT421" s="896"/>
      <c r="AU421" s="896"/>
      <c r="AV421" s="896"/>
      <c r="AW421" s="970"/>
      <c r="AX421" s="970"/>
      <c r="AY421" s="970"/>
      <c r="AZ421" s="970"/>
      <c r="BA421" s="970"/>
      <c r="BB421" s="970"/>
    </row>
    <row r="422" spans="2:56" ht="13.5" customHeight="1">
      <c r="B422" s="908"/>
      <c r="C422" s="908"/>
      <c r="D422" s="908"/>
      <c r="E422" s="908"/>
      <c r="F422" s="908"/>
      <c r="G422" s="908"/>
      <c r="H422" s="908"/>
      <c r="I422" s="908"/>
      <c r="J422" s="908"/>
      <c r="K422" s="908"/>
      <c r="L422" s="908"/>
      <c r="M422" s="896" t="s">
        <v>821</v>
      </c>
      <c r="N422" s="896"/>
      <c r="O422" s="896"/>
      <c r="P422" s="896"/>
      <c r="Q422" s="896"/>
      <c r="R422" s="896"/>
      <c r="S422" s="896"/>
      <c r="T422" s="896"/>
      <c r="U422" s="896"/>
      <c r="V422" s="896"/>
      <c r="W422" s="896"/>
      <c r="X422" s="896"/>
      <c r="Y422" s="896"/>
      <c r="Z422" s="896"/>
      <c r="AA422" s="896"/>
      <c r="AB422" s="896"/>
      <c r="AC422" s="896"/>
      <c r="AD422" s="896"/>
      <c r="AE422" s="896"/>
      <c r="AF422" s="896"/>
      <c r="AG422" s="896"/>
      <c r="AH422" s="896"/>
      <c r="AI422" s="896"/>
      <c r="AJ422" s="896"/>
      <c r="AK422" s="896"/>
      <c r="AL422" s="896"/>
      <c r="AM422" s="896"/>
      <c r="AN422" s="896"/>
      <c r="AO422" s="896"/>
      <c r="AP422" s="896"/>
      <c r="AQ422" s="896"/>
      <c r="AR422" s="896"/>
      <c r="AS422" s="896"/>
      <c r="AT422" s="896"/>
      <c r="AU422" s="896"/>
      <c r="AV422" s="896"/>
      <c r="AW422" s="970"/>
      <c r="AX422" s="970"/>
      <c r="AY422" s="970"/>
      <c r="AZ422" s="970"/>
      <c r="BA422" s="970"/>
      <c r="BB422" s="970"/>
    </row>
    <row r="423" spans="2:56" ht="13.5" customHeight="1">
      <c r="B423" s="908"/>
      <c r="C423" s="908"/>
      <c r="D423" s="908"/>
      <c r="E423" s="908"/>
      <c r="F423" s="908"/>
      <c r="G423" s="908"/>
      <c r="H423" s="908"/>
      <c r="I423" s="908"/>
      <c r="J423" s="908"/>
      <c r="K423" s="908"/>
      <c r="L423" s="908"/>
      <c r="M423" s="896" t="s">
        <v>2161</v>
      </c>
      <c r="N423" s="896"/>
      <c r="O423" s="896"/>
      <c r="P423" s="896"/>
      <c r="Q423" s="896"/>
      <c r="R423" s="896"/>
      <c r="S423" s="896"/>
      <c r="T423" s="896"/>
      <c r="U423" s="896"/>
      <c r="V423" s="896"/>
      <c r="W423" s="896"/>
      <c r="X423" s="896"/>
      <c r="Y423" s="896"/>
      <c r="Z423" s="896"/>
      <c r="AA423" s="896"/>
      <c r="AB423" s="896"/>
      <c r="AC423" s="896"/>
      <c r="AD423" s="896"/>
      <c r="AE423" s="896"/>
      <c r="AF423" s="896"/>
      <c r="AG423" s="896"/>
      <c r="AH423" s="896"/>
      <c r="AI423" s="896"/>
      <c r="AJ423" s="896"/>
      <c r="AK423" s="896"/>
      <c r="AL423" s="896"/>
      <c r="AM423" s="896"/>
      <c r="AN423" s="896"/>
      <c r="AO423" s="896"/>
      <c r="AP423" s="896"/>
      <c r="AQ423" s="896"/>
      <c r="AR423" s="896"/>
      <c r="AS423" s="896"/>
      <c r="AT423" s="896"/>
      <c r="AU423" s="896"/>
      <c r="AV423" s="896"/>
      <c r="AW423" s="970"/>
      <c r="AX423" s="970"/>
      <c r="AY423" s="970"/>
      <c r="AZ423" s="970"/>
      <c r="BA423" s="970"/>
      <c r="BB423" s="970"/>
    </row>
    <row r="424" spans="2:56" ht="13.5" customHeight="1">
      <c r="BD424" s="286" t="s">
        <v>411</v>
      </c>
    </row>
    <row r="426" spans="2:56" hidden="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c r="AL426" s="321"/>
      <c r="AM426" s="321"/>
      <c r="AN426" s="321"/>
      <c r="AO426" s="321"/>
      <c r="AP426" s="321"/>
      <c r="AQ426" s="321"/>
      <c r="AR426" s="321"/>
      <c r="AS426" s="321"/>
      <c r="AT426" s="321"/>
      <c r="AU426" s="321"/>
      <c r="AV426" s="321"/>
      <c r="AW426" s="321"/>
      <c r="AX426" s="321"/>
      <c r="AY426" s="321"/>
      <c r="AZ426" s="321"/>
      <c r="BA426" s="321"/>
      <c r="BB426" s="321"/>
      <c r="BC426" s="68"/>
      <c r="BD426" s="536"/>
    </row>
    <row r="427" spans="2:56" hidden="1">
      <c r="B427" s="1060" t="s">
        <v>1615</v>
      </c>
      <c r="C427" s="1061"/>
      <c r="D427" s="1061"/>
      <c r="E427" s="1061"/>
      <c r="F427" s="973" t="s">
        <v>362</v>
      </c>
      <c r="G427" s="974"/>
      <c r="H427" s="974"/>
      <c r="I427" s="974"/>
      <c r="J427" s="974"/>
      <c r="K427" s="974"/>
      <c r="L427" s="974"/>
      <c r="M427" s="974"/>
      <c r="N427" s="974"/>
      <c r="O427" s="974"/>
      <c r="P427" s="974"/>
      <c r="Q427" s="974"/>
      <c r="R427" s="974"/>
      <c r="S427" s="974"/>
      <c r="T427" s="974"/>
      <c r="U427" s="974"/>
      <c r="V427" s="974"/>
      <c r="W427" s="974"/>
      <c r="X427" s="974"/>
      <c r="Y427" s="974"/>
      <c r="Z427" s="974"/>
      <c r="AA427" s="974"/>
      <c r="AB427" s="974"/>
      <c r="AC427" s="974"/>
      <c r="AD427" s="974"/>
      <c r="AE427" s="974"/>
      <c r="AF427" s="974"/>
      <c r="AG427" s="974"/>
      <c r="AH427" s="974"/>
      <c r="AI427" s="974"/>
      <c r="AJ427" s="974"/>
      <c r="AK427" s="974"/>
      <c r="AL427" s="974"/>
      <c r="AM427" s="974"/>
      <c r="AN427" s="974"/>
      <c r="AO427" s="974"/>
      <c r="AP427" s="974"/>
      <c r="AQ427" s="974"/>
      <c r="AR427" s="974"/>
      <c r="AS427" s="974"/>
      <c r="AT427" s="974"/>
      <c r="AU427" s="974"/>
      <c r="AV427" s="974"/>
      <c r="AW427" s="974"/>
      <c r="AX427" s="974"/>
      <c r="AY427" s="974"/>
      <c r="AZ427" s="974"/>
      <c r="BA427" s="974"/>
      <c r="BB427" s="975"/>
      <c r="BC427" s="68"/>
      <c r="BD427" s="536"/>
    </row>
    <row r="428" spans="2:56" hidden="1">
      <c r="B428" s="1062"/>
      <c r="C428" s="1063"/>
      <c r="D428" s="1063"/>
      <c r="E428" s="1063"/>
      <c r="F428" s="976"/>
      <c r="G428" s="977"/>
      <c r="H428" s="977"/>
      <c r="I428" s="977"/>
      <c r="J428" s="977"/>
      <c r="K428" s="977"/>
      <c r="L428" s="977"/>
      <c r="M428" s="977"/>
      <c r="N428" s="977"/>
      <c r="O428" s="977"/>
      <c r="P428" s="977"/>
      <c r="Q428" s="977"/>
      <c r="R428" s="977"/>
      <c r="S428" s="977"/>
      <c r="T428" s="977"/>
      <c r="U428" s="977"/>
      <c r="V428" s="977"/>
      <c r="W428" s="977"/>
      <c r="X428" s="977"/>
      <c r="Y428" s="977"/>
      <c r="Z428" s="977"/>
      <c r="AA428" s="977"/>
      <c r="AB428" s="977"/>
      <c r="AC428" s="977"/>
      <c r="AD428" s="977"/>
      <c r="AE428" s="977"/>
      <c r="AF428" s="977"/>
      <c r="AG428" s="977"/>
      <c r="AH428" s="977"/>
      <c r="AI428" s="977"/>
      <c r="AJ428" s="977"/>
      <c r="AK428" s="977"/>
      <c r="AL428" s="977"/>
      <c r="AM428" s="977"/>
      <c r="AN428" s="977"/>
      <c r="AO428" s="977"/>
      <c r="AP428" s="977"/>
      <c r="AQ428" s="977"/>
      <c r="AR428" s="977"/>
      <c r="AS428" s="977"/>
      <c r="AT428" s="977"/>
      <c r="AU428" s="977"/>
      <c r="AV428" s="977"/>
      <c r="AW428" s="977"/>
      <c r="AX428" s="977"/>
      <c r="AY428" s="977"/>
      <c r="AZ428" s="977"/>
      <c r="BA428" s="977"/>
      <c r="BB428" s="978"/>
      <c r="BC428" s="68"/>
      <c r="BD428" s="536"/>
    </row>
    <row r="429" spans="2:56" ht="41.25" hidden="1" customHeight="1">
      <c r="B429" s="934" t="s">
        <v>652</v>
      </c>
      <c r="C429" s="935"/>
      <c r="D429" s="936"/>
      <c r="E429" s="934" t="s">
        <v>531</v>
      </c>
      <c r="F429" s="935"/>
      <c r="G429" s="935"/>
      <c r="H429" s="935"/>
      <c r="I429" s="935"/>
      <c r="J429" s="935"/>
      <c r="K429" s="935"/>
      <c r="L429" s="935"/>
      <c r="M429" s="936"/>
      <c r="N429" s="934" t="s">
        <v>1230</v>
      </c>
      <c r="O429" s="935"/>
      <c r="P429" s="935"/>
      <c r="Q429" s="935"/>
      <c r="R429" s="935"/>
      <c r="S429" s="935"/>
      <c r="T429" s="935"/>
      <c r="U429" s="936"/>
      <c r="V429" s="934" t="s">
        <v>530</v>
      </c>
      <c r="W429" s="935"/>
      <c r="X429" s="935"/>
      <c r="Y429" s="935"/>
      <c r="Z429" s="935"/>
      <c r="AA429" s="935"/>
      <c r="AB429" s="935"/>
      <c r="AC429" s="936"/>
      <c r="AD429" s="934" t="s">
        <v>529</v>
      </c>
      <c r="AE429" s="935"/>
      <c r="AF429" s="935"/>
      <c r="AG429" s="935"/>
      <c r="AH429" s="935"/>
      <c r="AI429" s="935"/>
      <c r="AJ429" s="935"/>
      <c r="AK429" s="936"/>
      <c r="AL429" s="934" t="s">
        <v>231</v>
      </c>
      <c r="AM429" s="935"/>
      <c r="AN429" s="935"/>
      <c r="AO429" s="935"/>
      <c r="AP429" s="935"/>
      <c r="AQ429" s="935"/>
      <c r="AR429" s="935"/>
      <c r="AS429" s="936"/>
      <c r="AT429" s="934" t="s">
        <v>1710</v>
      </c>
      <c r="AU429" s="935"/>
      <c r="AV429" s="935"/>
      <c r="AW429" s="935"/>
      <c r="AX429" s="935"/>
      <c r="AY429" s="935"/>
      <c r="AZ429" s="935"/>
      <c r="BA429" s="935"/>
      <c r="BB429" s="936"/>
      <c r="BC429" s="68"/>
      <c r="BD429" s="536"/>
    </row>
    <row r="430" spans="2:56" ht="9.75" hidden="1" customHeight="1">
      <c r="B430" s="909">
        <v>1</v>
      </c>
      <c r="C430" s="910"/>
      <c r="D430" s="911"/>
      <c r="E430" s="909">
        <v>2</v>
      </c>
      <c r="F430" s="910"/>
      <c r="G430" s="910"/>
      <c r="H430" s="910"/>
      <c r="I430" s="910"/>
      <c r="J430" s="910"/>
      <c r="K430" s="910"/>
      <c r="L430" s="910"/>
      <c r="M430" s="911"/>
      <c r="N430" s="909">
        <v>3</v>
      </c>
      <c r="O430" s="910"/>
      <c r="P430" s="910"/>
      <c r="Q430" s="910"/>
      <c r="R430" s="910"/>
      <c r="S430" s="910"/>
      <c r="T430" s="910"/>
      <c r="U430" s="911"/>
      <c r="V430" s="909">
        <v>4</v>
      </c>
      <c r="W430" s="910"/>
      <c r="X430" s="910"/>
      <c r="Y430" s="910"/>
      <c r="Z430" s="910"/>
      <c r="AA430" s="910"/>
      <c r="AB430" s="910"/>
      <c r="AC430" s="911"/>
      <c r="AD430" s="909">
        <v>5</v>
      </c>
      <c r="AE430" s="910"/>
      <c r="AF430" s="910"/>
      <c r="AG430" s="910"/>
      <c r="AH430" s="910"/>
      <c r="AI430" s="910"/>
      <c r="AJ430" s="910"/>
      <c r="AK430" s="911"/>
      <c r="AL430" s="909">
        <v>6</v>
      </c>
      <c r="AM430" s="910"/>
      <c r="AN430" s="910"/>
      <c r="AO430" s="910"/>
      <c r="AP430" s="910"/>
      <c r="AQ430" s="910"/>
      <c r="AR430" s="910"/>
      <c r="AS430" s="911"/>
      <c r="AT430" s="909">
        <v>7</v>
      </c>
      <c r="AU430" s="910"/>
      <c r="AV430" s="910"/>
      <c r="AW430" s="910"/>
      <c r="AX430" s="910"/>
      <c r="AY430" s="910"/>
      <c r="AZ430" s="910"/>
      <c r="BA430" s="910"/>
      <c r="BB430" s="911"/>
      <c r="BC430" s="68"/>
      <c r="BD430" s="536"/>
    </row>
    <row r="431" spans="2:56" hidden="1">
      <c r="B431" s="905">
        <v>1</v>
      </c>
      <c r="C431" s="906"/>
      <c r="D431" s="907"/>
      <c r="E431" s="893"/>
      <c r="F431" s="894"/>
      <c r="G431" s="894"/>
      <c r="H431" s="894"/>
      <c r="I431" s="894"/>
      <c r="J431" s="894"/>
      <c r="K431" s="894"/>
      <c r="L431" s="894"/>
      <c r="M431" s="895"/>
      <c r="N431" s="893"/>
      <c r="O431" s="894"/>
      <c r="P431" s="894"/>
      <c r="Q431" s="894"/>
      <c r="R431" s="894"/>
      <c r="S431" s="894"/>
      <c r="T431" s="894"/>
      <c r="U431" s="895"/>
      <c r="V431" s="893"/>
      <c r="W431" s="894"/>
      <c r="X431" s="894"/>
      <c r="Y431" s="894"/>
      <c r="Z431" s="894"/>
      <c r="AA431" s="894"/>
      <c r="AB431" s="894"/>
      <c r="AC431" s="895"/>
      <c r="AD431" s="893"/>
      <c r="AE431" s="894"/>
      <c r="AF431" s="894"/>
      <c r="AG431" s="894"/>
      <c r="AH431" s="894"/>
      <c r="AI431" s="894"/>
      <c r="AJ431" s="894"/>
      <c r="AK431" s="895"/>
      <c r="AL431" s="893"/>
      <c r="AM431" s="894"/>
      <c r="AN431" s="894"/>
      <c r="AO431" s="894"/>
      <c r="AP431" s="894"/>
      <c r="AQ431" s="894"/>
      <c r="AR431" s="894"/>
      <c r="AS431" s="895"/>
      <c r="AT431" s="893"/>
      <c r="AU431" s="894"/>
      <c r="AV431" s="894"/>
      <c r="AW431" s="894"/>
      <c r="AX431" s="894"/>
      <c r="AY431" s="894"/>
      <c r="AZ431" s="894"/>
      <c r="BA431" s="894"/>
      <c r="BB431" s="895"/>
      <c r="BC431" s="68"/>
      <c r="BD431" s="536"/>
    </row>
    <row r="432" spans="2:56" hidden="1">
      <c r="B432" s="905">
        <v>2</v>
      </c>
      <c r="C432" s="906"/>
      <c r="D432" s="907"/>
      <c r="E432" s="893"/>
      <c r="F432" s="894"/>
      <c r="G432" s="894"/>
      <c r="H432" s="894"/>
      <c r="I432" s="894"/>
      <c r="J432" s="894"/>
      <c r="K432" s="894"/>
      <c r="L432" s="894"/>
      <c r="M432" s="895"/>
      <c r="N432" s="893"/>
      <c r="O432" s="894"/>
      <c r="P432" s="894"/>
      <c r="Q432" s="894"/>
      <c r="R432" s="894"/>
      <c r="S432" s="894"/>
      <c r="T432" s="894"/>
      <c r="U432" s="895"/>
      <c r="V432" s="893"/>
      <c r="W432" s="894"/>
      <c r="X432" s="894"/>
      <c r="Y432" s="894"/>
      <c r="Z432" s="894"/>
      <c r="AA432" s="894"/>
      <c r="AB432" s="894"/>
      <c r="AC432" s="895"/>
      <c r="AD432" s="893"/>
      <c r="AE432" s="894"/>
      <c r="AF432" s="894"/>
      <c r="AG432" s="894"/>
      <c r="AH432" s="894"/>
      <c r="AI432" s="894"/>
      <c r="AJ432" s="894"/>
      <c r="AK432" s="895"/>
      <c r="AL432" s="893"/>
      <c r="AM432" s="894"/>
      <c r="AN432" s="894"/>
      <c r="AO432" s="894"/>
      <c r="AP432" s="894"/>
      <c r="AQ432" s="894"/>
      <c r="AR432" s="894"/>
      <c r="AS432" s="895"/>
      <c r="AT432" s="893"/>
      <c r="AU432" s="894"/>
      <c r="AV432" s="894"/>
      <c r="AW432" s="894"/>
      <c r="AX432" s="894"/>
      <c r="AY432" s="894"/>
      <c r="AZ432" s="894"/>
      <c r="BA432" s="894"/>
      <c r="BB432" s="895"/>
      <c r="BC432" s="68"/>
      <c r="BD432" s="536"/>
    </row>
    <row r="433" spans="2:56" hidden="1">
      <c r="B433" s="905">
        <v>3</v>
      </c>
      <c r="C433" s="906"/>
      <c r="D433" s="907"/>
      <c r="E433" s="893"/>
      <c r="F433" s="894"/>
      <c r="G433" s="894"/>
      <c r="H433" s="894"/>
      <c r="I433" s="894"/>
      <c r="J433" s="894"/>
      <c r="K433" s="894"/>
      <c r="L433" s="894"/>
      <c r="M433" s="895"/>
      <c r="N433" s="893"/>
      <c r="O433" s="894"/>
      <c r="P433" s="894"/>
      <c r="Q433" s="894"/>
      <c r="R433" s="894"/>
      <c r="S433" s="894"/>
      <c r="T433" s="894"/>
      <c r="U433" s="895"/>
      <c r="V433" s="893"/>
      <c r="W433" s="894"/>
      <c r="X433" s="894"/>
      <c r="Y433" s="894"/>
      <c r="Z433" s="894"/>
      <c r="AA433" s="894"/>
      <c r="AB433" s="894"/>
      <c r="AC433" s="895"/>
      <c r="AD433" s="893"/>
      <c r="AE433" s="894"/>
      <c r="AF433" s="894"/>
      <c r="AG433" s="894"/>
      <c r="AH433" s="894"/>
      <c r="AI433" s="894"/>
      <c r="AJ433" s="894"/>
      <c r="AK433" s="895"/>
      <c r="AL433" s="893"/>
      <c r="AM433" s="894"/>
      <c r="AN433" s="894"/>
      <c r="AO433" s="894"/>
      <c r="AP433" s="894"/>
      <c r="AQ433" s="894"/>
      <c r="AR433" s="894"/>
      <c r="AS433" s="895"/>
      <c r="AT433" s="893"/>
      <c r="AU433" s="894"/>
      <c r="AV433" s="894"/>
      <c r="AW433" s="894"/>
      <c r="AX433" s="894"/>
      <c r="AY433" s="894"/>
      <c r="AZ433" s="894"/>
      <c r="BA433" s="894"/>
      <c r="BB433" s="895"/>
      <c r="BC433" s="68"/>
      <c r="BD433" s="536"/>
    </row>
    <row r="434" spans="2:56" hidden="1">
      <c r="B434" s="905">
        <v>4</v>
      </c>
      <c r="C434" s="906"/>
      <c r="D434" s="907"/>
      <c r="E434" s="893"/>
      <c r="F434" s="894"/>
      <c r="G434" s="894"/>
      <c r="H434" s="894"/>
      <c r="I434" s="894"/>
      <c r="J434" s="894"/>
      <c r="K434" s="894"/>
      <c r="L434" s="894"/>
      <c r="M434" s="895"/>
      <c r="N434" s="893"/>
      <c r="O434" s="894"/>
      <c r="P434" s="894"/>
      <c r="Q434" s="894"/>
      <c r="R434" s="894"/>
      <c r="S434" s="894"/>
      <c r="T434" s="894"/>
      <c r="U434" s="895"/>
      <c r="V434" s="893"/>
      <c r="W434" s="894"/>
      <c r="X434" s="894"/>
      <c r="Y434" s="894"/>
      <c r="Z434" s="894"/>
      <c r="AA434" s="894"/>
      <c r="AB434" s="894"/>
      <c r="AC434" s="895"/>
      <c r="AD434" s="893"/>
      <c r="AE434" s="894"/>
      <c r="AF434" s="894"/>
      <c r="AG434" s="894"/>
      <c r="AH434" s="894"/>
      <c r="AI434" s="894"/>
      <c r="AJ434" s="894"/>
      <c r="AK434" s="895"/>
      <c r="AL434" s="893"/>
      <c r="AM434" s="894"/>
      <c r="AN434" s="894"/>
      <c r="AO434" s="894"/>
      <c r="AP434" s="894"/>
      <c r="AQ434" s="894"/>
      <c r="AR434" s="894"/>
      <c r="AS434" s="895"/>
      <c r="AT434" s="893"/>
      <c r="AU434" s="894"/>
      <c r="AV434" s="894"/>
      <c r="AW434" s="894"/>
      <c r="AX434" s="894"/>
      <c r="AY434" s="894"/>
      <c r="AZ434" s="894"/>
      <c r="BA434" s="894"/>
      <c r="BB434" s="895"/>
      <c r="BC434" s="68"/>
      <c r="BD434" s="536"/>
    </row>
    <row r="435" spans="2:56" hidden="1">
      <c r="B435" s="905">
        <v>5</v>
      </c>
      <c r="C435" s="906"/>
      <c r="D435" s="907"/>
      <c r="E435" s="893"/>
      <c r="F435" s="894"/>
      <c r="G435" s="894"/>
      <c r="H435" s="894"/>
      <c r="I435" s="894"/>
      <c r="J435" s="894"/>
      <c r="K435" s="894"/>
      <c r="L435" s="894"/>
      <c r="M435" s="895"/>
      <c r="N435" s="893"/>
      <c r="O435" s="894"/>
      <c r="P435" s="894"/>
      <c r="Q435" s="894"/>
      <c r="R435" s="894"/>
      <c r="S435" s="894"/>
      <c r="T435" s="894"/>
      <c r="U435" s="895"/>
      <c r="V435" s="893"/>
      <c r="W435" s="894"/>
      <c r="X435" s="894"/>
      <c r="Y435" s="894"/>
      <c r="Z435" s="894"/>
      <c r="AA435" s="894"/>
      <c r="AB435" s="894"/>
      <c r="AC435" s="895"/>
      <c r="AD435" s="893"/>
      <c r="AE435" s="894"/>
      <c r="AF435" s="894"/>
      <c r="AG435" s="894"/>
      <c r="AH435" s="894"/>
      <c r="AI435" s="894"/>
      <c r="AJ435" s="894"/>
      <c r="AK435" s="895"/>
      <c r="AL435" s="893"/>
      <c r="AM435" s="894"/>
      <c r="AN435" s="894"/>
      <c r="AO435" s="894"/>
      <c r="AP435" s="894"/>
      <c r="AQ435" s="894"/>
      <c r="AR435" s="894"/>
      <c r="AS435" s="895"/>
      <c r="AT435" s="893"/>
      <c r="AU435" s="894"/>
      <c r="AV435" s="894"/>
      <c r="AW435" s="894"/>
      <c r="AX435" s="894"/>
      <c r="AY435" s="894"/>
      <c r="AZ435" s="894"/>
      <c r="BA435" s="894"/>
      <c r="BB435" s="895"/>
      <c r="BC435" s="68"/>
      <c r="BD435" s="536"/>
    </row>
    <row r="436" spans="2:56" hidden="1">
      <c r="B436" s="905">
        <v>6</v>
      </c>
      <c r="C436" s="906"/>
      <c r="D436" s="907"/>
      <c r="E436" s="893"/>
      <c r="F436" s="894"/>
      <c r="G436" s="894"/>
      <c r="H436" s="894"/>
      <c r="I436" s="894"/>
      <c r="J436" s="894"/>
      <c r="K436" s="894"/>
      <c r="L436" s="894"/>
      <c r="M436" s="895"/>
      <c r="N436" s="893"/>
      <c r="O436" s="894"/>
      <c r="P436" s="894"/>
      <c r="Q436" s="894"/>
      <c r="R436" s="894"/>
      <c r="S436" s="894"/>
      <c r="T436" s="894"/>
      <c r="U436" s="895"/>
      <c r="V436" s="893"/>
      <c r="W436" s="894"/>
      <c r="X436" s="894"/>
      <c r="Y436" s="894"/>
      <c r="Z436" s="894"/>
      <c r="AA436" s="894"/>
      <c r="AB436" s="894"/>
      <c r="AC436" s="895"/>
      <c r="AD436" s="893"/>
      <c r="AE436" s="894"/>
      <c r="AF436" s="894"/>
      <c r="AG436" s="894"/>
      <c r="AH436" s="894"/>
      <c r="AI436" s="894"/>
      <c r="AJ436" s="894"/>
      <c r="AK436" s="895"/>
      <c r="AL436" s="893"/>
      <c r="AM436" s="894"/>
      <c r="AN436" s="894"/>
      <c r="AO436" s="894"/>
      <c r="AP436" s="894"/>
      <c r="AQ436" s="894"/>
      <c r="AR436" s="894"/>
      <c r="AS436" s="895"/>
      <c r="AT436" s="893"/>
      <c r="AU436" s="894"/>
      <c r="AV436" s="894"/>
      <c r="AW436" s="894"/>
      <c r="AX436" s="894"/>
      <c r="AY436" s="894"/>
      <c r="AZ436" s="894"/>
      <c r="BA436" s="894"/>
      <c r="BB436" s="895"/>
      <c r="BC436" s="68"/>
      <c r="BD436" s="536"/>
    </row>
    <row r="437" spans="2:56" hidden="1">
      <c r="B437" s="905">
        <v>7</v>
      </c>
      <c r="C437" s="906"/>
      <c r="D437" s="907"/>
      <c r="E437" s="893"/>
      <c r="F437" s="894"/>
      <c r="G437" s="894"/>
      <c r="H437" s="894"/>
      <c r="I437" s="894"/>
      <c r="J437" s="894"/>
      <c r="K437" s="894"/>
      <c r="L437" s="894"/>
      <c r="M437" s="895"/>
      <c r="N437" s="893"/>
      <c r="O437" s="894"/>
      <c r="P437" s="894"/>
      <c r="Q437" s="894"/>
      <c r="R437" s="894"/>
      <c r="S437" s="894"/>
      <c r="T437" s="894"/>
      <c r="U437" s="895"/>
      <c r="V437" s="893"/>
      <c r="W437" s="894"/>
      <c r="X437" s="894"/>
      <c r="Y437" s="894"/>
      <c r="Z437" s="894"/>
      <c r="AA437" s="894"/>
      <c r="AB437" s="894"/>
      <c r="AC437" s="895"/>
      <c r="AD437" s="893"/>
      <c r="AE437" s="894"/>
      <c r="AF437" s="894"/>
      <c r="AG437" s="894"/>
      <c r="AH437" s="894"/>
      <c r="AI437" s="894"/>
      <c r="AJ437" s="894"/>
      <c r="AK437" s="895"/>
      <c r="AL437" s="893"/>
      <c r="AM437" s="894"/>
      <c r="AN437" s="894"/>
      <c r="AO437" s="894"/>
      <c r="AP437" s="894"/>
      <c r="AQ437" s="894"/>
      <c r="AR437" s="894"/>
      <c r="AS437" s="895"/>
      <c r="AT437" s="893"/>
      <c r="AU437" s="894"/>
      <c r="AV437" s="894"/>
      <c r="AW437" s="894"/>
      <c r="AX437" s="894"/>
      <c r="AY437" s="894"/>
      <c r="AZ437" s="894"/>
      <c r="BA437" s="894"/>
      <c r="BB437" s="895"/>
      <c r="BC437" s="68"/>
      <c r="BD437" s="536"/>
    </row>
    <row r="438" spans="2:56" hidden="1">
      <c r="B438" s="905">
        <v>8</v>
      </c>
      <c r="C438" s="906"/>
      <c r="D438" s="907"/>
      <c r="E438" s="893"/>
      <c r="F438" s="894"/>
      <c r="G438" s="894"/>
      <c r="H438" s="894"/>
      <c r="I438" s="894"/>
      <c r="J438" s="894"/>
      <c r="K438" s="894"/>
      <c r="L438" s="894"/>
      <c r="M438" s="895"/>
      <c r="N438" s="893"/>
      <c r="O438" s="894"/>
      <c r="P438" s="894"/>
      <c r="Q438" s="894"/>
      <c r="R438" s="894"/>
      <c r="S438" s="894"/>
      <c r="T438" s="894"/>
      <c r="U438" s="895"/>
      <c r="V438" s="893"/>
      <c r="W438" s="894"/>
      <c r="X438" s="894"/>
      <c r="Y438" s="894"/>
      <c r="Z438" s="894"/>
      <c r="AA438" s="894"/>
      <c r="AB438" s="894"/>
      <c r="AC438" s="895"/>
      <c r="AD438" s="893"/>
      <c r="AE438" s="894"/>
      <c r="AF438" s="894"/>
      <c r="AG438" s="894"/>
      <c r="AH438" s="894"/>
      <c r="AI438" s="894"/>
      <c r="AJ438" s="894"/>
      <c r="AK438" s="895"/>
      <c r="AL438" s="893"/>
      <c r="AM438" s="894"/>
      <c r="AN438" s="894"/>
      <c r="AO438" s="894"/>
      <c r="AP438" s="894"/>
      <c r="AQ438" s="894"/>
      <c r="AR438" s="894"/>
      <c r="AS438" s="895"/>
      <c r="AT438" s="893"/>
      <c r="AU438" s="894"/>
      <c r="AV438" s="894"/>
      <c r="AW438" s="894"/>
      <c r="AX438" s="894"/>
      <c r="AY438" s="894"/>
      <c r="AZ438" s="894"/>
      <c r="BA438" s="894"/>
      <c r="BB438" s="895"/>
      <c r="BC438" s="68"/>
      <c r="BD438" s="536"/>
    </row>
    <row r="439" spans="2:56" hidden="1">
      <c r="B439" s="905">
        <v>9</v>
      </c>
      <c r="C439" s="906"/>
      <c r="D439" s="907"/>
      <c r="E439" s="893"/>
      <c r="F439" s="894"/>
      <c r="G439" s="894"/>
      <c r="H439" s="894"/>
      <c r="I439" s="894"/>
      <c r="J439" s="894"/>
      <c r="K439" s="894"/>
      <c r="L439" s="894"/>
      <c r="M439" s="895"/>
      <c r="N439" s="893"/>
      <c r="O439" s="894"/>
      <c r="P439" s="894"/>
      <c r="Q439" s="894"/>
      <c r="R439" s="894"/>
      <c r="S439" s="894"/>
      <c r="T439" s="894"/>
      <c r="U439" s="895"/>
      <c r="V439" s="893"/>
      <c r="W439" s="894"/>
      <c r="X439" s="894"/>
      <c r="Y439" s="894"/>
      <c r="Z439" s="894"/>
      <c r="AA439" s="894"/>
      <c r="AB439" s="894"/>
      <c r="AC439" s="895"/>
      <c r="AD439" s="893"/>
      <c r="AE439" s="894"/>
      <c r="AF439" s="894"/>
      <c r="AG439" s="894"/>
      <c r="AH439" s="894"/>
      <c r="AI439" s="894"/>
      <c r="AJ439" s="894"/>
      <c r="AK439" s="895"/>
      <c r="AL439" s="893"/>
      <c r="AM439" s="894"/>
      <c r="AN439" s="894"/>
      <c r="AO439" s="894"/>
      <c r="AP439" s="894"/>
      <c r="AQ439" s="894"/>
      <c r="AR439" s="894"/>
      <c r="AS439" s="895"/>
      <c r="AT439" s="893"/>
      <c r="AU439" s="894"/>
      <c r="AV439" s="894"/>
      <c r="AW439" s="894"/>
      <c r="AX439" s="894"/>
      <c r="AY439" s="894"/>
      <c r="AZ439" s="894"/>
      <c r="BA439" s="894"/>
      <c r="BB439" s="895"/>
      <c r="BC439" s="68"/>
      <c r="BD439" s="536"/>
    </row>
    <row r="440" spans="2:56" hidden="1">
      <c r="B440" s="905">
        <v>10</v>
      </c>
      <c r="C440" s="906"/>
      <c r="D440" s="907"/>
      <c r="E440" s="893"/>
      <c r="F440" s="894"/>
      <c r="G440" s="894"/>
      <c r="H440" s="894"/>
      <c r="I440" s="894"/>
      <c r="J440" s="894"/>
      <c r="K440" s="894"/>
      <c r="L440" s="894"/>
      <c r="M440" s="895"/>
      <c r="N440" s="893"/>
      <c r="O440" s="894"/>
      <c r="P440" s="894"/>
      <c r="Q440" s="894"/>
      <c r="R440" s="894"/>
      <c r="S440" s="894"/>
      <c r="T440" s="894"/>
      <c r="U440" s="895"/>
      <c r="V440" s="893"/>
      <c r="W440" s="894"/>
      <c r="X440" s="894"/>
      <c r="Y440" s="894"/>
      <c r="Z440" s="894"/>
      <c r="AA440" s="894"/>
      <c r="AB440" s="894"/>
      <c r="AC440" s="895"/>
      <c r="AD440" s="893"/>
      <c r="AE440" s="894"/>
      <c r="AF440" s="894"/>
      <c r="AG440" s="894"/>
      <c r="AH440" s="894"/>
      <c r="AI440" s="894"/>
      <c r="AJ440" s="894"/>
      <c r="AK440" s="895"/>
      <c r="AL440" s="893"/>
      <c r="AM440" s="894"/>
      <c r="AN440" s="894"/>
      <c r="AO440" s="894"/>
      <c r="AP440" s="894"/>
      <c r="AQ440" s="894"/>
      <c r="AR440" s="894"/>
      <c r="AS440" s="895"/>
      <c r="AT440" s="893"/>
      <c r="AU440" s="894"/>
      <c r="AV440" s="894"/>
      <c r="AW440" s="894"/>
      <c r="AX440" s="894"/>
      <c r="AY440" s="894"/>
      <c r="AZ440" s="894"/>
      <c r="BA440" s="894"/>
      <c r="BB440" s="895"/>
      <c r="BC440" s="68"/>
      <c r="BD440" s="536"/>
    </row>
    <row r="441" spans="2:56" hidden="1">
      <c r="B441" s="905" t="s">
        <v>210</v>
      </c>
      <c r="C441" s="906"/>
      <c r="D441" s="907"/>
      <c r="E441" s="1117"/>
      <c r="F441" s="906"/>
      <c r="G441" s="906"/>
      <c r="H441" s="906"/>
      <c r="I441" s="906"/>
      <c r="J441" s="906"/>
      <c r="K441" s="906"/>
      <c r="L441" s="906"/>
      <c r="M441" s="907"/>
      <c r="N441" s="1117"/>
      <c r="O441" s="906"/>
      <c r="P441" s="906"/>
      <c r="Q441" s="906"/>
      <c r="R441" s="906"/>
      <c r="S441" s="906"/>
      <c r="T441" s="906"/>
      <c r="U441" s="907"/>
      <c r="V441" s="1117"/>
      <c r="W441" s="906"/>
      <c r="X441" s="906"/>
      <c r="Y441" s="906"/>
      <c r="Z441" s="906"/>
      <c r="AA441" s="906"/>
      <c r="AB441" s="906"/>
      <c r="AC441" s="907"/>
      <c r="AD441" s="1117"/>
      <c r="AE441" s="906"/>
      <c r="AF441" s="906"/>
      <c r="AG441" s="906"/>
      <c r="AH441" s="906"/>
      <c r="AI441" s="906"/>
      <c r="AJ441" s="906"/>
      <c r="AK441" s="907"/>
      <c r="AL441" s="1117"/>
      <c r="AM441" s="906"/>
      <c r="AN441" s="906"/>
      <c r="AO441" s="906"/>
      <c r="AP441" s="906"/>
      <c r="AQ441" s="906"/>
      <c r="AR441" s="906"/>
      <c r="AS441" s="907"/>
      <c r="AT441" s="1117"/>
      <c r="AU441" s="906"/>
      <c r="AV441" s="906"/>
      <c r="AW441" s="906"/>
      <c r="AX441" s="906"/>
      <c r="AY441" s="906"/>
      <c r="AZ441" s="906"/>
      <c r="BA441" s="906"/>
      <c r="BB441" s="907"/>
      <c r="BC441" s="68"/>
      <c r="BD441" s="536"/>
    </row>
    <row r="442" spans="2:56" hidden="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c r="AI442" s="321"/>
      <c r="AJ442" s="321"/>
      <c r="AK442" s="321"/>
      <c r="AL442" s="321"/>
      <c r="AM442" s="321"/>
      <c r="AN442" s="321"/>
      <c r="AO442" s="321"/>
      <c r="AP442" s="321"/>
      <c r="AQ442" s="321"/>
      <c r="AR442" s="321"/>
      <c r="AS442" s="321"/>
      <c r="AT442" s="321"/>
      <c r="AU442" s="321"/>
      <c r="AV442" s="321"/>
      <c r="AW442" s="321"/>
      <c r="AX442" s="321"/>
      <c r="AY442" s="321"/>
      <c r="AZ442" s="321"/>
      <c r="BA442" s="321"/>
      <c r="BB442" s="321"/>
      <c r="BC442" s="68"/>
      <c r="BD442" s="536"/>
    </row>
    <row r="443" spans="2:56" hidden="1"/>
    <row r="444" spans="2:56" hidden="1"/>
    <row r="445" spans="2:56" hidden="1"/>
    <row r="446" spans="2:56" hidden="1"/>
    <row r="447" spans="2:56" hidden="1"/>
    <row r="448" spans="2:56"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sheetData>
  <sheetProtection password="86B4" sheet="1" objects="1" scenarios="1"/>
  <mergeCells count="930">
    <mergeCell ref="M388:AV388"/>
    <mergeCell ref="M389:AV389"/>
    <mergeCell ref="M390:AV390"/>
    <mergeCell ref="M391:AV391"/>
    <mergeCell ref="M423:AV423"/>
    <mergeCell ref="AW386:BB386"/>
    <mergeCell ref="AW414:BB414"/>
    <mergeCell ref="M397:AV397"/>
    <mergeCell ref="M404:AV404"/>
    <mergeCell ref="M401:AV401"/>
    <mergeCell ref="AW405:BB405"/>
    <mergeCell ref="AW398:BB398"/>
    <mergeCell ref="AW399:BB399"/>
    <mergeCell ref="AW400:BB400"/>
    <mergeCell ref="AW401:BB401"/>
    <mergeCell ref="M412:AV412"/>
    <mergeCell ref="AW419:BB419"/>
    <mergeCell ref="AW420:BB420"/>
    <mergeCell ref="AW418:BB418"/>
    <mergeCell ref="AW415:BB415"/>
    <mergeCell ref="M413:AV413"/>
    <mergeCell ref="AW388:BB388"/>
    <mergeCell ref="AW389:BB389"/>
    <mergeCell ref="AW394:BB394"/>
    <mergeCell ref="G87:AI89"/>
    <mergeCell ref="G90:AI92"/>
    <mergeCell ref="G106:AI108"/>
    <mergeCell ref="G187:N187"/>
    <mergeCell ref="L171:W171"/>
    <mergeCell ref="G173:N173"/>
    <mergeCell ref="AB137:AX137"/>
    <mergeCell ref="AX94:BA94"/>
    <mergeCell ref="AP64:BA64"/>
    <mergeCell ref="AY139:BA139"/>
    <mergeCell ref="AB139:AX139"/>
    <mergeCell ref="AY140:BA140"/>
    <mergeCell ref="AY137:BA137"/>
    <mergeCell ref="G174:U174"/>
    <mergeCell ref="G178:J178"/>
    <mergeCell ref="G170:J170"/>
    <mergeCell ref="Y178:AH178"/>
    <mergeCell ref="L178:U178"/>
    <mergeCell ref="W181:AI181"/>
    <mergeCell ref="G181:N181"/>
    <mergeCell ref="AL100:BA100"/>
    <mergeCell ref="G179:J179"/>
    <mergeCell ref="AM181:BA182"/>
    <mergeCell ref="G182:U182"/>
    <mergeCell ref="M385:AV385"/>
    <mergeCell ref="M386:AV386"/>
    <mergeCell ref="M387:AV387"/>
    <mergeCell ref="G206:U206"/>
    <mergeCell ref="G209:J209"/>
    <mergeCell ref="L209:W209"/>
    <mergeCell ref="Y209:AK209"/>
    <mergeCell ref="AM209:BA209"/>
    <mergeCell ref="G208:J208"/>
    <mergeCell ref="L208:U208"/>
    <mergeCell ref="Y208:AH208"/>
    <mergeCell ref="AM208:AW208"/>
    <mergeCell ref="Y378:AN378"/>
    <mergeCell ref="Y377:AN377"/>
    <mergeCell ref="Y375:AN375"/>
    <mergeCell ref="AV378:BB378"/>
    <mergeCell ref="O379:Q379"/>
    <mergeCell ref="R379:T379"/>
    <mergeCell ref="B378:I378"/>
    <mergeCell ref="Y373:AN373"/>
    <mergeCell ref="Y374:AN374"/>
    <mergeCell ref="R378:X378"/>
    <mergeCell ref="J373:K373"/>
    <mergeCell ref="J378:K378"/>
    <mergeCell ref="AW395:BB395"/>
    <mergeCell ref="AW396:BB396"/>
    <mergeCell ref="AW397:BB397"/>
    <mergeCell ref="AW390:BB390"/>
    <mergeCell ref="AW391:BB391"/>
    <mergeCell ref="AW392:BB392"/>
    <mergeCell ref="AW393:BB393"/>
    <mergeCell ref="B384:AV384"/>
    <mergeCell ref="M419:AV419"/>
    <mergeCell ref="AW413:BB413"/>
    <mergeCell ref="M409:AV409"/>
    <mergeCell ref="AW416:BB416"/>
    <mergeCell ref="AW417:BB417"/>
    <mergeCell ref="B406:L409"/>
    <mergeCell ref="M408:AV408"/>
    <mergeCell ref="AW387:BB387"/>
    <mergeCell ref="AW384:BB384"/>
    <mergeCell ref="AW385:BB385"/>
    <mergeCell ref="M407:AV407"/>
    <mergeCell ref="M400:AV400"/>
    <mergeCell ref="AW406:BB406"/>
    <mergeCell ref="AW409:BB409"/>
    <mergeCell ref="AW402:BB402"/>
    <mergeCell ref="AW403:BB403"/>
    <mergeCell ref="B381:E382"/>
    <mergeCell ref="AD441:AK441"/>
    <mergeCell ref="AL441:AS441"/>
    <mergeCell ref="AT441:BB441"/>
    <mergeCell ref="AD435:AK435"/>
    <mergeCell ref="AL435:AS435"/>
    <mergeCell ref="AT435:BB435"/>
    <mergeCell ref="AD436:AK436"/>
    <mergeCell ref="AL436:AS436"/>
    <mergeCell ref="AT436:BB436"/>
    <mergeCell ref="AD437:AK437"/>
    <mergeCell ref="B441:D441"/>
    <mergeCell ref="E441:M441"/>
    <mergeCell ref="N441:U441"/>
    <mergeCell ref="V441:AC441"/>
    <mergeCell ref="AD434:AK434"/>
    <mergeCell ref="AL434:AS434"/>
    <mergeCell ref="B435:D435"/>
    <mergeCell ref="E435:M435"/>
    <mergeCell ref="N435:U435"/>
    <mergeCell ref="AD432:AK432"/>
    <mergeCell ref="F381:BB382"/>
    <mergeCell ref="V435:AC435"/>
    <mergeCell ref="AT434:BB434"/>
    <mergeCell ref="AL432:AS432"/>
    <mergeCell ref="AT432:BB432"/>
    <mergeCell ref="V431:AC431"/>
    <mergeCell ref="B431:D431"/>
    <mergeCell ref="E431:M431"/>
    <mergeCell ref="N431:U431"/>
    <mergeCell ref="V433:AC433"/>
    <mergeCell ref="AD433:AK433"/>
    <mergeCell ref="AL433:AS433"/>
    <mergeCell ref="AT433:BB433"/>
    <mergeCell ref="B433:D433"/>
    <mergeCell ref="E433:M433"/>
    <mergeCell ref="N433:U433"/>
    <mergeCell ref="AD430:AK430"/>
    <mergeCell ref="AL430:AS430"/>
    <mergeCell ref="AT430:BB430"/>
    <mergeCell ref="AD431:AK431"/>
    <mergeCell ref="B430:D430"/>
    <mergeCell ref="AL431:AS431"/>
    <mergeCell ref="AT431:BB431"/>
    <mergeCell ref="E430:M430"/>
    <mergeCell ref="N430:U430"/>
    <mergeCell ref="M420:AV420"/>
    <mergeCell ref="M421:AV421"/>
    <mergeCell ref="M422:AV422"/>
    <mergeCell ref="B429:D429"/>
    <mergeCell ref="E429:M429"/>
    <mergeCell ref="N429:U429"/>
    <mergeCell ref="V429:AC429"/>
    <mergeCell ref="AW421:BB421"/>
    <mergeCell ref="AD429:AK429"/>
    <mergeCell ref="B410:L420"/>
    <mergeCell ref="AL429:AS429"/>
    <mergeCell ref="B427:E428"/>
    <mergeCell ref="F427:BB428"/>
    <mergeCell ref="AW423:BB423"/>
    <mergeCell ref="M410:AV410"/>
    <mergeCell ref="M411:AV411"/>
    <mergeCell ref="M414:AV414"/>
    <mergeCell ref="M415:AV415"/>
    <mergeCell ref="AT429:BB429"/>
    <mergeCell ref="AW422:BB422"/>
    <mergeCell ref="AW410:BB410"/>
    <mergeCell ref="AW411:BB411"/>
    <mergeCell ref="AW412:BB412"/>
    <mergeCell ref="M418:AV418"/>
    <mergeCell ref="L377:Q377"/>
    <mergeCell ref="L378:Q378"/>
    <mergeCell ref="L374:Q374"/>
    <mergeCell ref="U379:X379"/>
    <mergeCell ref="L379:N379"/>
    <mergeCell ref="AV379:AX379"/>
    <mergeCell ref="AP377:AU377"/>
    <mergeCell ref="AS379:AU379"/>
    <mergeCell ref="AP378:AU378"/>
    <mergeCell ref="AY379:BB379"/>
    <mergeCell ref="AP379:AR379"/>
    <mergeCell ref="AE360:AJ360"/>
    <mergeCell ref="C360:AD360"/>
    <mergeCell ref="AV372:BB372"/>
    <mergeCell ref="AP376:AU376"/>
    <mergeCell ref="R376:X376"/>
    <mergeCell ref="R377:X377"/>
    <mergeCell ref="AV377:BB377"/>
    <mergeCell ref="Y376:AN376"/>
    <mergeCell ref="AV376:BB376"/>
    <mergeCell ref="R375:X375"/>
    <mergeCell ref="AP372:AU372"/>
    <mergeCell ref="AV375:BB375"/>
    <mergeCell ref="AP373:AU373"/>
    <mergeCell ref="AP374:AU374"/>
    <mergeCell ref="AP375:AU375"/>
    <mergeCell ref="AV373:BB373"/>
    <mergeCell ref="AV374:BB374"/>
    <mergeCell ref="B370:E371"/>
    <mergeCell ref="F370:BB371"/>
    <mergeCell ref="AJ365:AR365"/>
    <mergeCell ref="AE361:AJ361"/>
    <mergeCell ref="L375:Q375"/>
    <mergeCell ref="AV326:BB326"/>
    <mergeCell ref="E329:I329"/>
    <mergeCell ref="B339:E340"/>
    <mergeCell ref="F339:BB340"/>
    <mergeCell ref="AZ337:BB337"/>
    <mergeCell ref="AV329:BB329"/>
    <mergeCell ref="AV337:AY337"/>
    <mergeCell ref="AV332:BB332"/>
    <mergeCell ref="AD329:AI329"/>
    <mergeCell ref="Y329:AC329"/>
    <mergeCell ref="T327:X327"/>
    <mergeCell ref="AP331:AU331"/>
    <mergeCell ref="AV327:BB327"/>
    <mergeCell ref="AV331:BB331"/>
    <mergeCell ref="AV330:BB330"/>
    <mergeCell ref="AP329:AU329"/>
    <mergeCell ref="AP330:AU330"/>
    <mergeCell ref="AP328:AU328"/>
    <mergeCell ref="AV328:BB328"/>
    <mergeCell ref="AP327:AU327"/>
    <mergeCell ref="AJ327:AO327"/>
    <mergeCell ref="AD326:AI326"/>
    <mergeCell ref="AD327:AI327"/>
    <mergeCell ref="AP332:AU332"/>
    <mergeCell ref="B107:E107"/>
    <mergeCell ref="AQ107:AV107"/>
    <mergeCell ref="B327:D327"/>
    <mergeCell ref="B326:D326"/>
    <mergeCell ref="E326:I326"/>
    <mergeCell ref="AB128:AX128"/>
    <mergeCell ref="G116:AI118"/>
    <mergeCell ref="AM165:BA166"/>
    <mergeCell ref="AY129:BA129"/>
    <mergeCell ref="AY130:BA130"/>
    <mergeCell ref="AY131:BA131"/>
    <mergeCell ref="AY138:BA138"/>
    <mergeCell ref="AY132:BA132"/>
    <mergeCell ref="AY133:BA133"/>
    <mergeCell ref="AY134:BA134"/>
    <mergeCell ref="AY135:BA135"/>
    <mergeCell ref="W193:AI193"/>
    <mergeCell ref="W187:AI187"/>
    <mergeCell ref="G191:J191"/>
    <mergeCell ref="L191:W191"/>
    <mergeCell ref="Y191:AK191"/>
    <mergeCell ref="AB138:AX138"/>
    <mergeCell ref="AB130:AX130"/>
    <mergeCell ref="AB131:AX131"/>
    <mergeCell ref="AV321:AY321"/>
    <mergeCell ref="AR214:BA214"/>
    <mergeCell ref="R318:W318"/>
    <mergeCell ref="AZ321:BB321"/>
    <mergeCell ref="AV313:BB313"/>
    <mergeCell ref="AD321:AF321"/>
    <mergeCell ref="AJ321:AL321"/>
    <mergeCell ref="AM321:AO321"/>
    <mergeCell ref="AD309:AI309"/>
    <mergeCell ref="AD310:AI310"/>
    <mergeCell ref="AD311:AI311"/>
    <mergeCell ref="AV309:BB309"/>
    <mergeCell ref="AP310:AU310"/>
    <mergeCell ref="X309:AC309"/>
    <mergeCell ref="X310:AC310"/>
    <mergeCell ref="X316:AC316"/>
    <mergeCell ref="AV318:BB318"/>
    <mergeCell ref="AV319:BB319"/>
    <mergeCell ref="AP314:AU314"/>
    <mergeCell ref="AV312:BB312"/>
    <mergeCell ref="AP312:AU312"/>
    <mergeCell ref="AP309:AU309"/>
    <mergeCell ref="AV310:BB310"/>
    <mergeCell ref="AJ315:AO315"/>
    <mergeCell ref="K320:Q320"/>
    <mergeCell ref="E318:J318"/>
    <mergeCell ref="E314:J314"/>
    <mergeCell ref="R309:W309"/>
    <mergeCell ref="F306:BB307"/>
    <mergeCell ref="R319:W319"/>
    <mergeCell ref="E316:J316"/>
    <mergeCell ref="K316:Q316"/>
    <mergeCell ref="E312:J312"/>
    <mergeCell ref="K317:Q317"/>
    <mergeCell ref="K311:Q311"/>
    <mergeCell ref="K310:Q310"/>
    <mergeCell ref="AV311:BB311"/>
    <mergeCell ref="X320:AC320"/>
    <mergeCell ref="AD316:AI316"/>
    <mergeCell ref="AD318:AI318"/>
    <mergeCell ref="AD317:AI317"/>
    <mergeCell ref="AJ317:AO317"/>
    <mergeCell ref="R317:W317"/>
    <mergeCell ref="R315:W315"/>
    <mergeCell ref="X314:AC314"/>
    <mergeCell ref="AD315:AI315"/>
    <mergeCell ref="X315:AC315"/>
    <mergeCell ref="K318:Q318"/>
    <mergeCell ref="L202:U202"/>
    <mergeCell ref="Y202:AH202"/>
    <mergeCell ref="AM202:AW202"/>
    <mergeCell ref="W200:AK200"/>
    <mergeCell ref="AM203:BA203"/>
    <mergeCell ref="G202:J202"/>
    <mergeCell ref="W182:AK182"/>
    <mergeCell ref="R313:W313"/>
    <mergeCell ref="X313:AC313"/>
    <mergeCell ref="AM211:BA212"/>
    <mergeCell ref="AM199:BA200"/>
    <mergeCell ref="G200:U200"/>
    <mergeCell ref="W205:AI205"/>
    <mergeCell ref="AV308:BB308"/>
    <mergeCell ref="G303:O303"/>
    <mergeCell ref="W211:AI211"/>
    <mergeCell ref="W206:AK206"/>
    <mergeCell ref="AM205:BA206"/>
    <mergeCell ref="G212:U212"/>
    <mergeCell ref="W212:AK212"/>
    <mergeCell ref="AJ309:AO309"/>
    <mergeCell ref="AJ310:AO310"/>
    <mergeCell ref="AJ311:AO311"/>
    <mergeCell ref="AJ312:AO312"/>
    <mergeCell ref="B325:D325"/>
    <mergeCell ref="B323:E324"/>
    <mergeCell ref="E325:I325"/>
    <mergeCell ref="AP311:AU311"/>
    <mergeCell ref="R311:W311"/>
    <mergeCell ref="R312:W312"/>
    <mergeCell ref="B310:D310"/>
    <mergeCell ref="E308:J308"/>
    <mergeCell ref="E309:J309"/>
    <mergeCell ref="AD312:AI312"/>
    <mergeCell ref="AP313:AU313"/>
    <mergeCell ref="X311:AC311"/>
    <mergeCell ref="AJ313:AO313"/>
    <mergeCell ref="AD320:AI320"/>
    <mergeCell ref="AJ318:AO318"/>
    <mergeCell ref="AD319:AI319"/>
    <mergeCell ref="AJ319:AO319"/>
    <mergeCell ref="AJ320:AO320"/>
    <mergeCell ref="AD314:AI314"/>
    <mergeCell ref="AJ316:AO316"/>
    <mergeCell ref="AP325:AU325"/>
    <mergeCell ref="K309:Q309"/>
    <mergeCell ref="R310:W310"/>
    <mergeCell ref="R316:W316"/>
    <mergeCell ref="Q1:AL1"/>
    <mergeCell ref="AJ308:AO308"/>
    <mergeCell ref="AD308:AI308"/>
    <mergeCell ref="X308:AC308"/>
    <mergeCell ref="S132:AA136"/>
    <mergeCell ref="S137:AA138"/>
    <mergeCell ref="AB126:AX126"/>
    <mergeCell ref="AB127:AX127"/>
    <mergeCell ref="AP308:AU308"/>
    <mergeCell ref="AM185:BA185"/>
    <mergeCell ref="AL16:AS16"/>
    <mergeCell ref="L179:W179"/>
    <mergeCell ref="Y179:AK179"/>
    <mergeCell ref="AM187:BA188"/>
    <mergeCell ref="G188:U188"/>
    <mergeCell ref="Y185:AK185"/>
    <mergeCell ref="AM190:AW190"/>
    <mergeCell ref="G185:J185"/>
    <mergeCell ref="L185:W185"/>
    <mergeCell ref="G11:AI13"/>
    <mergeCell ref="G58:J58"/>
    <mergeCell ref="B2:BB3"/>
    <mergeCell ref="G27:AI29"/>
    <mergeCell ref="B28:E28"/>
    <mergeCell ref="B31:E35"/>
    <mergeCell ref="G31:AI35"/>
    <mergeCell ref="B21:E23"/>
    <mergeCell ref="B119:E121"/>
    <mergeCell ref="G53:R53"/>
    <mergeCell ref="B330:D330"/>
    <mergeCell ref="B273:E274"/>
    <mergeCell ref="G217:O217"/>
    <mergeCell ref="G218:O218"/>
    <mergeCell ref="B245:E246"/>
    <mergeCell ref="G245:O245"/>
    <mergeCell ref="G274:O274"/>
    <mergeCell ref="G273:O273"/>
    <mergeCell ref="B309:D309"/>
    <mergeCell ref="B311:D311"/>
    <mergeCell ref="B217:E218"/>
    <mergeCell ref="K313:Q313"/>
    <mergeCell ref="B312:D312"/>
    <mergeCell ref="E310:J310"/>
    <mergeCell ref="E311:J311"/>
    <mergeCell ref="B308:D308"/>
    <mergeCell ref="E321:G321"/>
    <mergeCell ref="H321:J321"/>
    <mergeCell ref="K321:N321"/>
    <mergeCell ref="AL28:BA28"/>
    <mergeCell ref="B25:E25"/>
    <mergeCell ref="G25:AI25"/>
    <mergeCell ref="AR5:BB5"/>
    <mergeCell ref="G8:BA8"/>
    <mergeCell ref="B15:E17"/>
    <mergeCell ref="B10:E14"/>
    <mergeCell ref="G15:AI17"/>
    <mergeCell ref="AL22:AV22"/>
    <mergeCell ref="AX22:BA22"/>
    <mergeCell ref="AL11:BA11"/>
    <mergeCell ref="AL13:BA13"/>
    <mergeCell ref="AU16:BA16"/>
    <mergeCell ref="AQ38:AV38"/>
    <mergeCell ref="B7:E9"/>
    <mergeCell ref="Z61:AH61"/>
    <mergeCell ref="B48:E48"/>
    <mergeCell ref="B51:E53"/>
    <mergeCell ref="B56:E58"/>
    <mergeCell ref="G56:BA56"/>
    <mergeCell ref="AL48:BA48"/>
    <mergeCell ref="G51:BA51"/>
    <mergeCell ref="B41:E45"/>
    <mergeCell ref="B18:E20"/>
    <mergeCell ref="G18:AI20"/>
    <mergeCell ref="G21:AI23"/>
    <mergeCell ref="G37:AI39"/>
    <mergeCell ref="G52:R52"/>
    <mergeCell ref="T52:AD52"/>
    <mergeCell ref="AF52:AM52"/>
    <mergeCell ref="AN19:AY19"/>
    <mergeCell ref="AL25:BA25"/>
    <mergeCell ref="AL41:BA41"/>
    <mergeCell ref="AL31:BA31"/>
    <mergeCell ref="AL35:BA35"/>
    <mergeCell ref="AL33:BA33"/>
    <mergeCell ref="B38:E38"/>
    <mergeCell ref="G47:AI49"/>
    <mergeCell ref="G41:AJ45"/>
    <mergeCell ref="B77:BB78"/>
    <mergeCell ref="AP58:BA58"/>
    <mergeCell ref="AL43:BA43"/>
    <mergeCell ref="AZ62:BA62"/>
    <mergeCell ref="AV62:AW62"/>
    <mergeCell ref="AR62:AS62"/>
    <mergeCell ref="B80:E80"/>
    <mergeCell ref="T53:AD53"/>
    <mergeCell ref="AP68:BA68"/>
    <mergeCell ref="AP70:BA70"/>
    <mergeCell ref="AL45:BA45"/>
    <mergeCell ref="G57:J57"/>
    <mergeCell ref="L57:U57"/>
    <mergeCell ref="W57:AF57"/>
    <mergeCell ref="AO53:BA53"/>
    <mergeCell ref="W58:AF58"/>
    <mergeCell ref="AO52:BA52"/>
    <mergeCell ref="AP57:BA57"/>
    <mergeCell ref="AH57:AN57"/>
    <mergeCell ref="AN62:AO62"/>
    <mergeCell ref="L58:U58"/>
    <mergeCell ref="AF53:AM53"/>
    <mergeCell ref="B93:E95"/>
    <mergeCell ref="AP66:BA66"/>
    <mergeCell ref="AL123:BA123"/>
    <mergeCell ref="G122:AI124"/>
    <mergeCell ref="AM171:BA171"/>
    <mergeCell ref="W173:AI173"/>
    <mergeCell ref="Y171:AK171"/>
    <mergeCell ref="B100:E104"/>
    <mergeCell ref="B90:E92"/>
    <mergeCell ref="B97:E97"/>
    <mergeCell ref="B87:E89"/>
    <mergeCell ref="B169:E174"/>
    <mergeCell ref="G169:BA169"/>
    <mergeCell ref="L170:U170"/>
    <mergeCell ref="AY128:BA128"/>
    <mergeCell ref="AL114:BA114"/>
    <mergeCell ref="G80:BA80"/>
    <mergeCell ref="B82:E86"/>
    <mergeCell ref="AY136:BA136"/>
    <mergeCell ref="G96:AI98"/>
    <mergeCell ref="S126:AA131"/>
    <mergeCell ref="G119:AJ121"/>
    <mergeCell ref="AB129:AX129"/>
    <mergeCell ref="G83:AI85"/>
    <mergeCell ref="AF62:AG62"/>
    <mergeCell ref="AJ62:AK62"/>
    <mergeCell ref="AH58:AN58"/>
    <mergeCell ref="AL88:AS88"/>
    <mergeCell ref="AL83:BA83"/>
    <mergeCell ref="AL85:BA85"/>
    <mergeCell ref="AL97:AV97"/>
    <mergeCell ref="E320:J320"/>
    <mergeCell ref="R308:W308"/>
    <mergeCell ref="K308:Q308"/>
    <mergeCell ref="B306:E307"/>
    <mergeCell ref="B320:D320"/>
    <mergeCell ref="B315:D315"/>
    <mergeCell ref="B314:D314"/>
    <mergeCell ref="E315:J315"/>
    <mergeCell ref="K315:Q315"/>
    <mergeCell ref="R320:W320"/>
    <mergeCell ref="E319:J319"/>
    <mergeCell ref="B317:D317"/>
    <mergeCell ref="B318:D318"/>
    <mergeCell ref="B319:D319"/>
    <mergeCell ref="B316:D316"/>
    <mergeCell ref="E317:J317"/>
    <mergeCell ref="AM191:BA191"/>
    <mergeCell ref="AU88:BA88"/>
    <mergeCell ref="G93:AI95"/>
    <mergeCell ref="AX97:BA97"/>
    <mergeCell ref="AL94:AV94"/>
    <mergeCell ref="AN91:AY91"/>
    <mergeCell ref="AL102:BA102"/>
    <mergeCell ref="G171:J171"/>
    <mergeCell ref="W174:AK174"/>
    <mergeCell ref="AL120:AS120"/>
    <mergeCell ref="AU120:BA120"/>
    <mergeCell ref="G152:BA153"/>
    <mergeCell ref="W165:AI165"/>
    <mergeCell ref="G154:BA158"/>
    <mergeCell ref="AL104:BA104"/>
    <mergeCell ref="G100:AI104"/>
    <mergeCell ref="G165:N165"/>
    <mergeCell ref="G166:U166"/>
    <mergeCell ref="G161:BA161"/>
    <mergeCell ref="G162:J162"/>
    <mergeCell ref="AM173:BA174"/>
    <mergeCell ref="AL117:BA117"/>
    <mergeCell ref="AB132:AX132"/>
    <mergeCell ref="AB133:AX133"/>
    <mergeCell ref="AB140:AX140"/>
    <mergeCell ref="B303:E304"/>
    <mergeCell ref="B177:E206"/>
    <mergeCell ref="G177:BA177"/>
    <mergeCell ref="Q303:BB304"/>
    <mergeCell ref="Q217:BB218"/>
    <mergeCell ref="Q273:BB274"/>
    <mergeCell ref="G304:O304"/>
    <mergeCell ref="Q245:BB246"/>
    <mergeCell ref="G246:O246"/>
    <mergeCell ref="Y203:AK203"/>
    <mergeCell ref="AM197:BA197"/>
    <mergeCell ref="AM184:AW184"/>
    <mergeCell ref="Y184:AH184"/>
    <mergeCell ref="G197:J197"/>
    <mergeCell ref="L197:W197"/>
    <mergeCell ref="Y197:AK197"/>
    <mergeCell ref="G205:N205"/>
    <mergeCell ref="AM193:BA194"/>
    <mergeCell ref="AM196:AW196"/>
    <mergeCell ref="G203:J203"/>
    <mergeCell ref="L203:W203"/>
    <mergeCell ref="G199:N199"/>
    <mergeCell ref="W199:AI199"/>
    <mergeCell ref="G211:N211"/>
    <mergeCell ref="B122:E124"/>
    <mergeCell ref="B117:E117"/>
    <mergeCell ref="G194:U194"/>
    <mergeCell ref="W194:AK194"/>
    <mergeCell ref="G196:J196"/>
    <mergeCell ref="L196:U196"/>
    <mergeCell ref="Y196:AH196"/>
    <mergeCell ref="G184:J184"/>
    <mergeCell ref="L184:U184"/>
    <mergeCell ref="W188:AK188"/>
    <mergeCell ref="G190:J190"/>
    <mergeCell ref="L190:U190"/>
    <mergeCell ref="Y190:AH190"/>
    <mergeCell ref="B161:E166"/>
    <mergeCell ref="B151:E159"/>
    <mergeCell ref="G163:U163"/>
    <mergeCell ref="AB134:AX134"/>
    <mergeCell ref="AB135:AX135"/>
    <mergeCell ref="G193:N193"/>
    <mergeCell ref="AM178:AW178"/>
    <mergeCell ref="AM179:BA179"/>
    <mergeCell ref="B313:D313"/>
    <mergeCell ref="E313:J313"/>
    <mergeCell ref="X312:AC312"/>
    <mergeCell ref="R314:W314"/>
    <mergeCell ref="K312:Q312"/>
    <mergeCell ref="B110:E114"/>
    <mergeCell ref="G110:AJ114"/>
    <mergeCell ref="AL110:BA110"/>
    <mergeCell ref="AM170:AW170"/>
    <mergeCell ref="W162:AB162"/>
    <mergeCell ref="Y170:AH170"/>
    <mergeCell ref="W166:AK166"/>
    <mergeCell ref="W163:AK163"/>
    <mergeCell ref="AM162:AW162"/>
    <mergeCell ref="AM163:BA163"/>
    <mergeCell ref="S139:AA140"/>
    <mergeCell ref="F126:R140"/>
    <mergeCell ref="B142:E150"/>
    <mergeCell ref="G143:BA144"/>
    <mergeCell ref="G145:BA149"/>
    <mergeCell ref="AL112:BA112"/>
    <mergeCell ref="AB136:AX136"/>
    <mergeCell ref="AY126:BA126"/>
    <mergeCell ref="AY127:BA127"/>
    <mergeCell ref="AJ314:AO314"/>
    <mergeCell ref="K319:Q319"/>
    <mergeCell ref="AD313:AI313"/>
    <mergeCell ref="X317:AC317"/>
    <mergeCell ref="X319:AC319"/>
    <mergeCell ref="X318:AC318"/>
    <mergeCell ref="M392:AV392"/>
    <mergeCell ref="M393:AV393"/>
    <mergeCell ref="M394:AV394"/>
    <mergeCell ref="L376:Q376"/>
    <mergeCell ref="AP333:AU333"/>
    <mergeCell ref="AP334:AU334"/>
    <mergeCell ref="AP336:AU336"/>
    <mergeCell ref="AV333:BB333"/>
    <mergeCell ref="T333:X333"/>
    <mergeCell ref="Y333:AC333"/>
    <mergeCell ref="Y337:AA337"/>
    <mergeCell ref="J325:N325"/>
    <mergeCell ref="J326:N326"/>
    <mergeCell ref="Y327:AC327"/>
    <mergeCell ref="Y328:AC328"/>
    <mergeCell ref="AJ329:AO329"/>
    <mergeCell ref="O325:S325"/>
    <mergeCell ref="O326:S326"/>
    <mergeCell ref="M395:AV395"/>
    <mergeCell ref="M396:AV396"/>
    <mergeCell ref="AV314:BB314"/>
    <mergeCell ref="AA321:AC321"/>
    <mergeCell ref="O321:Q321"/>
    <mergeCell ref="R321:T321"/>
    <mergeCell ref="U321:W321"/>
    <mergeCell ref="X321:Z321"/>
    <mergeCell ref="K314:Q314"/>
    <mergeCell ref="B385:L395"/>
    <mergeCell ref="J336:N336"/>
    <mergeCell ref="B333:D333"/>
    <mergeCell ref="E333:I333"/>
    <mergeCell ref="J333:N333"/>
    <mergeCell ref="O333:S333"/>
    <mergeCell ref="T336:X336"/>
    <mergeCell ref="AD336:AI336"/>
    <mergeCell ref="T334:X334"/>
    <mergeCell ref="B377:I377"/>
    <mergeCell ref="J376:K376"/>
    <mergeCell ref="J377:K377"/>
    <mergeCell ref="B376:I376"/>
    <mergeCell ref="A343:B343"/>
    <mergeCell ref="K365:AI365"/>
    <mergeCell ref="AW404:BB404"/>
    <mergeCell ref="M406:AV406"/>
    <mergeCell ref="AW407:BB407"/>
    <mergeCell ref="AW408:BB408"/>
    <mergeCell ref="M405:AV405"/>
    <mergeCell ref="M402:AV402"/>
    <mergeCell ref="M403:AV403"/>
    <mergeCell ref="AV315:BB315"/>
    <mergeCell ref="AV316:BB316"/>
    <mergeCell ref="AV320:BB320"/>
    <mergeCell ref="AP320:AU320"/>
    <mergeCell ref="AV317:BB317"/>
    <mergeCell ref="AP326:AU326"/>
    <mergeCell ref="AP321:AR321"/>
    <mergeCell ref="AP318:AU318"/>
    <mergeCell ref="AP315:AU315"/>
    <mergeCell ref="AP316:AU316"/>
    <mergeCell ref="AP319:AU319"/>
    <mergeCell ref="AP317:AU317"/>
    <mergeCell ref="F323:BB324"/>
    <mergeCell ref="AG321:AI321"/>
    <mergeCell ref="AV325:BB325"/>
    <mergeCell ref="Y325:AC325"/>
    <mergeCell ref="AS321:AU321"/>
    <mergeCell ref="R372:X372"/>
    <mergeCell ref="R373:X373"/>
    <mergeCell ref="R374:X374"/>
    <mergeCell ref="L372:Q372"/>
    <mergeCell ref="L373:Q373"/>
    <mergeCell ref="Y372:AO372"/>
    <mergeCell ref="C361:AD361"/>
    <mergeCell ref="B372:K372"/>
    <mergeCell ref="B373:I373"/>
    <mergeCell ref="B374:I374"/>
    <mergeCell ref="AK361:AP361"/>
    <mergeCell ref="K367:AI367"/>
    <mergeCell ref="AJ367:AR367"/>
    <mergeCell ref="A350:B350"/>
    <mergeCell ref="A347:B347"/>
    <mergeCell ref="A348:B348"/>
    <mergeCell ref="A351:B351"/>
    <mergeCell ref="K366:AI366"/>
    <mergeCell ref="AJ366:AR366"/>
    <mergeCell ref="A359:B359"/>
    <mergeCell ref="C359:AD359"/>
    <mergeCell ref="AK354:AP354"/>
    <mergeCell ref="A361:B361"/>
    <mergeCell ref="A360:B360"/>
    <mergeCell ref="K364:AR364"/>
    <mergeCell ref="AE357:AJ357"/>
    <mergeCell ref="AE358:AJ358"/>
    <mergeCell ref="Z357:AD357"/>
    <mergeCell ref="AQ353:AV353"/>
    <mergeCell ref="AQ354:AV354"/>
    <mergeCell ref="AK359:AP359"/>
    <mergeCell ref="C355:AD355"/>
    <mergeCell ref="AK360:AP360"/>
    <mergeCell ref="AQ359:AV359"/>
    <mergeCell ref="AQ360:AV360"/>
    <mergeCell ref="C347:AD347"/>
    <mergeCell ref="C348:AD348"/>
    <mergeCell ref="R337:S337"/>
    <mergeCell ref="Y335:AC335"/>
    <mergeCell ref="Y330:AC330"/>
    <mergeCell ref="T330:X330"/>
    <mergeCell ref="Y331:AC331"/>
    <mergeCell ref="Y332:AC332"/>
    <mergeCell ref="T331:X331"/>
    <mergeCell ref="T332:X332"/>
    <mergeCell ref="O336:S336"/>
    <mergeCell ref="O335:S335"/>
    <mergeCell ref="T337:V337"/>
    <mergeCell ref="W337:X337"/>
    <mergeCell ref="AJ333:AO333"/>
    <mergeCell ref="AD333:AI333"/>
    <mergeCell ref="AB337:AC337"/>
    <mergeCell ref="AD337:AF337"/>
    <mergeCell ref="Y336:AC336"/>
    <mergeCell ref="B328:D328"/>
    <mergeCell ref="B329:D329"/>
    <mergeCell ref="J330:N330"/>
    <mergeCell ref="B331:D331"/>
    <mergeCell ref="E330:I330"/>
    <mergeCell ref="E331:I331"/>
    <mergeCell ref="J331:N331"/>
    <mergeCell ref="O330:S330"/>
    <mergeCell ref="J329:N329"/>
    <mergeCell ref="J334:N334"/>
    <mergeCell ref="O334:S334"/>
    <mergeCell ref="G337:I337"/>
    <mergeCell ref="J337:K337"/>
    <mergeCell ref="L337:N337"/>
    <mergeCell ref="O337:Q337"/>
    <mergeCell ref="B337:D337"/>
    <mergeCell ref="B335:D335"/>
    <mergeCell ref="E335:I335"/>
    <mergeCell ref="AD330:AI330"/>
    <mergeCell ref="A345:B345"/>
    <mergeCell ref="A346:B346"/>
    <mergeCell ref="A349:B349"/>
    <mergeCell ref="A358:B358"/>
    <mergeCell ref="A355:B355"/>
    <mergeCell ref="A352:B352"/>
    <mergeCell ref="B332:D332"/>
    <mergeCell ref="A342:AD342"/>
    <mergeCell ref="T335:X335"/>
    <mergeCell ref="A354:B354"/>
    <mergeCell ref="A353:B353"/>
    <mergeCell ref="C350:AD350"/>
    <mergeCell ref="C343:AD343"/>
    <mergeCell ref="C344:AD344"/>
    <mergeCell ref="C345:AD345"/>
    <mergeCell ref="C346:AD346"/>
    <mergeCell ref="C353:AD353"/>
    <mergeCell ref="AA354:AD354"/>
    <mergeCell ref="C354:Z354"/>
    <mergeCell ref="E332:I332"/>
    <mergeCell ref="J332:N332"/>
    <mergeCell ref="B334:D334"/>
    <mergeCell ref="E334:I334"/>
    <mergeCell ref="C349:AD349"/>
    <mergeCell ref="J327:N327"/>
    <mergeCell ref="J328:N328"/>
    <mergeCell ref="O331:S331"/>
    <mergeCell ref="O332:S332"/>
    <mergeCell ref="E327:I327"/>
    <mergeCell ref="E328:I328"/>
    <mergeCell ref="Y326:AC326"/>
    <mergeCell ref="T326:X326"/>
    <mergeCell ref="AJ325:AO325"/>
    <mergeCell ref="AD325:AI325"/>
    <mergeCell ref="AJ328:AO328"/>
    <mergeCell ref="AD328:AI328"/>
    <mergeCell ref="AJ326:AO326"/>
    <mergeCell ref="O329:S329"/>
    <mergeCell ref="T325:X325"/>
    <mergeCell ref="O327:S327"/>
    <mergeCell ref="O328:S328"/>
    <mergeCell ref="T329:X329"/>
    <mergeCell ref="T328:X328"/>
    <mergeCell ref="AJ331:AO331"/>
    <mergeCell ref="AD331:AI331"/>
    <mergeCell ref="AJ330:AO330"/>
    <mergeCell ref="AJ332:AO332"/>
    <mergeCell ref="AD332:AI332"/>
    <mergeCell ref="AV334:BB334"/>
    <mergeCell ref="AJ334:AO334"/>
    <mergeCell ref="AD334:AI334"/>
    <mergeCell ref="AV335:BB335"/>
    <mergeCell ref="AP335:AU335"/>
    <mergeCell ref="AJ335:AO335"/>
    <mergeCell ref="AD335:AI335"/>
    <mergeCell ref="AL437:AS437"/>
    <mergeCell ref="AE349:AJ349"/>
    <mergeCell ref="AQ344:AV344"/>
    <mergeCell ref="AQ345:AV345"/>
    <mergeCell ref="AQ346:AV346"/>
    <mergeCell ref="AQ347:AV347"/>
    <mergeCell ref="C352:AD352"/>
    <mergeCell ref="AE344:AJ344"/>
    <mergeCell ref="AE345:AJ345"/>
    <mergeCell ref="AQ352:AV352"/>
    <mergeCell ref="AE351:AJ351"/>
    <mergeCell ref="AE352:AJ352"/>
    <mergeCell ref="J335:N335"/>
    <mergeCell ref="E337:F337"/>
    <mergeCell ref="B336:D336"/>
    <mergeCell ref="E336:I336"/>
    <mergeCell ref="A344:B344"/>
    <mergeCell ref="C358:Z358"/>
    <mergeCell ref="AA358:AD358"/>
    <mergeCell ref="AE355:AJ355"/>
    <mergeCell ref="AE350:AJ350"/>
    <mergeCell ref="AK347:AP347"/>
    <mergeCell ref="AK348:AP348"/>
    <mergeCell ref="C351:AD351"/>
    <mergeCell ref="AE353:AJ353"/>
    <mergeCell ref="AE347:AJ347"/>
    <mergeCell ref="AE348:AJ348"/>
    <mergeCell ref="AE356:AJ356"/>
    <mergeCell ref="C356:AD356"/>
    <mergeCell ref="AK352:AP352"/>
    <mergeCell ref="AK353:AP353"/>
    <mergeCell ref="AE354:AJ354"/>
    <mergeCell ref="AT440:BB440"/>
    <mergeCell ref="B439:D439"/>
    <mergeCell ref="E439:M439"/>
    <mergeCell ref="B440:D440"/>
    <mergeCell ref="E440:M440"/>
    <mergeCell ref="N440:U440"/>
    <mergeCell ref="V440:AC440"/>
    <mergeCell ref="N439:U439"/>
    <mergeCell ref="AD438:AK438"/>
    <mergeCell ref="AL438:AS438"/>
    <mergeCell ref="AT438:BB438"/>
    <mergeCell ref="AT439:BB439"/>
    <mergeCell ref="B438:D438"/>
    <mergeCell ref="E438:M438"/>
    <mergeCell ref="N438:U438"/>
    <mergeCell ref="V438:AC438"/>
    <mergeCell ref="AD439:AK439"/>
    <mergeCell ref="AL439:AS439"/>
    <mergeCell ref="V439:AC439"/>
    <mergeCell ref="AD440:AK440"/>
    <mergeCell ref="AL440:AS440"/>
    <mergeCell ref="B436:D436"/>
    <mergeCell ref="E436:M436"/>
    <mergeCell ref="N436:U436"/>
    <mergeCell ref="V436:AC436"/>
    <mergeCell ref="B437:D437"/>
    <mergeCell ref="B421:L423"/>
    <mergeCell ref="B432:D432"/>
    <mergeCell ref="E432:M432"/>
    <mergeCell ref="N432:U432"/>
    <mergeCell ref="V432:AC432"/>
    <mergeCell ref="V430:AC430"/>
    <mergeCell ref="B434:D434"/>
    <mergeCell ref="E434:M434"/>
    <mergeCell ref="N434:U434"/>
    <mergeCell ref="V434:AC434"/>
    <mergeCell ref="AQ357:AV357"/>
    <mergeCell ref="AQ358:AV358"/>
    <mergeCell ref="AK355:AP355"/>
    <mergeCell ref="AQ355:AV355"/>
    <mergeCell ref="AK356:AP356"/>
    <mergeCell ref="AK357:AP357"/>
    <mergeCell ref="AQ361:AV361"/>
    <mergeCell ref="AK358:AP358"/>
    <mergeCell ref="E437:M437"/>
    <mergeCell ref="N437:U437"/>
    <mergeCell ref="V437:AC437"/>
    <mergeCell ref="M398:AV398"/>
    <mergeCell ref="M399:AV399"/>
    <mergeCell ref="M416:AV416"/>
    <mergeCell ref="M417:AV417"/>
    <mergeCell ref="B396:L405"/>
    <mergeCell ref="AE359:AJ359"/>
    <mergeCell ref="B375:I375"/>
    <mergeCell ref="J374:K374"/>
    <mergeCell ref="J375:K375"/>
    <mergeCell ref="AQ362:AV362"/>
    <mergeCell ref="AT437:BB437"/>
    <mergeCell ref="A356:B356"/>
    <mergeCell ref="A357:B357"/>
    <mergeCell ref="AW361:BB361"/>
    <mergeCell ref="AW356:BB356"/>
    <mergeCell ref="AW357:BB357"/>
    <mergeCell ref="AW358:BB358"/>
    <mergeCell ref="AW359:BB359"/>
    <mergeCell ref="AW360:BB360"/>
    <mergeCell ref="B126:E140"/>
    <mergeCell ref="AW352:BB352"/>
    <mergeCell ref="AW342:BB342"/>
    <mergeCell ref="AW343:BB343"/>
    <mergeCell ref="AW350:BB350"/>
    <mergeCell ref="AW351:BB351"/>
    <mergeCell ref="AW344:BB344"/>
    <mergeCell ref="AW345:BB345"/>
    <mergeCell ref="AQ342:AV342"/>
    <mergeCell ref="AQ343:AV343"/>
    <mergeCell ref="AK343:AP343"/>
    <mergeCell ref="AK350:AP350"/>
    <mergeCell ref="AK351:AP351"/>
    <mergeCell ref="AK344:AP344"/>
    <mergeCell ref="AK345:AP345"/>
    <mergeCell ref="AK349:AP349"/>
    <mergeCell ref="Y334:AC334"/>
    <mergeCell ref="AQ356:AV356"/>
    <mergeCell ref="AE343:AJ343"/>
    <mergeCell ref="AK346:AP346"/>
    <mergeCell ref="AV336:BB336"/>
    <mergeCell ref="AG337:AI337"/>
    <mergeCell ref="AJ337:AL337"/>
    <mergeCell ref="AM337:AO337"/>
    <mergeCell ref="AQ350:AV350"/>
    <mergeCell ref="AQ351:AV351"/>
    <mergeCell ref="AW355:BB355"/>
    <mergeCell ref="AK342:AP342"/>
    <mergeCell ref="AE342:AJ342"/>
    <mergeCell ref="AJ336:AO336"/>
    <mergeCell ref="AW353:BB353"/>
    <mergeCell ref="AW354:BB354"/>
    <mergeCell ref="AW346:BB346"/>
    <mergeCell ref="AW347:BB347"/>
    <mergeCell ref="AW348:BB348"/>
    <mergeCell ref="AW349:BB349"/>
    <mergeCell ref="AQ348:AV348"/>
    <mergeCell ref="AQ349:AV349"/>
    <mergeCell ref="AE346:AJ346"/>
  </mergeCells>
  <phoneticPr fontId="2" type="noConversion"/>
  <dataValidations count="22">
    <dataValidation type="whole" operator="greaterThanOrEqual" allowBlank="1" showInputMessage="1" showErrorMessage="1" sqref="AW385:AY423 AN91:AY91" xr:uid="{00000000-0002-0000-0C00-000000000000}">
      <formula1>0</formula1>
    </dataValidation>
    <dataValidation type="whole" allowBlank="1" showInputMessage="1" showErrorMessage="1" sqref="L373:Q378 AP373:AU378" xr:uid="{00000000-0002-0000-0C00-000001000000}">
      <formula1>0</formula1>
      <formula2>10000</formula2>
    </dataValidation>
    <dataValidation type="decimal" allowBlank="1" showInputMessage="1" showErrorMessage="1" sqref="R373:X378 AV373:BB378" xr:uid="{00000000-0002-0000-0C00-000002000000}">
      <formula1>0</formula1>
      <formula2>10000000</formula2>
    </dataValidation>
    <dataValidation type="decimal" operator="greaterThanOrEqual" allowBlank="1" showInputMessage="1" showErrorMessage="1" sqref="AA358:AD358 AA354:AD354" xr:uid="{00000000-0002-0000-0C00-000003000000}">
      <formula1>0</formula1>
    </dataValidation>
    <dataValidation type="list" allowBlank="1" showInputMessage="1" showErrorMessage="1" sqref="AY126:BA140" xr:uid="{00000000-0002-0000-0C00-000004000000}">
      <formula1>scegli</formula1>
    </dataValidation>
    <dataValidation type="list" allowBlank="1" showInputMessage="1" showErrorMessage="1" sqref="G179:J179 G203:J203 G197:J197 G191:J191 G185:J185 G171:J171 G209:J209" xr:uid="{00000000-0002-0000-0C00-000005000000}">
      <formula1>titoli</formula1>
    </dataValidation>
    <dataValidation type="textLength" operator="equal" allowBlank="1" showInputMessage="1" showErrorMessage="1" errorTitle="ATTENZIONE" error="Il codice fiscale deve avere lunghezza pari a 16 caratteri alfanumerici." sqref="AM163:BA163 AM203:BA203 AM197:BA197 AM191:BA191 AM185:BA185 AM171:BA171 AM179:BA179 AM209:BA209" xr:uid="{00000000-0002-0000-0C00-000006000000}">
      <formula1>16</formula1>
    </dataValidation>
    <dataValidation type="textLength" operator="lessThan" allowBlank="1" showInputMessage="1" showErrorMessage="1" sqref="G145:BA149 G154:BA158" xr:uid="{00000000-0002-0000-0C00-000007000000}">
      <formula1>251</formula1>
    </dataValidation>
    <dataValidation type="list" allowBlank="1" showInputMessage="1" showErrorMessage="1" sqref="AL120:AS120" xr:uid="{00000000-0002-0000-0C00-000008000000}">
      <formula1>dest_uso</formula1>
    </dataValidation>
    <dataValidation type="decimal" allowBlank="1" showInputMessage="1" showErrorMessage="1" sqref="AU120:BA120" xr:uid="{00000000-0002-0000-0C00-000009000000}">
      <formula1>0</formula1>
      <formula2>1</formula2>
    </dataValidation>
    <dataValidation type="whole" allowBlank="1" showInputMessage="1" showErrorMessage="1" sqref="AL100:BA104 AL31:BA35" xr:uid="{00000000-0002-0000-0C00-00000A000000}">
      <formula1>0</formula1>
      <formula2>9999999999</formula2>
    </dataValidation>
    <dataValidation type="textLength" allowBlank="1" showInputMessage="1" showErrorMessage="1" sqref="AW97 AW22 AW94" xr:uid="{00000000-0002-0000-0C00-00000B000000}">
      <formula1>0</formula1>
      <formula2>20</formula2>
    </dataValidation>
    <dataValidation type="whole" allowBlank="1" showInputMessage="1" showErrorMessage="1" sqref="AL94:AV94 AL22:AV22" xr:uid="{00000000-0002-0000-0C00-00000C000000}">
      <formula1>0</formula1>
      <formula2>999999</formula2>
    </dataValidation>
    <dataValidation type="list" allowBlank="1" showInputMessage="1" showErrorMessage="1" sqref="AL123:BA123" xr:uid="{00000000-0002-0000-0C00-00000D000000}">
      <formula1>tipo_interventi</formula1>
    </dataValidation>
    <dataValidation type="list" allowBlank="1" showInputMessage="1" showErrorMessage="1" sqref="AL117:BA117" xr:uid="{00000000-0002-0000-0C00-00000E000000}">
      <formula1>proprieta</formula1>
    </dataValidation>
    <dataValidation type="list" allowBlank="1" showInputMessage="1" showErrorMessage="1" sqref="AX97:BA97" xr:uid="{00000000-0002-0000-0C00-00000F000000}">
      <formula1>ambito2</formula1>
    </dataValidation>
    <dataValidation type="list" allowBlank="1" showInputMessage="1" showErrorMessage="1" sqref="AL97:AV97" xr:uid="{00000000-0002-0000-0C00-000010000000}">
      <formula1>tipo2</formula1>
    </dataValidation>
    <dataValidation type="list" allowBlank="1" showInputMessage="1" showErrorMessage="1" sqref="AX94:BA94" xr:uid="{00000000-0002-0000-0C00-000011000000}">
      <formula1>num_1_10</formula1>
    </dataValidation>
    <dataValidation type="list" allowBlank="1" showInputMessage="1" showErrorMessage="1" sqref="AL83:BA83" xr:uid="{00000000-0002-0000-0C00-000012000000}">
      <formula1>comuni</formula1>
    </dataValidation>
    <dataValidation type="list" allowBlank="1" showInputMessage="1" showErrorMessage="1" sqref="AL85:BA85" xr:uid="{00000000-0002-0000-0C00-000013000000}">
      <formula1>localita</formula1>
    </dataValidation>
    <dataValidation operator="greaterThanOrEqual" allowBlank="1" showInputMessage="1" showErrorMessage="1" sqref="AN19:AY19" xr:uid="{00000000-0002-0000-0C00-000014000000}"/>
    <dataValidation type="list" allowBlank="1" showInputMessage="1" showErrorMessage="1" sqref="Z357" xr:uid="{00000000-0002-0000-0C00-000015000000}">
      <formula1>tipo_indagini</formula1>
    </dataValidation>
  </dataValidations>
  <printOptions horizontalCentered="1"/>
  <pageMargins left="0.2" right="0.2" top="0.2" bottom="0.3" header="0.2" footer="0.2"/>
  <pageSetup paperSize="9" orientation="portrait" r:id="rId1"/>
  <headerFooter alignWithMargins="0">
    <oddFooter>&amp;Laggiornamento 17 gennaio 2013&amp;Rpag &amp;P/&amp;N</oddFooter>
  </headerFooter>
  <rowBreaks count="7" manualBreakCount="7">
    <brk id="74" max="54" man="1"/>
    <brk id="125" max="54" man="1"/>
    <brk id="175" max="54" man="1"/>
    <brk id="214" max="54" man="1"/>
    <brk id="271" max="54" man="1"/>
    <brk id="321" max="54" man="1"/>
    <brk id="367" max="54"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us"/>
  <dimension ref="A1:CO1763"/>
  <sheetViews>
    <sheetView showGridLines="0" view="pageBreakPreview" zoomScale="115" zoomScaleNormal="55" zoomScaleSheetLayoutView="115" workbookViewId="0">
      <selection activeCell="BD1126" sqref="BD1:CO1048576"/>
    </sheetView>
  </sheetViews>
  <sheetFormatPr baseColWidth="10" defaultColWidth="9.1640625" defaultRowHeight="13"/>
  <cols>
    <col min="1" max="27" width="1.83203125" style="34" customWidth="1"/>
    <col min="28" max="28" width="2" style="34" customWidth="1"/>
    <col min="29" max="55" width="1.83203125" style="34" customWidth="1"/>
    <col min="56" max="56" width="13.33203125" style="286" hidden="1" customWidth="1"/>
    <col min="57" max="57" width="10" style="34" hidden="1" customWidth="1"/>
    <col min="58" max="58" width="13.6640625" style="34" hidden="1" customWidth="1"/>
    <col min="59" max="59" width="9.83203125" style="34" hidden="1" customWidth="1"/>
    <col min="60" max="60" width="9.5" style="34" hidden="1" customWidth="1"/>
    <col min="61" max="61" width="10.33203125" style="34" hidden="1" customWidth="1"/>
    <col min="62" max="63" width="9.1640625" style="34" hidden="1" customWidth="1"/>
    <col min="64" max="64" width="12.33203125" style="34" hidden="1" customWidth="1"/>
    <col min="65" max="66" width="9.1640625" style="34" hidden="1" customWidth="1"/>
    <col min="67" max="68" width="9.33203125" style="34" hidden="1" customWidth="1"/>
    <col min="69" max="69" width="16.1640625" style="34" hidden="1" customWidth="1"/>
    <col min="70" max="70" width="17.83203125" style="34" hidden="1" customWidth="1"/>
    <col min="71" max="72" width="14.5" style="34" hidden="1" customWidth="1"/>
    <col min="73" max="75" width="9.1640625" style="34" hidden="1" customWidth="1"/>
    <col min="76" max="77" width="10.5" style="34" hidden="1" customWidth="1"/>
    <col min="78" max="93" width="9.1640625" style="34" hidden="1" customWidth="1"/>
    <col min="94" max="104" width="9.1640625" style="34" customWidth="1"/>
    <col min="105" max="16384" width="9.1640625" style="34"/>
  </cols>
  <sheetData>
    <row r="1" spans="1:57" ht="16.5" customHeight="1">
      <c r="A1" s="519" t="s">
        <v>1101</v>
      </c>
      <c r="B1" s="293">
        <v>1</v>
      </c>
      <c r="C1" s="572"/>
      <c r="D1" s="572"/>
      <c r="E1" s="572"/>
      <c r="F1" s="572"/>
      <c r="G1" s="25"/>
      <c r="H1" s="25"/>
      <c r="I1" s="25"/>
      <c r="J1" s="25"/>
      <c r="K1" s="25"/>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c r="AO1" s="1406"/>
      <c r="AP1" s="1406"/>
      <c r="AQ1" s="1406"/>
      <c r="AR1" s="1406"/>
      <c r="AS1" s="25"/>
      <c r="AT1" s="25"/>
      <c r="AU1" s="25"/>
      <c r="AV1" s="25"/>
      <c r="AW1" s="25"/>
      <c r="AX1" s="25"/>
      <c r="AY1" s="25"/>
      <c r="AZ1" s="25"/>
      <c r="BA1" s="25"/>
      <c r="BB1" s="25"/>
      <c r="BC1" s="68"/>
      <c r="BD1" s="536"/>
      <c r="BE1" s="68"/>
    </row>
    <row r="2" spans="1:57" ht="12.75" customHeight="1">
      <c r="B2" s="1870" t="s">
        <v>472</v>
      </c>
      <c r="C2" s="1871"/>
      <c r="D2" s="1871"/>
      <c r="E2" s="1871"/>
      <c r="F2" s="1871"/>
      <c r="G2" s="1871"/>
      <c r="H2" s="1871"/>
      <c r="I2" s="1871"/>
      <c r="J2" s="1871"/>
      <c r="K2" s="1871"/>
      <c r="L2" s="1871"/>
      <c r="M2" s="1871"/>
      <c r="N2" s="1871"/>
      <c r="O2" s="1871"/>
      <c r="P2" s="1871"/>
      <c r="Q2" s="1871"/>
      <c r="R2" s="1871"/>
      <c r="S2" s="1871"/>
      <c r="T2" s="1872"/>
      <c r="U2" s="1075">
        <f>IF(AND(schedaUMI!AL94&lt;&gt;"",schedaUMI!AX94&lt;&gt;""),CONCATENATE(schedaUMI!AL94,"/",schedaUMI!AX94),schedaUMI!AL94)</f>
        <v>0</v>
      </c>
      <c r="V2" s="1076"/>
      <c r="W2" s="1076"/>
      <c r="X2" s="1076"/>
      <c r="Y2" s="1076"/>
      <c r="Z2" s="1076"/>
      <c r="AA2" s="1076"/>
      <c r="AB2" s="1076"/>
      <c r="AC2" s="1076"/>
      <c r="AD2" s="1077"/>
      <c r="AE2" s="1870" t="s">
        <v>1102</v>
      </c>
      <c r="AF2" s="1871"/>
      <c r="AG2" s="1871"/>
      <c r="AH2" s="1871"/>
      <c r="AI2" s="1871"/>
      <c r="AJ2" s="1871"/>
      <c r="AK2" s="1871"/>
      <c r="AL2" s="1871"/>
      <c r="AM2" s="1871"/>
      <c r="AN2" s="1871"/>
      <c r="AO2" s="1871"/>
      <c r="AP2" s="1871"/>
      <c r="AQ2" s="1871"/>
      <c r="AR2" s="1871"/>
      <c r="AS2" s="1871"/>
      <c r="AT2" s="1871"/>
      <c r="AU2" s="1871"/>
      <c r="AV2" s="1871"/>
      <c r="AW2" s="1870" t="str">
        <f>RIGHT(A1,2)</f>
        <v>01</v>
      </c>
      <c r="AX2" s="1871"/>
      <c r="AY2" s="1871"/>
      <c r="AZ2" s="1871"/>
      <c r="BA2" s="1871"/>
      <c r="BB2" s="1872"/>
      <c r="BC2" s="68"/>
      <c r="BD2" s="536"/>
      <c r="BE2" s="68"/>
    </row>
    <row r="3" spans="1:57" ht="12.75" customHeight="1">
      <c r="B3" s="1873"/>
      <c r="C3" s="1874"/>
      <c r="D3" s="1874"/>
      <c r="E3" s="1874"/>
      <c r="F3" s="1874"/>
      <c r="G3" s="1874"/>
      <c r="H3" s="1874"/>
      <c r="I3" s="1874"/>
      <c r="J3" s="1874"/>
      <c r="K3" s="1874"/>
      <c r="L3" s="1874"/>
      <c r="M3" s="1874"/>
      <c r="N3" s="1874"/>
      <c r="O3" s="1874"/>
      <c r="P3" s="1874"/>
      <c r="Q3" s="1874"/>
      <c r="R3" s="1874"/>
      <c r="S3" s="1874"/>
      <c r="T3" s="1875"/>
      <c r="U3" s="1078"/>
      <c r="V3" s="1079"/>
      <c r="W3" s="1079"/>
      <c r="X3" s="1079"/>
      <c r="Y3" s="1079"/>
      <c r="Z3" s="1079"/>
      <c r="AA3" s="1079"/>
      <c r="AB3" s="1079"/>
      <c r="AC3" s="1079"/>
      <c r="AD3" s="1080"/>
      <c r="AE3" s="1873"/>
      <c r="AF3" s="1874"/>
      <c r="AG3" s="1874"/>
      <c r="AH3" s="1874"/>
      <c r="AI3" s="1874"/>
      <c r="AJ3" s="1874"/>
      <c r="AK3" s="1874"/>
      <c r="AL3" s="1874"/>
      <c r="AM3" s="1874"/>
      <c r="AN3" s="1874"/>
      <c r="AO3" s="1874"/>
      <c r="AP3" s="1874"/>
      <c r="AQ3" s="1874"/>
      <c r="AR3" s="1874"/>
      <c r="AS3" s="1874"/>
      <c r="AT3" s="1874"/>
      <c r="AU3" s="1874"/>
      <c r="AV3" s="1874"/>
      <c r="AW3" s="1873"/>
      <c r="AX3" s="1874"/>
      <c r="AY3" s="1874"/>
      <c r="AZ3" s="1874"/>
      <c r="BA3" s="1874"/>
      <c r="BB3" s="1875"/>
      <c r="BC3" s="68"/>
      <c r="BD3" s="536"/>
      <c r="BE3" s="68"/>
    </row>
    <row r="4" spans="1:57" ht="15" customHeight="1">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68"/>
      <c r="BD4" s="536"/>
      <c r="BE4" s="68"/>
    </row>
    <row r="5" spans="1:57" ht="15" customHeight="1">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68"/>
      <c r="BD5" s="536"/>
      <c r="BE5" s="68"/>
    </row>
    <row r="6" spans="1:57" ht="23" customHeight="1">
      <c r="B6" s="1796" t="s">
        <v>1628</v>
      </c>
      <c r="C6" s="1796"/>
      <c r="D6" s="1796"/>
      <c r="E6" s="1796"/>
      <c r="F6" s="1216" t="s">
        <v>473</v>
      </c>
      <c r="G6" s="1217"/>
      <c r="H6" s="1217"/>
      <c r="I6" s="1217"/>
      <c r="J6" s="993">
        <f>IF($U$2&lt;&gt;"",$U$2,"")</f>
        <v>0</v>
      </c>
      <c r="K6" s="993"/>
      <c r="L6" s="993"/>
      <c r="M6" s="993"/>
      <c r="N6" s="993"/>
      <c r="O6" s="993"/>
      <c r="P6" s="994"/>
      <c r="Q6" s="467"/>
      <c r="R6" s="468"/>
      <c r="S6" s="468"/>
      <c r="T6" s="1033" t="s">
        <v>2097</v>
      </c>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33"/>
      <c r="AX6" s="1033"/>
      <c r="AY6" s="1033"/>
      <c r="AZ6" s="463"/>
      <c r="BA6" s="463"/>
      <c r="BB6" s="464"/>
      <c r="BC6" s="68"/>
      <c r="BD6" s="536"/>
      <c r="BE6" s="68"/>
    </row>
    <row r="7" spans="1:57" ht="23" customHeight="1">
      <c r="B7" s="1796"/>
      <c r="C7" s="1796"/>
      <c r="D7" s="1796"/>
      <c r="E7" s="1796"/>
      <c r="F7" s="1239" t="s">
        <v>653</v>
      </c>
      <c r="G7" s="1240"/>
      <c r="H7" s="1240"/>
      <c r="I7" s="1240"/>
      <c r="J7" s="1042" t="str">
        <f>IF($AW$2&lt;&gt;"",$AW$2,"")</f>
        <v>01</v>
      </c>
      <c r="K7" s="1042"/>
      <c r="L7" s="1042"/>
      <c r="M7" s="1042"/>
      <c r="N7" s="1042"/>
      <c r="O7" s="1042"/>
      <c r="P7" s="1043"/>
      <c r="Q7" s="465"/>
      <c r="R7" s="466"/>
      <c r="S7" s="46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c r="AZ7" s="1198"/>
      <c r="BA7" s="1198"/>
      <c r="BB7" s="1199"/>
      <c r="BC7" s="68"/>
      <c r="BD7" s="536"/>
      <c r="BE7" s="68"/>
    </row>
    <row r="8" spans="1:57">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68"/>
      <c r="BD8" s="536"/>
      <c r="BE8" s="68"/>
    </row>
    <row r="9" spans="1:57" ht="15" customHeight="1">
      <c r="B9" s="1879" t="s">
        <v>390</v>
      </c>
      <c r="C9" s="1879"/>
      <c r="D9" s="1879"/>
      <c r="E9" s="1879"/>
      <c r="F9" s="1879"/>
      <c r="G9" s="1879"/>
      <c r="H9" s="1876" t="s">
        <v>273</v>
      </c>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1878"/>
      <c r="AM9" s="1882"/>
      <c r="AN9" s="1882"/>
      <c r="AO9" s="1882"/>
      <c r="AP9" s="1882"/>
      <c r="AQ9" s="1882"/>
      <c r="AR9" s="1882"/>
      <c r="AS9" s="1882"/>
      <c r="AT9" s="1882"/>
      <c r="AU9" s="1882"/>
      <c r="AV9" s="1882"/>
      <c r="AW9" s="1882"/>
      <c r="AX9" s="1882"/>
      <c r="AY9" s="1882"/>
      <c r="AZ9" s="1882"/>
      <c r="BA9" s="1882"/>
      <c r="BB9" s="25"/>
      <c r="BC9" s="68"/>
      <c r="BD9" s="536"/>
      <c r="BE9" s="68"/>
    </row>
    <row r="10" spans="1:57" ht="15" customHeight="1">
      <c r="B10" s="1879"/>
      <c r="C10" s="1879"/>
      <c r="D10" s="1879"/>
      <c r="E10" s="1879"/>
      <c r="F10" s="1879"/>
      <c r="G10" s="1879"/>
      <c r="H10" s="1876" t="s">
        <v>0</v>
      </c>
      <c r="I10" s="1877"/>
      <c r="J10" s="1877"/>
      <c r="K10" s="1877"/>
      <c r="L10" s="1877"/>
      <c r="M10" s="1877"/>
      <c r="N10" s="1877"/>
      <c r="O10" s="1877"/>
      <c r="P10" s="1877"/>
      <c r="Q10" s="1877"/>
      <c r="R10" s="1877"/>
      <c r="S10" s="1877"/>
      <c r="T10" s="1877"/>
      <c r="U10" s="1877"/>
      <c r="V10" s="1877"/>
      <c r="W10" s="1877"/>
      <c r="X10" s="1877"/>
      <c r="Y10" s="1877"/>
      <c r="Z10" s="1877"/>
      <c r="AA10" s="1877"/>
      <c r="AB10" s="1877"/>
      <c r="AC10" s="1877"/>
      <c r="AD10" s="1877"/>
      <c r="AE10" s="1877"/>
      <c r="AF10" s="1877"/>
      <c r="AG10" s="1877"/>
      <c r="AH10" s="1877"/>
      <c r="AI10" s="1877"/>
      <c r="AJ10" s="1877"/>
      <c r="AK10" s="1877"/>
      <c r="AL10" s="1878"/>
      <c r="AM10" s="1886" t="str">
        <f>VLOOKUP(B1,tabelle!K94:L99,2,FALSE)</f>
        <v>muratura</v>
      </c>
      <c r="AN10" s="1887"/>
      <c r="AO10" s="1887"/>
      <c r="AP10" s="1887"/>
      <c r="AQ10" s="1887"/>
      <c r="AR10" s="1887"/>
      <c r="AS10" s="1887"/>
      <c r="AT10" s="1887"/>
      <c r="AU10" s="1887"/>
      <c r="AV10" s="1887"/>
      <c r="AW10" s="1887"/>
      <c r="AX10" s="1887"/>
      <c r="AY10" s="1887"/>
      <c r="AZ10" s="1887"/>
      <c r="BA10" s="1888"/>
      <c r="BB10" s="675">
        <f>VLOOKUP(AM10,tabelle!L94:M99,2,FALSE)</f>
        <v>1</v>
      </c>
      <c r="BC10" s="68"/>
      <c r="BD10" s="536"/>
      <c r="BE10" s="68"/>
    </row>
    <row r="11" spans="1:57" ht="15" customHeight="1">
      <c r="B11" s="1879"/>
      <c r="C11" s="1879"/>
      <c r="D11" s="1879"/>
      <c r="E11" s="1879"/>
      <c r="F11" s="1879"/>
      <c r="G11" s="1879"/>
      <c r="H11" s="1876" t="s">
        <v>1712</v>
      </c>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8"/>
      <c r="AM11" s="1882"/>
      <c r="AN11" s="1882"/>
      <c r="AO11" s="1882"/>
      <c r="AP11" s="1882"/>
      <c r="AQ11" s="1882"/>
      <c r="AR11" s="1882"/>
      <c r="AS11" s="1882"/>
      <c r="AT11" s="1882"/>
      <c r="AU11" s="1882"/>
      <c r="AV11" s="1882"/>
      <c r="AW11" s="1882"/>
      <c r="AX11" s="1882"/>
      <c r="AY11" s="1882"/>
      <c r="AZ11" s="1882"/>
      <c r="BA11" s="1882"/>
      <c r="BB11" s="25"/>
      <c r="BC11" s="68"/>
      <c r="BD11" s="536"/>
      <c r="BE11" s="68"/>
    </row>
    <row r="12" spans="1:57" ht="15" customHeight="1">
      <c r="B12" s="1879"/>
      <c r="C12" s="1879"/>
      <c r="D12" s="1879"/>
      <c r="E12" s="1879"/>
      <c r="F12" s="1879"/>
      <c r="G12" s="1879"/>
      <c r="H12" s="1876" t="s">
        <v>185</v>
      </c>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1878"/>
      <c r="AM12" s="1883"/>
      <c r="AN12" s="1884"/>
      <c r="AO12" s="1884"/>
      <c r="AP12" s="1884"/>
      <c r="AQ12" s="1884"/>
      <c r="AR12" s="1884"/>
      <c r="AS12" s="1884"/>
      <c r="AT12" s="1884"/>
      <c r="AU12" s="1884"/>
      <c r="AV12" s="1884"/>
      <c r="AW12" s="1884"/>
      <c r="AX12" s="1884"/>
      <c r="AY12" s="1884"/>
      <c r="AZ12" s="1884"/>
      <c r="BA12" s="1885"/>
      <c r="BB12" s="25"/>
      <c r="BC12" s="68"/>
      <c r="BD12" s="536"/>
      <c r="BE12" s="68"/>
    </row>
    <row r="13" spans="1:57" ht="15" customHeight="1">
      <c r="B13" s="1879"/>
      <c r="C13" s="1879"/>
      <c r="D13" s="1879"/>
      <c r="E13" s="1879"/>
      <c r="F13" s="1879"/>
      <c r="G13" s="1879"/>
      <c r="H13" s="1876" t="s">
        <v>1311</v>
      </c>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8"/>
      <c r="AM13" s="1883"/>
      <c r="AN13" s="1884"/>
      <c r="AO13" s="1884"/>
      <c r="AP13" s="1884"/>
      <c r="AQ13" s="1884"/>
      <c r="AR13" s="1884"/>
      <c r="AS13" s="1884"/>
      <c r="AT13" s="1884"/>
      <c r="AU13" s="1884"/>
      <c r="AV13" s="1884"/>
      <c r="AW13" s="1884"/>
      <c r="AX13" s="1884"/>
      <c r="AY13" s="1884"/>
      <c r="AZ13" s="1884"/>
      <c r="BA13" s="1885"/>
      <c r="BB13" s="25"/>
      <c r="BC13" s="68"/>
      <c r="BD13" s="536"/>
      <c r="BE13" s="68"/>
    </row>
    <row r="14" spans="1:57" ht="15" customHeight="1">
      <c r="B14" s="1879"/>
      <c r="C14" s="1879"/>
      <c r="D14" s="1879"/>
      <c r="E14" s="1879"/>
      <c r="F14" s="1879"/>
      <c r="G14" s="1879"/>
      <c r="H14" s="1876" t="s">
        <v>1670</v>
      </c>
      <c r="I14" s="1877"/>
      <c r="J14" s="1877"/>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7"/>
      <c r="AK14" s="1877"/>
      <c r="AL14" s="1878"/>
      <c r="AM14" s="1889"/>
      <c r="AN14" s="1890"/>
      <c r="AO14" s="1890"/>
      <c r="AP14" s="1890"/>
      <c r="AQ14" s="1890"/>
      <c r="AR14" s="1890"/>
      <c r="AS14" s="1890"/>
      <c r="AT14" s="1890"/>
      <c r="AU14" s="1890"/>
      <c r="AV14" s="1890"/>
      <c r="AW14" s="1890"/>
      <c r="AX14" s="1890"/>
      <c r="AY14" s="1890"/>
      <c r="AZ14" s="1890"/>
      <c r="BA14" s="1891"/>
      <c r="BB14" s="25"/>
      <c r="BC14" s="394"/>
      <c r="BD14" s="536"/>
      <c r="BE14" s="68"/>
    </row>
    <row r="15" spans="1:57" ht="15" customHeight="1">
      <c r="B15" s="1879"/>
      <c r="C15" s="1879"/>
      <c r="D15" s="1879"/>
      <c r="E15" s="1879"/>
      <c r="F15" s="1879"/>
      <c r="G15" s="1879"/>
      <c r="H15" s="1876" t="s">
        <v>510</v>
      </c>
      <c r="I15" s="1877"/>
      <c r="J15" s="1877"/>
      <c r="K15" s="1877"/>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c r="AL15" s="1878"/>
      <c r="AM15" s="1882"/>
      <c r="AN15" s="1882"/>
      <c r="AO15" s="1882"/>
      <c r="AP15" s="1882"/>
      <c r="AQ15" s="1882"/>
      <c r="AR15" s="1882"/>
      <c r="AS15" s="1882"/>
      <c r="AT15" s="1882"/>
      <c r="AU15" s="1882"/>
      <c r="AV15" s="1882"/>
      <c r="AW15" s="1882"/>
      <c r="AX15" s="1882"/>
      <c r="AY15" s="1882"/>
      <c r="AZ15" s="1882"/>
      <c r="BA15" s="1882"/>
      <c r="BB15" s="25"/>
      <c r="BC15" s="68"/>
      <c r="BD15" s="536"/>
      <c r="BE15" s="68"/>
    </row>
    <row r="16" spans="1:57" ht="15" customHeight="1">
      <c r="B16" s="1879"/>
      <c r="C16" s="1879"/>
      <c r="D16" s="1879"/>
      <c r="E16" s="1879"/>
      <c r="F16" s="1879"/>
      <c r="G16" s="1879"/>
      <c r="H16" s="1876" t="s">
        <v>389</v>
      </c>
      <c r="I16" s="1877"/>
      <c r="J16" s="1877"/>
      <c r="K16" s="1877"/>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c r="AH16" s="1877"/>
      <c r="AI16" s="1877"/>
      <c r="AJ16" s="1877"/>
      <c r="AK16" s="1877"/>
      <c r="AL16" s="1878"/>
      <c r="AM16" s="1883"/>
      <c r="AN16" s="1884"/>
      <c r="AO16" s="1884"/>
      <c r="AP16" s="1884"/>
      <c r="AQ16" s="1884"/>
      <c r="AR16" s="1884"/>
      <c r="AS16" s="1884"/>
      <c r="AT16" s="1884"/>
      <c r="AU16" s="1884"/>
      <c r="AV16" s="1884"/>
      <c r="AW16" s="1884"/>
      <c r="AX16" s="1884"/>
      <c r="AY16" s="1884"/>
      <c r="AZ16" s="1884"/>
      <c r="BA16" s="1885"/>
      <c r="BB16" s="1880">
        <f>IF(ISERROR(VLOOKUP(AM16,tabelle!J19:L24,2,FALSE)),0,VLOOKUP(AM16,tabelle!J19:L24,2,FALSE))</f>
        <v>0</v>
      </c>
      <c r="BC16" s="1881"/>
      <c r="BD16" s="536"/>
      <c r="BE16" s="68"/>
    </row>
    <row r="17" spans="2:57" ht="15" customHeight="1">
      <c r="B17" s="1879"/>
      <c r="C17" s="1879"/>
      <c r="D17" s="1879"/>
      <c r="E17" s="1879"/>
      <c r="F17" s="1879"/>
      <c r="G17" s="1879"/>
      <c r="H17" s="1876" t="s">
        <v>1713</v>
      </c>
      <c r="I17" s="1877"/>
      <c r="J17" s="1877"/>
      <c r="K17" s="1877"/>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c r="AL17" s="1878"/>
      <c r="AM17" s="1892"/>
      <c r="AN17" s="1892"/>
      <c r="AO17" s="1892"/>
      <c r="AP17" s="1892"/>
      <c r="AQ17" s="1892"/>
      <c r="AR17" s="1892"/>
      <c r="AS17" s="1892"/>
      <c r="AT17" s="1892"/>
      <c r="AU17" s="1892"/>
      <c r="AV17" s="1892"/>
      <c r="AW17" s="1892"/>
      <c r="AX17" s="1892"/>
      <c r="AY17" s="1892"/>
      <c r="AZ17" s="1892"/>
      <c r="BA17" s="1892"/>
      <c r="BB17" s="1880">
        <f>IF(ISERROR(VLOOKUP(AM16,tabelle!J19:L24,3,FALSE)),0,VLOOKUP(AM16,tabelle!J19:L24,3,FALSE))</f>
        <v>0</v>
      </c>
      <c r="BC17" s="1881"/>
      <c r="BD17" s="536"/>
      <c r="BE17" s="68"/>
    </row>
    <row r="18" spans="2:57" ht="15" customHeight="1">
      <c r="B18" s="1879"/>
      <c r="C18" s="1879"/>
      <c r="D18" s="1879"/>
      <c r="E18" s="1879"/>
      <c r="F18" s="1879"/>
      <c r="G18" s="1879"/>
      <c r="H18" s="1876" t="s">
        <v>399</v>
      </c>
      <c r="I18" s="1877"/>
      <c r="J18" s="1877"/>
      <c r="K18" s="1877"/>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1878"/>
      <c r="AM18" s="1882"/>
      <c r="AN18" s="1882"/>
      <c r="AO18" s="1882"/>
      <c r="AP18" s="1882"/>
      <c r="AQ18" s="1882"/>
      <c r="AR18" s="1882"/>
      <c r="AS18" s="1882"/>
      <c r="AT18" s="1882"/>
      <c r="AU18" s="1882"/>
      <c r="AV18" s="1882"/>
      <c r="AW18" s="1882"/>
      <c r="AX18" s="1882"/>
      <c r="AY18" s="1882"/>
      <c r="AZ18" s="1882"/>
      <c r="BA18" s="1882"/>
      <c r="BB18" s="25"/>
      <c r="BC18" s="68"/>
      <c r="BD18" s="536"/>
      <c r="BE18" s="68"/>
    </row>
    <row r="19" spans="2:57" ht="15" customHeight="1">
      <c r="B19" s="1879"/>
      <c r="C19" s="1879"/>
      <c r="D19" s="1879"/>
      <c r="E19" s="1879"/>
      <c r="F19" s="1879"/>
      <c r="G19" s="1879"/>
      <c r="H19" s="1876" t="s">
        <v>1736</v>
      </c>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8"/>
      <c r="AM19" s="1889"/>
      <c r="AN19" s="1890"/>
      <c r="AO19" s="1890"/>
      <c r="AP19" s="1890"/>
      <c r="AQ19" s="1890"/>
      <c r="AR19" s="1890"/>
      <c r="AS19" s="1890"/>
      <c r="AT19" s="1890"/>
      <c r="AU19" s="1890"/>
      <c r="AV19" s="1890"/>
      <c r="AW19" s="1890"/>
      <c r="AX19" s="1890"/>
      <c r="AY19" s="1890"/>
      <c r="AZ19" s="1890"/>
      <c r="BA19" s="1891"/>
      <c r="BB19" s="25"/>
      <c r="BC19" s="68"/>
      <c r="BD19" s="536"/>
      <c r="BE19" s="68"/>
    </row>
    <row r="20" spans="2:57" ht="15" customHeight="1">
      <c r="B20" s="1879" t="s">
        <v>391</v>
      </c>
      <c r="C20" s="1879"/>
      <c r="D20" s="1879"/>
      <c r="E20" s="1879"/>
      <c r="F20" s="1879"/>
      <c r="G20" s="1879"/>
      <c r="H20" s="1876" t="s">
        <v>509</v>
      </c>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c r="AL20" s="1878"/>
      <c r="AM20" s="2181"/>
      <c r="AN20" s="2182"/>
      <c r="AO20" s="2182"/>
      <c r="AP20" s="2182"/>
      <c r="AQ20" s="2182"/>
      <c r="AR20" s="2182"/>
      <c r="AS20" s="2182"/>
      <c r="AT20" s="2182"/>
      <c r="AU20" s="2182"/>
      <c r="AV20" s="2182"/>
      <c r="AW20" s="2182"/>
      <c r="AX20" s="2182"/>
      <c r="AY20" s="2182"/>
      <c r="AZ20" s="2182"/>
      <c r="BA20" s="2183"/>
      <c r="BB20" s="25"/>
      <c r="BC20" s="68"/>
      <c r="BD20" s="536"/>
      <c r="BE20" s="68"/>
    </row>
    <row r="21" spans="2:57" ht="15" customHeight="1">
      <c r="B21" s="1879"/>
      <c r="C21" s="1879"/>
      <c r="D21" s="1879"/>
      <c r="E21" s="1879"/>
      <c r="F21" s="1879"/>
      <c r="G21" s="1879"/>
      <c r="H21" s="1876" t="s">
        <v>2261</v>
      </c>
      <c r="I21" s="1877"/>
      <c r="J21" s="1877"/>
      <c r="K21" s="1877"/>
      <c r="L21" s="1877"/>
      <c r="M21" s="1877"/>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c r="AL21" s="1878"/>
      <c r="AM21" s="1896"/>
      <c r="AN21" s="1897"/>
      <c r="AO21" s="1897"/>
      <c r="AP21" s="1897"/>
      <c r="AQ21" s="1897"/>
      <c r="AR21" s="1897"/>
      <c r="AS21" s="1897"/>
      <c r="AT21" s="1897"/>
      <c r="AU21" s="1897"/>
      <c r="AV21" s="1897"/>
      <c r="AW21" s="1897"/>
      <c r="AX21" s="1897"/>
      <c r="AY21" s="1897"/>
      <c r="AZ21" s="1897"/>
      <c r="BA21" s="1898"/>
      <c r="BB21" s="25"/>
      <c r="BC21" s="68"/>
      <c r="BD21" s="536"/>
      <c r="BE21" s="68"/>
    </row>
    <row r="22" spans="2:57" ht="15" customHeight="1">
      <c r="B22" s="1879"/>
      <c r="C22" s="1879"/>
      <c r="D22" s="1879"/>
      <c r="E22" s="1879"/>
      <c r="F22" s="1879"/>
      <c r="G22" s="1879"/>
      <c r="H22" s="1876" t="s">
        <v>2262</v>
      </c>
      <c r="I22" s="1877"/>
      <c r="J22" s="1877"/>
      <c r="K22" s="1877"/>
      <c r="L22" s="1877"/>
      <c r="M22" s="1877"/>
      <c r="N22" s="1877"/>
      <c r="O22" s="1877"/>
      <c r="P22" s="1877"/>
      <c r="Q22" s="1877"/>
      <c r="R22" s="1877"/>
      <c r="S22" s="1877"/>
      <c r="T22" s="1877"/>
      <c r="U22" s="1877"/>
      <c r="V22" s="1877"/>
      <c r="W22" s="1877"/>
      <c r="X22" s="1877"/>
      <c r="Y22" s="1877"/>
      <c r="Z22" s="1877"/>
      <c r="AA22" s="1877"/>
      <c r="AB22" s="1877"/>
      <c r="AC22" s="1877"/>
      <c r="AD22" s="1877"/>
      <c r="AE22" s="1877"/>
      <c r="AF22" s="1877"/>
      <c r="AG22" s="1877"/>
      <c r="AH22" s="1877"/>
      <c r="AI22" s="1877"/>
      <c r="AJ22" s="1877"/>
      <c r="AK22" s="1877"/>
      <c r="AL22" s="1878"/>
      <c r="AM22" s="1896"/>
      <c r="AN22" s="1897"/>
      <c r="AO22" s="1897"/>
      <c r="AP22" s="1897"/>
      <c r="AQ22" s="1897"/>
      <c r="AR22" s="1897"/>
      <c r="AS22" s="1897"/>
      <c r="AT22" s="1897"/>
      <c r="AU22" s="1897"/>
      <c r="AV22" s="1897"/>
      <c r="AW22" s="1897"/>
      <c r="AX22" s="1897"/>
      <c r="AY22" s="1897"/>
      <c r="AZ22" s="1897"/>
      <c r="BA22" s="1898"/>
      <c r="BB22" s="25"/>
      <c r="BC22" s="394"/>
      <c r="BD22" s="536"/>
      <c r="BE22" s="68"/>
    </row>
    <row r="23" spans="2:57" ht="15" customHeight="1">
      <c r="B23" s="1879"/>
      <c r="C23" s="1879"/>
      <c r="D23" s="1879"/>
      <c r="E23" s="1879"/>
      <c r="F23" s="1879"/>
      <c r="G23" s="1879"/>
      <c r="H23" s="1876" t="s">
        <v>1714</v>
      </c>
      <c r="I23" s="1877"/>
      <c r="J23" s="1877"/>
      <c r="K23" s="1877"/>
      <c r="L23" s="1877"/>
      <c r="M23" s="1877"/>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c r="AL23" s="1878"/>
      <c r="AM23" s="1882"/>
      <c r="AN23" s="1882"/>
      <c r="AO23" s="1882"/>
      <c r="AP23" s="1882"/>
      <c r="AQ23" s="1882"/>
      <c r="AR23" s="1882"/>
      <c r="AS23" s="1882"/>
      <c r="AT23" s="1882"/>
      <c r="AU23" s="1882"/>
      <c r="AV23" s="1882"/>
      <c r="AW23" s="1882"/>
      <c r="AX23" s="1882"/>
      <c r="AY23" s="1882"/>
      <c r="AZ23" s="1882"/>
      <c r="BA23" s="1882"/>
      <c r="BB23" s="25"/>
      <c r="BC23" s="394"/>
      <c r="BD23" s="536"/>
      <c r="BE23" s="68"/>
    </row>
    <row r="24" spans="2:57" ht="15" customHeight="1">
      <c r="B24" s="25"/>
      <c r="C24" s="25"/>
      <c r="D24" s="25"/>
      <c r="E24" s="25"/>
      <c r="AC24" s="535"/>
      <c r="AD24" s="535"/>
      <c r="AE24" s="535"/>
      <c r="AF24" s="535"/>
      <c r="AG24" s="535"/>
      <c r="AH24" s="535"/>
      <c r="AI24" s="535"/>
      <c r="AJ24" s="535"/>
      <c r="AK24" s="519"/>
      <c r="AL24" s="520" t="s">
        <v>1237</v>
      </c>
      <c r="AM24" s="902">
        <f>IF(AND(AM9&lt;&gt;"",AM10&lt;&gt;"",AM11&lt;&gt;"",AM12&lt;&gt;"",AM13&lt;&gt;"",AM20&lt;&gt;"",AM21&lt;&gt;"",AM22&lt;&gt;"",AM23&lt;&gt;""),1,0)</f>
        <v>0</v>
      </c>
      <c r="AN24" s="902"/>
      <c r="AO24" s="902"/>
      <c r="AP24" s="902"/>
      <c r="AQ24" s="902"/>
      <c r="AR24" s="902"/>
      <c r="AS24" s="902"/>
      <c r="AT24" s="902"/>
      <c r="AU24" s="902"/>
      <c r="AV24" s="902"/>
      <c r="AW24" s="902"/>
      <c r="AX24" s="902"/>
      <c r="AY24" s="902"/>
      <c r="AZ24" s="902"/>
      <c r="BA24" s="902"/>
      <c r="BB24" s="25"/>
      <c r="BC24" s="68"/>
      <c r="BD24" s="536"/>
      <c r="BE24" s="68"/>
    </row>
    <row r="25" spans="2:57">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68"/>
      <c r="BD25" s="536"/>
      <c r="BE25" s="68"/>
    </row>
    <row r="26" spans="2:57" ht="23" customHeight="1">
      <c r="B26" s="1060" t="s">
        <v>1635</v>
      </c>
      <c r="C26" s="1061"/>
      <c r="D26" s="1061"/>
      <c r="E26" s="1061"/>
      <c r="F26" s="1216" t="s">
        <v>473</v>
      </c>
      <c r="G26" s="1217"/>
      <c r="H26" s="1217"/>
      <c r="I26" s="1217"/>
      <c r="J26" s="993">
        <f>IF($U$2&lt;&gt;"",$U$2,"")</f>
        <v>0</v>
      </c>
      <c r="K26" s="993"/>
      <c r="L26" s="993"/>
      <c r="M26" s="993"/>
      <c r="N26" s="993"/>
      <c r="O26" s="993"/>
      <c r="P26" s="994"/>
      <c r="Q26" s="1032" t="s">
        <v>1033</v>
      </c>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196"/>
      <c r="AP26" s="1196"/>
      <c r="AQ26" s="1196"/>
      <c r="AR26" s="1196"/>
      <c r="AS26" s="1196"/>
      <c r="AT26" s="1196"/>
      <c r="AU26" s="1196"/>
      <c r="AV26" s="1196"/>
      <c r="AW26" s="1196"/>
      <c r="AX26" s="1196"/>
      <c r="AY26" s="1196"/>
      <c r="AZ26" s="1196"/>
      <c r="BA26" s="1196"/>
      <c r="BB26" s="1197"/>
      <c r="BC26" s="68"/>
      <c r="BD26" s="536"/>
      <c r="BE26" s="68"/>
    </row>
    <row r="27" spans="2:57" ht="23" customHeight="1">
      <c r="B27" s="1062"/>
      <c r="C27" s="1063"/>
      <c r="D27" s="1063"/>
      <c r="E27" s="1063"/>
      <c r="F27" s="1239" t="s">
        <v>653</v>
      </c>
      <c r="G27" s="1240"/>
      <c r="H27" s="1240"/>
      <c r="I27" s="1240"/>
      <c r="J27" s="1042" t="str">
        <f>IF($AW$2&lt;&gt;"",$AW$2,"")</f>
        <v>01</v>
      </c>
      <c r="K27" s="1042"/>
      <c r="L27" s="1042"/>
      <c r="M27" s="1042"/>
      <c r="N27" s="1042"/>
      <c r="O27" s="1042"/>
      <c r="P27" s="1043"/>
      <c r="Q27" s="1484"/>
      <c r="R27" s="1198"/>
      <c r="S27" s="1198"/>
      <c r="T27" s="1198"/>
      <c r="U27" s="1198"/>
      <c r="V27" s="1198"/>
      <c r="W27" s="1198"/>
      <c r="X27" s="1198"/>
      <c r="Y27" s="1198"/>
      <c r="Z27" s="1198"/>
      <c r="AA27" s="1198"/>
      <c r="AB27" s="1198"/>
      <c r="AC27" s="1198"/>
      <c r="AD27" s="1198"/>
      <c r="AE27" s="1198"/>
      <c r="AF27" s="1198"/>
      <c r="AG27" s="1198"/>
      <c r="AH27" s="1198"/>
      <c r="AI27" s="1198"/>
      <c r="AJ27" s="1198"/>
      <c r="AK27" s="1198"/>
      <c r="AL27" s="1198"/>
      <c r="AM27" s="1198"/>
      <c r="AN27" s="1198"/>
      <c r="AO27" s="1198"/>
      <c r="AP27" s="1198"/>
      <c r="AQ27" s="1198"/>
      <c r="AR27" s="1198"/>
      <c r="AS27" s="1198"/>
      <c r="AT27" s="1198"/>
      <c r="AU27" s="1198"/>
      <c r="AV27" s="1198"/>
      <c r="AW27" s="1198"/>
      <c r="AX27" s="1198"/>
      <c r="AY27" s="1198"/>
      <c r="AZ27" s="1198"/>
      <c r="BA27" s="1198"/>
      <c r="BB27" s="1199"/>
      <c r="BC27" s="68"/>
      <c r="BD27" s="536"/>
      <c r="BE27" s="68"/>
    </row>
    <row r="28" spans="2:57" ht="6" customHeight="1">
      <c r="B28" s="1902"/>
      <c r="C28" s="1902"/>
      <c r="D28" s="1902"/>
      <c r="E28" s="1902"/>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c r="AY28" s="1902"/>
      <c r="AZ28" s="1902"/>
      <c r="BA28" s="1902"/>
      <c r="BB28" s="1902"/>
      <c r="BC28" s="68"/>
      <c r="BD28" s="536"/>
      <c r="BE28" s="68"/>
    </row>
    <row r="29" spans="2:57">
      <c r="B29" s="2152" t="s">
        <v>964</v>
      </c>
      <c r="C29" s="2152"/>
      <c r="D29" s="2152"/>
      <c r="E29" s="2152"/>
      <c r="F29" s="2152"/>
      <c r="G29" s="2152"/>
      <c r="H29" s="2152"/>
      <c r="I29" s="2152"/>
      <c r="J29" s="2152"/>
      <c r="K29" s="2152"/>
      <c r="L29" s="2152"/>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2152"/>
      <c r="BB29" s="2152"/>
      <c r="BC29" s="68"/>
      <c r="BD29" s="536"/>
      <c r="BE29" s="68"/>
    </row>
    <row r="30" spans="2:57">
      <c r="B30" s="2152"/>
      <c r="C30" s="2152"/>
      <c r="D30" s="2152"/>
      <c r="E30" s="2152"/>
      <c r="F30" s="2152"/>
      <c r="G30" s="2152"/>
      <c r="H30" s="2152"/>
      <c r="I30" s="2152"/>
      <c r="J30" s="2152"/>
      <c r="K30" s="2152"/>
      <c r="L30" s="2152"/>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2152"/>
      <c r="AP30" s="2152"/>
      <c r="AQ30" s="2152"/>
      <c r="AR30" s="2152"/>
      <c r="AS30" s="2152"/>
      <c r="AT30" s="2152"/>
      <c r="AU30" s="2152"/>
      <c r="AV30" s="2152"/>
      <c r="AW30" s="2152"/>
      <c r="AX30" s="2152"/>
      <c r="AY30" s="2152"/>
      <c r="AZ30" s="2152"/>
      <c r="BA30" s="2152"/>
      <c r="BB30" s="2152"/>
      <c r="BC30" s="68"/>
      <c r="BD30" s="536"/>
      <c r="BE30" s="68"/>
    </row>
    <row r="31" spans="2:57" ht="10.5" customHeight="1">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68"/>
      <c r="BD31" s="536"/>
      <c r="BE31" s="68"/>
    </row>
    <row r="32" spans="2:57" ht="41.25" customHeight="1">
      <c r="B32" s="964" t="s">
        <v>1715</v>
      </c>
      <c r="C32" s="965"/>
      <c r="D32" s="965"/>
      <c r="E32" s="965"/>
      <c r="F32" s="965"/>
      <c r="G32" s="965"/>
      <c r="H32" s="965"/>
      <c r="I32" s="965"/>
      <c r="J32" s="966"/>
      <c r="K32" s="958" t="s">
        <v>1716</v>
      </c>
      <c r="L32" s="959"/>
      <c r="M32" s="959"/>
      <c r="N32" s="959"/>
      <c r="O32" s="959"/>
      <c r="P32" s="959"/>
      <c r="Q32" s="959"/>
      <c r="R32" s="959"/>
      <c r="S32" s="959"/>
      <c r="T32" s="959"/>
      <c r="U32" s="960"/>
      <c r="V32" s="958" t="s">
        <v>1717</v>
      </c>
      <c r="W32" s="959"/>
      <c r="X32" s="959"/>
      <c r="Y32" s="959"/>
      <c r="Z32" s="959"/>
      <c r="AA32" s="959"/>
      <c r="AB32" s="959"/>
      <c r="AC32" s="959"/>
      <c r="AD32" s="959"/>
      <c r="AE32" s="959"/>
      <c r="AF32" s="960"/>
      <c r="AG32" s="958" t="s">
        <v>1718</v>
      </c>
      <c r="AH32" s="959"/>
      <c r="AI32" s="959"/>
      <c r="AJ32" s="959"/>
      <c r="AK32" s="959"/>
      <c r="AL32" s="959"/>
      <c r="AM32" s="959"/>
      <c r="AN32" s="959"/>
      <c r="AO32" s="959"/>
      <c r="AP32" s="959"/>
      <c r="AQ32" s="960"/>
      <c r="AR32" s="958" t="s">
        <v>1719</v>
      </c>
      <c r="AS32" s="959"/>
      <c r="AT32" s="959"/>
      <c r="AU32" s="959"/>
      <c r="AV32" s="959"/>
      <c r="AW32" s="959"/>
      <c r="AX32" s="959"/>
      <c r="AY32" s="959"/>
      <c r="AZ32" s="959"/>
      <c r="BA32" s="959"/>
      <c r="BB32" s="960"/>
      <c r="BC32" s="68"/>
      <c r="BD32" s="536"/>
      <c r="BE32" s="68"/>
    </row>
    <row r="33" spans="2:57">
      <c r="B33" s="1426" t="s">
        <v>370</v>
      </c>
      <c r="C33" s="1427"/>
      <c r="D33" s="1427"/>
      <c r="E33" s="1427"/>
      <c r="F33" s="1427"/>
      <c r="G33" s="1427"/>
      <c r="H33" s="1427"/>
      <c r="I33" s="1427"/>
      <c r="J33" s="1428"/>
      <c r="K33" s="1790"/>
      <c r="L33" s="1791"/>
      <c r="M33" s="1791"/>
      <c r="N33" s="1791"/>
      <c r="O33" s="1791"/>
      <c r="P33" s="1791"/>
      <c r="Q33" s="1791"/>
      <c r="R33" s="1791"/>
      <c r="S33" s="1791"/>
      <c r="T33" s="1791"/>
      <c r="U33" s="1792"/>
      <c r="V33" s="1893"/>
      <c r="W33" s="1894"/>
      <c r="X33" s="1894"/>
      <c r="Y33" s="1894"/>
      <c r="Z33" s="1894"/>
      <c r="AA33" s="1894"/>
      <c r="AB33" s="1894"/>
      <c r="AC33" s="1894"/>
      <c r="AD33" s="1894"/>
      <c r="AE33" s="1894"/>
      <c r="AF33" s="1895"/>
      <c r="AG33" s="1893"/>
      <c r="AH33" s="1894"/>
      <c r="AI33" s="1894"/>
      <c r="AJ33" s="1894"/>
      <c r="AK33" s="1894"/>
      <c r="AL33" s="1894"/>
      <c r="AM33" s="1894"/>
      <c r="AN33" s="1894"/>
      <c r="AO33" s="1894"/>
      <c r="AP33" s="1894"/>
      <c r="AQ33" s="1895"/>
      <c r="AR33" s="1899" t="str">
        <f t="shared" ref="AR33:AR42" si="0">IF(ISERROR(AG33/V33),"",AG33/V33)</f>
        <v/>
      </c>
      <c r="AS33" s="1900"/>
      <c r="AT33" s="1900"/>
      <c r="AU33" s="1900"/>
      <c r="AV33" s="1900"/>
      <c r="AW33" s="1900"/>
      <c r="AX33" s="1900"/>
      <c r="AY33" s="1900"/>
      <c r="AZ33" s="1900"/>
      <c r="BA33" s="1900"/>
      <c r="BB33" s="1901"/>
      <c r="BC33" s="68"/>
      <c r="BD33" s="536"/>
      <c r="BE33" s="68"/>
    </row>
    <row r="34" spans="2:57">
      <c r="B34" s="1426" t="s">
        <v>371</v>
      </c>
      <c r="C34" s="1427"/>
      <c r="D34" s="1427"/>
      <c r="E34" s="1427"/>
      <c r="F34" s="1427"/>
      <c r="G34" s="1427"/>
      <c r="H34" s="1427"/>
      <c r="I34" s="1427"/>
      <c r="J34" s="1428"/>
      <c r="K34" s="1790"/>
      <c r="L34" s="1791"/>
      <c r="M34" s="1791"/>
      <c r="N34" s="1791"/>
      <c r="O34" s="1791"/>
      <c r="P34" s="1791"/>
      <c r="Q34" s="1791"/>
      <c r="R34" s="1791"/>
      <c r="S34" s="1791"/>
      <c r="T34" s="1791"/>
      <c r="U34" s="1792"/>
      <c r="V34" s="1893"/>
      <c r="W34" s="1894"/>
      <c r="X34" s="1894"/>
      <c r="Y34" s="1894"/>
      <c r="Z34" s="1894"/>
      <c r="AA34" s="1894"/>
      <c r="AB34" s="1894"/>
      <c r="AC34" s="1894"/>
      <c r="AD34" s="1894"/>
      <c r="AE34" s="1894"/>
      <c r="AF34" s="1895"/>
      <c r="AG34" s="1893"/>
      <c r="AH34" s="1894"/>
      <c r="AI34" s="1894"/>
      <c r="AJ34" s="1894"/>
      <c r="AK34" s="1894"/>
      <c r="AL34" s="1894"/>
      <c r="AM34" s="1894"/>
      <c r="AN34" s="1894"/>
      <c r="AO34" s="1894"/>
      <c r="AP34" s="1894"/>
      <c r="AQ34" s="1895"/>
      <c r="AR34" s="1899" t="str">
        <f t="shared" si="0"/>
        <v/>
      </c>
      <c r="AS34" s="1900"/>
      <c r="AT34" s="1900"/>
      <c r="AU34" s="1900"/>
      <c r="AV34" s="1900"/>
      <c r="AW34" s="1900"/>
      <c r="AX34" s="1900"/>
      <c r="AY34" s="1900"/>
      <c r="AZ34" s="1900"/>
      <c r="BA34" s="1900"/>
      <c r="BB34" s="1901"/>
      <c r="BC34" s="68"/>
      <c r="BD34" s="536"/>
      <c r="BE34" s="68"/>
    </row>
    <row r="35" spans="2:57">
      <c r="B35" s="1426" t="s">
        <v>372</v>
      </c>
      <c r="C35" s="1427"/>
      <c r="D35" s="1427"/>
      <c r="E35" s="1427"/>
      <c r="F35" s="1427"/>
      <c r="G35" s="1427"/>
      <c r="H35" s="1427"/>
      <c r="I35" s="1427"/>
      <c r="J35" s="1428"/>
      <c r="K35" s="1790"/>
      <c r="L35" s="1791"/>
      <c r="M35" s="1791"/>
      <c r="N35" s="1791"/>
      <c r="O35" s="1791"/>
      <c r="P35" s="1791"/>
      <c r="Q35" s="1791"/>
      <c r="R35" s="1791"/>
      <c r="S35" s="1791"/>
      <c r="T35" s="1791"/>
      <c r="U35" s="1792"/>
      <c r="V35" s="1893"/>
      <c r="W35" s="1894"/>
      <c r="X35" s="1894"/>
      <c r="Y35" s="1894"/>
      <c r="Z35" s="1894"/>
      <c r="AA35" s="1894"/>
      <c r="AB35" s="1894"/>
      <c r="AC35" s="1894"/>
      <c r="AD35" s="1894"/>
      <c r="AE35" s="1894"/>
      <c r="AF35" s="1895"/>
      <c r="AG35" s="1893"/>
      <c r="AH35" s="1894"/>
      <c r="AI35" s="1894"/>
      <c r="AJ35" s="1894"/>
      <c r="AK35" s="1894"/>
      <c r="AL35" s="1894"/>
      <c r="AM35" s="1894"/>
      <c r="AN35" s="1894"/>
      <c r="AO35" s="1894"/>
      <c r="AP35" s="1894"/>
      <c r="AQ35" s="1895"/>
      <c r="AR35" s="1899" t="str">
        <f t="shared" si="0"/>
        <v/>
      </c>
      <c r="AS35" s="1900"/>
      <c r="AT35" s="1900"/>
      <c r="AU35" s="1900"/>
      <c r="AV35" s="1900"/>
      <c r="AW35" s="1900"/>
      <c r="AX35" s="1900"/>
      <c r="AY35" s="1900"/>
      <c r="AZ35" s="1900"/>
      <c r="BA35" s="1900"/>
      <c r="BB35" s="1901"/>
      <c r="BC35" s="68"/>
      <c r="BD35" s="536"/>
      <c r="BE35" s="68"/>
    </row>
    <row r="36" spans="2:57">
      <c r="B36" s="1426" t="s">
        <v>373</v>
      </c>
      <c r="C36" s="1427"/>
      <c r="D36" s="1427"/>
      <c r="E36" s="1427"/>
      <c r="F36" s="1427"/>
      <c r="G36" s="1427"/>
      <c r="H36" s="1427"/>
      <c r="I36" s="1427"/>
      <c r="J36" s="1428"/>
      <c r="K36" s="1790"/>
      <c r="L36" s="1791"/>
      <c r="M36" s="1791"/>
      <c r="N36" s="1791"/>
      <c r="O36" s="1791"/>
      <c r="P36" s="1791"/>
      <c r="Q36" s="1791"/>
      <c r="R36" s="1791"/>
      <c r="S36" s="1791"/>
      <c r="T36" s="1791"/>
      <c r="U36" s="1792"/>
      <c r="V36" s="1893"/>
      <c r="W36" s="1894"/>
      <c r="X36" s="1894"/>
      <c r="Y36" s="1894"/>
      <c r="Z36" s="1894"/>
      <c r="AA36" s="1894"/>
      <c r="AB36" s="1894"/>
      <c r="AC36" s="1894"/>
      <c r="AD36" s="1894"/>
      <c r="AE36" s="1894"/>
      <c r="AF36" s="1895"/>
      <c r="AG36" s="1893"/>
      <c r="AH36" s="1894"/>
      <c r="AI36" s="1894"/>
      <c r="AJ36" s="1894"/>
      <c r="AK36" s="1894"/>
      <c r="AL36" s="1894"/>
      <c r="AM36" s="1894"/>
      <c r="AN36" s="1894"/>
      <c r="AO36" s="1894"/>
      <c r="AP36" s="1894"/>
      <c r="AQ36" s="1895"/>
      <c r="AR36" s="1899" t="str">
        <f t="shared" si="0"/>
        <v/>
      </c>
      <c r="AS36" s="1900"/>
      <c r="AT36" s="1900"/>
      <c r="AU36" s="1900"/>
      <c r="AV36" s="1900"/>
      <c r="AW36" s="1900"/>
      <c r="AX36" s="1900"/>
      <c r="AY36" s="1900"/>
      <c r="AZ36" s="1900"/>
      <c r="BA36" s="1900"/>
      <c r="BB36" s="1901"/>
      <c r="BC36" s="68"/>
      <c r="BD36" s="536"/>
      <c r="BE36" s="68"/>
    </row>
    <row r="37" spans="2:57">
      <c r="B37" s="1426" t="s">
        <v>374</v>
      </c>
      <c r="C37" s="1427"/>
      <c r="D37" s="1427"/>
      <c r="E37" s="1427"/>
      <c r="F37" s="1427"/>
      <c r="G37" s="1427"/>
      <c r="H37" s="1427"/>
      <c r="I37" s="1427"/>
      <c r="J37" s="1428"/>
      <c r="K37" s="1790"/>
      <c r="L37" s="1791"/>
      <c r="M37" s="1791"/>
      <c r="N37" s="1791"/>
      <c r="O37" s="1791"/>
      <c r="P37" s="1791"/>
      <c r="Q37" s="1791"/>
      <c r="R37" s="1791"/>
      <c r="S37" s="1791"/>
      <c r="T37" s="1791"/>
      <c r="U37" s="1792"/>
      <c r="V37" s="1893"/>
      <c r="W37" s="1894"/>
      <c r="X37" s="1894"/>
      <c r="Y37" s="1894"/>
      <c r="Z37" s="1894"/>
      <c r="AA37" s="1894"/>
      <c r="AB37" s="1894"/>
      <c r="AC37" s="1894"/>
      <c r="AD37" s="1894"/>
      <c r="AE37" s="1894"/>
      <c r="AF37" s="1895"/>
      <c r="AG37" s="1893"/>
      <c r="AH37" s="1894"/>
      <c r="AI37" s="1894"/>
      <c r="AJ37" s="1894"/>
      <c r="AK37" s="1894"/>
      <c r="AL37" s="1894"/>
      <c r="AM37" s="1894"/>
      <c r="AN37" s="1894"/>
      <c r="AO37" s="1894"/>
      <c r="AP37" s="1894"/>
      <c r="AQ37" s="1895"/>
      <c r="AR37" s="1899" t="str">
        <f t="shared" si="0"/>
        <v/>
      </c>
      <c r="AS37" s="1900"/>
      <c r="AT37" s="1900"/>
      <c r="AU37" s="1900"/>
      <c r="AV37" s="1900"/>
      <c r="AW37" s="1900"/>
      <c r="AX37" s="1900"/>
      <c r="AY37" s="1900"/>
      <c r="AZ37" s="1900"/>
      <c r="BA37" s="1900"/>
      <c r="BB37" s="1901"/>
      <c r="BC37" s="68"/>
      <c r="BD37" s="536"/>
      <c r="BE37" s="68"/>
    </row>
    <row r="38" spans="2:57">
      <c r="B38" s="1426" t="s">
        <v>375</v>
      </c>
      <c r="C38" s="1427"/>
      <c r="D38" s="1427"/>
      <c r="E38" s="1427"/>
      <c r="F38" s="1427"/>
      <c r="G38" s="1427"/>
      <c r="H38" s="1427"/>
      <c r="I38" s="1427"/>
      <c r="J38" s="1428"/>
      <c r="K38" s="1790"/>
      <c r="L38" s="1791"/>
      <c r="M38" s="1791"/>
      <c r="N38" s="1791"/>
      <c r="O38" s="1791"/>
      <c r="P38" s="1791"/>
      <c r="Q38" s="1791"/>
      <c r="R38" s="1791"/>
      <c r="S38" s="1791"/>
      <c r="T38" s="1791"/>
      <c r="U38" s="1792"/>
      <c r="V38" s="1893"/>
      <c r="W38" s="1894"/>
      <c r="X38" s="1894"/>
      <c r="Y38" s="1894"/>
      <c r="Z38" s="1894"/>
      <c r="AA38" s="1894"/>
      <c r="AB38" s="1894"/>
      <c r="AC38" s="1894"/>
      <c r="AD38" s="1894"/>
      <c r="AE38" s="1894"/>
      <c r="AF38" s="1895"/>
      <c r="AG38" s="1893"/>
      <c r="AH38" s="1894"/>
      <c r="AI38" s="1894"/>
      <c r="AJ38" s="1894"/>
      <c r="AK38" s="1894"/>
      <c r="AL38" s="1894"/>
      <c r="AM38" s="1894"/>
      <c r="AN38" s="1894"/>
      <c r="AO38" s="1894"/>
      <c r="AP38" s="1894"/>
      <c r="AQ38" s="1895"/>
      <c r="AR38" s="1899" t="str">
        <f t="shared" si="0"/>
        <v/>
      </c>
      <c r="AS38" s="1900"/>
      <c r="AT38" s="1900"/>
      <c r="AU38" s="1900"/>
      <c r="AV38" s="1900"/>
      <c r="AW38" s="1900"/>
      <c r="AX38" s="1900"/>
      <c r="AY38" s="1900"/>
      <c r="AZ38" s="1900"/>
      <c r="BA38" s="1900"/>
      <c r="BB38" s="1901"/>
      <c r="BC38" s="68"/>
      <c r="BD38" s="536"/>
      <c r="BE38" s="68"/>
    </row>
    <row r="39" spans="2:57">
      <c r="B39" s="1426" t="s">
        <v>376</v>
      </c>
      <c r="C39" s="1427"/>
      <c r="D39" s="1427"/>
      <c r="E39" s="1427"/>
      <c r="F39" s="1427"/>
      <c r="G39" s="1427"/>
      <c r="H39" s="1427"/>
      <c r="I39" s="1427"/>
      <c r="J39" s="1428"/>
      <c r="K39" s="1790"/>
      <c r="L39" s="1791"/>
      <c r="M39" s="1791"/>
      <c r="N39" s="1791"/>
      <c r="O39" s="1791"/>
      <c r="P39" s="1791"/>
      <c r="Q39" s="1791"/>
      <c r="R39" s="1791"/>
      <c r="S39" s="1791"/>
      <c r="T39" s="1791"/>
      <c r="U39" s="1792"/>
      <c r="V39" s="1893"/>
      <c r="W39" s="1894"/>
      <c r="X39" s="1894"/>
      <c r="Y39" s="1894"/>
      <c r="Z39" s="1894"/>
      <c r="AA39" s="1894"/>
      <c r="AB39" s="1894"/>
      <c r="AC39" s="1894"/>
      <c r="AD39" s="1894"/>
      <c r="AE39" s="1894"/>
      <c r="AF39" s="1895"/>
      <c r="AG39" s="1893"/>
      <c r="AH39" s="1894"/>
      <c r="AI39" s="1894"/>
      <c r="AJ39" s="1894"/>
      <c r="AK39" s="1894"/>
      <c r="AL39" s="1894"/>
      <c r="AM39" s="1894"/>
      <c r="AN39" s="1894"/>
      <c r="AO39" s="1894"/>
      <c r="AP39" s="1894"/>
      <c r="AQ39" s="1895"/>
      <c r="AR39" s="1899" t="str">
        <f t="shared" si="0"/>
        <v/>
      </c>
      <c r="AS39" s="1900"/>
      <c r="AT39" s="1900"/>
      <c r="AU39" s="1900"/>
      <c r="AV39" s="1900"/>
      <c r="AW39" s="1900"/>
      <c r="AX39" s="1900"/>
      <c r="AY39" s="1900"/>
      <c r="AZ39" s="1900"/>
      <c r="BA39" s="1900"/>
      <c r="BB39" s="1901"/>
      <c r="BC39" s="68"/>
      <c r="BD39" s="536"/>
      <c r="BE39" s="68"/>
    </row>
    <row r="40" spans="2:57">
      <c r="B40" s="1426" t="s">
        <v>377</v>
      </c>
      <c r="C40" s="1427"/>
      <c r="D40" s="1427"/>
      <c r="E40" s="1427"/>
      <c r="F40" s="1427"/>
      <c r="G40" s="1427"/>
      <c r="H40" s="1427"/>
      <c r="I40" s="1427"/>
      <c r="J40" s="1428"/>
      <c r="K40" s="1790"/>
      <c r="L40" s="1791"/>
      <c r="M40" s="1791"/>
      <c r="N40" s="1791"/>
      <c r="O40" s="1791"/>
      <c r="P40" s="1791"/>
      <c r="Q40" s="1791"/>
      <c r="R40" s="1791"/>
      <c r="S40" s="1791"/>
      <c r="T40" s="1791"/>
      <c r="U40" s="1792"/>
      <c r="V40" s="1893"/>
      <c r="W40" s="1894"/>
      <c r="X40" s="1894"/>
      <c r="Y40" s="1894"/>
      <c r="Z40" s="1894"/>
      <c r="AA40" s="1894"/>
      <c r="AB40" s="1894"/>
      <c r="AC40" s="1894"/>
      <c r="AD40" s="1894"/>
      <c r="AE40" s="1894"/>
      <c r="AF40" s="1895"/>
      <c r="AG40" s="1893"/>
      <c r="AH40" s="1894"/>
      <c r="AI40" s="1894"/>
      <c r="AJ40" s="1894"/>
      <c r="AK40" s="1894"/>
      <c r="AL40" s="1894"/>
      <c r="AM40" s="1894"/>
      <c r="AN40" s="1894"/>
      <c r="AO40" s="1894"/>
      <c r="AP40" s="1894"/>
      <c r="AQ40" s="1895"/>
      <c r="AR40" s="1899" t="str">
        <f t="shared" si="0"/>
        <v/>
      </c>
      <c r="AS40" s="1900"/>
      <c r="AT40" s="1900"/>
      <c r="AU40" s="1900"/>
      <c r="AV40" s="1900"/>
      <c r="AW40" s="1900"/>
      <c r="AX40" s="1900"/>
      <c r="AY40" s="1900"/>
      <c r="AZ40" s="1900"/>
      <c r="BA40" s="1900"/>
      <c r="BB40" s="1901"/>
      <c r="BC40" s="68"/>
      <c r="BD40" s="536"/>
      <c r="BE40" s="68"/>
    </row>
    <row r="41" spans="2:57">
      <c r="B41" s="1426" t="s">
        <v>378</v>
      </c>
      <c r="C41" s="1427"/>
      <c r="D41" s="1427"/>
      <c r="E41" s="1427"/>
      <c r="F41" s="1427"/>
      <c r="G41" s="1427"/>
      <c r="H41" s="1427"/>
      <c r="I41" s="1427"/>
      <c r="J41" s="1428"/>
      <c r="K41" s="1790"/>
      <c r="L41" s="1791"/>
      <c r="M41" s="1791"/>
      <c r="N41" s="1791"/>
      <c r="O41" s="1791"/>
      <c r="P41" s="1791"/>
      <c r="Q41" s="1791"/>
      <c r="R41" s="1791"/>
      <c r="S41" s="1791"/>
      <c r="T41" s="1791"/>
      <c r="U41" s="1792"/>
      <c r="V41" s="1893"/>
      <c r="W41" s="1894"/>
      <c r="X41" s="1894"/>
      <c r="Y41" s="1894"/>
      <c r="Z41" s="1894"/>
      <c r="AA41" s="1894"/>
      <c r="AB41" s="1894"/>
      <c r="AC41" s="1894"/>
      <c r="AD41" s="1894"/>
      <c r="AE41" s="1894"/>
      <c r="AF41" s="1895"/>
      <c r="AG41" s="1893"/>
      <c r="AH41" s="1894"/>
      <c r="AI41" s="1894"/>
      <c r="AJ41" s="1894"/>
      <c r="AK41" s="1894"/>
      <c r="AL41" s="1894"/>
      <c r="AM41" s="1894"/>
      <c r="AN41" s="1894"/>
      <c r="AO41" s="1894"/>
      <c r="AP41" s="1894"/>
      <c r="AQ41" s="1895"/>
      <c r="AR41" s="1899" t="str">
        <f t="shared" si="0"/>
        <v/>
      </c>
      <c r="AS41" s="1900"/>
      <c r="AT41" s="1900"/>
      <c r="AU41" s="1900"/>
      <c r="AV41" s="1900"/>
      <c r="AW41" s="1900"/>
      <c r="AX41" s="1900"/>
      <c r="AY41" s="1900"/>
      <c r="AZ41" s="1900"/>
      <c r="BA41" s="1900"/>
      <c r="BB41" s="1901"/>
      <c r="BC41" s="68"/>
      <c r="BD41" s="536"/>
      <c r="BE41" s="68"/>
    </row>
    <row r="42" spans="2:57">
      <c r="B42" s="1426" t="s">
        <v>379</v>
      </c>
      <c r="C42" s="1427"/>
      <c r="D42" s="1427"/>
      <c r="E42" s="1427"/>
      <c r="F42" s="1427"/>
      <c r="G42" s="1427"/>
      <c r="H42" s="1427"/>
      <c r="I42" s="1427"/>
      <c r="J42" s="1428"/>
      <c r="K42" s="1790"/>
      <c r="L42" s="1791"/>
      <c r="M42" s="1791"/>
      <c r="N42" s="1791"/>
      <c r="O42" s="1791"/>
      <c r="P42" s="1791"/>
      <c r="Q42" s="1791"/>
      <c r="R42" s="1791"/>
      <c r="S42" s="1791"/>
      <c r="T42" s="1791"/>
      <c r="U42" s="1792"/>
      <c r="V42" s="1893"/>
      <c r="W42" s="1894"/>
      <c r="X42" s="1894"/>
      <c r="Y42" s="1894"/>
      <c r="Z42" s="1894"/>
      <c r="AA42" s="1894"/>
      <c r="AB42" s="1894"/>
      <c r="AC42" s="1894"/>
      <c r="AD42" s="1894"/>
      <c r="AE42" s="1894"/>
      <c r="AF42" s="1895"/>
      <c r="AG42" s="1893"/>
      <c r="AH42" s="1894"/>
      <c r="AI42" s="1894"/>
      <c r="AJ42" s="1894"/>
      <c r="AK42" s="1894"/>
      <c r="AL42" s="1894"/>
      <c r="AM42" s="1894"/>
      <c r="AN42" s="1894"/>
      <c r="AO42" s="1894"/>
      <c r="AP42" s="1894"/>
      <c r="AQ42" s="1895"/>
      <c r="AR42" s="1899" t="str">
        <f t="shared" si="0"/>
        <v/>
      </c>
      <c r="AS42" s="1900"/>
      <c r="AT42" s="1900"/>
      <c r="AU42" s="1900"/>
      <c r="AV42" s="1900"/>
      <c r="AW42" s="1900"/>
      <c r="AX42" s="1900"/>
      <c r="AY42" s="1900"/>
      <c r="AZ42" s="1900"/>
      <c r="BA42" s="1900"/>
      <c r="BB42" s="1901"/>
      <c r="BC42" s="68"/>
      <c r="BD42" s="536"/>
      <c r="BE42" s="68"/>
    </row>
    <row r="43" spans="2:57">
      <c r="B43" s="1413" t="s">
        <v>380</v>
      </c>
      <c r="C43" s="1414"/>
      <c r="D43" s="1414"/>
      <c r="E43" s="1414"/>
      <c r="F43" s="1414"/>
      <c r="G43" s="1414"/>
      <c r="H43" s="1414"/>
      <c r="I43" s="1414"/>
      <c r="J43" s="1414"/>
      <c r="K43" s="1414"/>
      <c r="L43" s="1414"/>
      <c r="M43" s="1414"/>
      <c r="N43" s="1414"/>
      <c r="O43" s="1414"/>
      <c r="P43" s="1414"/>
      <c r="Q43" s="1414"/>
      <c r="R43" s="1414"/>
      <c r="S43" s="1414"/>
      <c r="T43" s="1414"/>
      <c r="U43" s="1415"/>
      <c r="V43" s="2173">
        <f>SUM(V33:AF42)</f>
        <v>0</v>
      </c>
      <c r="W43" s="1810"/>
      <c r="X43" s="1810"/>
      <c r="Y43" s="1810"/>
      <c r="Z43" s="1810"/>
      <c r="AA43" s="1810"/>
      <c r="AB43" s="1810"/>
      <c r="AC43" s="1810"/>
      <c r="AD43" s="1810"/>
      <c r="AE43" s="1810"/>
      <c r="AF43" s="1810"/>
      <c r="AG43" s="2173">
        <f>SUM(AG33:AQ42)</f>
        <v>0</v>
      </c>
      <c r="AH43" s="1810"/>
      <c r="AI43" s="1810"/>
      <c r="AJ43" s="1810"/>
      <c r="AK43" s="1810"/>
      <c r="AL43" s="1810"/>
      <c r="AM43" s="1810"/>
      <c r="AN43" s="1810"/>
      <c r="AO43" s="1810"/>
      <c r="AP43" s="1810"/>
      <c r="AQ43" s="1810"/>
      <c r="AR43" s="2172">
        <f>SUM(AR33:BB42)</f>
        <v>0</v>
      </c>
      <c r="AS43" s="1810"/>
      <c r="AT43" s="1810"/>
      <c r="AU43" s="1810"/>
      <c r="AV43" s="1810"/>
      <c r="AW43" s="1810"/>
      <c r="AX43" s="1810"/>
      <c r="AY43" s="1810"/>
      <c r="AZ43" s="1810"/>
      <c r="BA43" s="1810"/>
      <c r="BB43" s="1810"/>
      <c r="BC43" s="68"/>
      <c r="BD43" s="536"/>
      <c r="BE43" s="68"/>
    </row>
    <row r="44" spans="2:57">
      <c r="B44" s="1413" t="s">
        <v>1608</v>
      </c>
      <c r="C44" s="1414"/>
      <c r="D44" s="1414"/>
      <c r="E44" s="1414"/>
      <c r="F44" s="1414"/>
      <c r="G44" s="1414"/>
      <c r="H44" s="1414"/>
      <c r="I44" s="1414"/>
      <c r="J44" s="1414"/>
      <c r="K44" s="1414"/>
      <c r="L44" s="1414"/>
      <c r="M44" s="1414"/>
      <c r="N44" s="1414"/>
      <c r="O44" s="1414"/>
      <c r="P44" s="1414"/>
      <c r="Q44" s="1414"/>
      <c r="R44" s="1414"/>
      <c r="S44" s="1414"/>
      <c r="T44" s="1414"/>
      <c r="U44" s="1415"/>
      <c r="V44" s="2173">
        <f>MAX(V33:AF42)</f>
        <v>0</v>
      </c>
      <c r="W44" s="1810"/>
      <c r="X44" s="1810"/>
      <c r="Y44" s="1810"/>
      <c r="Z44" s="1810"/>
      <c r="AA44" s="1810"/>
      <c r="AB44" s="1810"/>
      <c r="AC44" s="1810"/>
      <c r="AD44" s="1810"/>
      <c r="AE44" s="1810"/>
      <c r="AF44" s="1810"/>
      <c r="AG44" s="1413" t="s">
        <v>755</v>
      </c>
      <c r="AH44" s="1414"/>
      <c r="AI44" s="1414"/>
      <c r="AJ44" s="1414"/>
      <c r="AK44" s="1414"/>
      <c r="AL44" s="1414"/>
      <c r="AM44" s="1414"/>
      <c r="AN44" s="1414"/>
      <c r="AO44" s="1414"/>
      <c r="AP44" s="1414"/>
      <c r="AQ44" s="1415"/>
      <c r="AR44" s="1899" t="str">
        <f>IF(AR43&gt;0,AVERAGE(AR33:BB42),"")</f>
        <v/>
      </c>
      <c r="AS44" s="1414"/>
      <c r="AT44" s="1414"/>
      <c r="AU44" s="1414"/>
      <c r="AV44" s="1414"/>
      <c r="AW44" s="1414"/>
      <c r="AX44" s="1414"/>
      <c r="AY44" s="1414"/>
      <c r="AZ44" s="1414"/>
      <c r="BA44" s="1414"/>
      <c r="BB44" s="1415"/>
      <c r="BC44" s="68"/>
      <c r="BD44" s="536"/>
      <c r="BE44" s="68"/>
    </row>
    <row r="45" spans="2:57">
      <c r="B45" s="458"/>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1413" t="s">
        <v>1326</v>
      </c>
      <c r="AH45" s="1414"/>
      <c r="AI45" s="1414"/>
      <c r="AJ45" s="1414"/>
      <c r="AK45" s="1414"/>
      <c r="AL45" s="1414"/>
      <c r="AM45" s="1414"/>
      <c r="AN45" s="1414"/>
      <c r="AO45" s="1414"/>
      <c r="AP45" s="1414"/>
      <c r="AQ45" s="1415"/>
      <c r="AR45" s="2174">
        <f>COUNTIF(AR33:BB42,"&gt;0")</f>
        <v>0</v>
      </c>
      <c r="AS45" s="2175"/>
      <c r="AT45" s="2175"/>
      <c r="AU45" s="2175"/>
      <c r="AV45" s="2175"/>
      <c r="AW45" s="2175"/>
      <c r="AX45" s="2175"/>
      <c r="AY45" s="2175"/>
      <c r="AZ45" s="2175"/>
      <c r="BA45" s="2175"/>
      <c r="BB45" s="2176"/>
      <c r="BC45" s="68"/>
      <c r="BD45" s="536"/>
      <c r="BE45" s="68"/>
    </row>
    <row r="46" spans="2:57">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572"/>
      <c r="AJ46" s="572"/>
      <c r="AK46" s="572"/>
      <c r="AL46" s="572"/>
      <c r="AM46" s="572"/>
      <c r="AN46" s="572"/>
      <c r="AO46" s="293"/>
      <c r="AP46" s="293"/>
      <c r="AQ46" s="294" t="s">
        <v>1238</v>
      </c>
      <c r="AR46" s="2177">
        <f>IF(AND(AR43&gt;0,AR44&lt;&gt;"",AR45&gt;0),1,0)</f>
        <v>0</v>
      </c>
      <c r="AS46" s="2177"/>
      <c r="AT46" s="2177"/>
      <c r="AU46" s="2177"/>
      <c r="AV46" s="2177"/>
      <c r="AW46" s="2177"/>
      <c r="AX46" s="2177"/>
      <c r="AY46" s="2177"/>
      <c r="AZ46" s="2177"/>
      <c r="BA46" s="2177"/>
      <c r="BB46" s="2177"/>
      <c r="BC46" s="68"/>
      <c r="BD46" s="536"/>
      <c r="BE46" s="68"/>
    </row>
    <row r="47" spans="2:57">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68"/>
      <c r="BD47" s="536"/>
      <c r="BE47" s="68"/>
    </row>
    <row r="48" spans="2:57" ht="23" customHeight="1">
      <c r="B48" s="1796" t="s">
        <v>1636</v>
      </c>
      <c r="C48" s="1796"/>
      <c r="D48" s="1796"/>
      <c r="E48" s="1796"/>
      <c r="F48" s="1216" t="s">
        <v>473</v>
      </c>
      <c r="G48" s="1217"/>
      <c r="H48" s="1217"/>
      <c r="I48" s="1217"/>
      <c r="J48" s="993">
        <f>IF($U$2&lt;&gt;"",$U$2,"")</f>
        <v>0</v>
      </c>
      <c r="K48" s="993"/>
      <c r="L48" s="993"/>
      <c r="M48" s="993"/>
      <c r="N48" s="993"/>
      <c r="O48" s="993"/>
      <c r="P48" s="994"/>
      <c r="Q48" s="1776" t="s">
        <v>13</v>
      </c>
      <c r="R48" s="2179"/>
      <c r="S48" s="2179"/>
      <c r="T48" s="2179"/>
      <c r="U48" s="2179"/>
      <c r="V48" s="2179"/>
      <c r="W48" s="2179"/>
      <c r="X48" s="2179"/>
      <c r="Y48" s="2179"/>
      <c r="Z48" s="2179"/>
      <c r="AA48" s="2179"/>
      <c r="AB48" s="2179"/>
      <c r="AC48" s="2179"/>
      <c r="AD48" s="2179"/>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79"/>
      <c r="BC48" s="68"/>
      <c r="BD48" s="536"/>
      <c r="BE48" s="68"/>
    </row>
    <row r="49" spans="2:57" ht="23" customHeight="1">
      <c r="B49" s="1796"/>
      <c r="C49" s="1796"/>
      <c r="D49" s="1796"/>
      <c r="E49" s="1796"/>
      <c r="F49" s="1239" t="s">
        <v>653</v>
      </c>
      <c r="G49" s="1240"/>
      <c r="H49" s="1240"/>
      <c r="I49" s="1240"/>
      <c r="J49" s="1042" t="str">
        <f>IF($AW$2&lt;&gt;"",$AW$2,"")</f>
        <v>01</v>
      </c>
      <c r="K49" s="1042"/>
      <c r="L49" s="1042"/>
      <c r="M49" s="1042"/>
      <c r="N49" s="1042"/>
      <c r="O49" s="1042"/>
      <c r="P49" s="1043"/>
      <c r="Q49" s="2179"/>
      <c r="R49" s="2179"/>
      <c r="S49" s="2179"/>
      <c r="T49" s="2179"/>
      <c r="U49" s="2179"/>
      <c r="V49" s="2179"/>
      <c r="W49" s="2179"/>
      <c r="X49" s="2179"/>
      <c r="Y49" s="2179"/>
      <c r="Z49" s="2179"/>
      <c r="AA49" s="2179"/>
      <c r="AB49" s="2179"/>
      <c r="AC49" s="2179"/>
      <c r="AD49" s="2179"/>
      <c r="AE49" s="2179"/>
      <c r="AF49" s="2179"/>
      <c r="AG49" s="2179"/>
      <c r="AH49" s="2179"/>
      <c r="AI49" s="2179"/>
      <c r="AJ49" s="2179"/>
      <c r="AK49" s="2179"/>
      <c r="AL49" s="2179"/>
      <c r="AM49" s="2179"/>
      <c r="AN49" s="2179"/>
      <c r="AO49" s="2179"/>
      <c r="AP49" s="2179"/>
      <c r="AQ49" s="2179"/>
      <c r="AR49" s="2179"/>
      <c r="AS49" s="2179"/>
      <c r="AT49" s="2179"/>
      <c r="AU49" s="2179"/>
      <c r="AV49" s="2179"/>
      <c r="AW49" s="2179"/>
      <c r="AX49" s="2179"/>
      <c r="AY49" s="2179"/>
      <c r="AZ49" s="2179"/>
      <c r="BA49" s="2179"/>
      <c r="BB49" s="2179"/>
      <c r="BC49" s="68"/>
      <c r="BD49" s="536"/>
      <c r="BE49" s="68"/>
    </row>
    <row r="50" spans="2:57" ht="6.75" customHeight="1">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68"/>
      <c r="BD50" s="536"/>
      <c r="BE50" s="68"/>
    </row>
    <row r="51" spans="2:57">
      <c r="B51" s="2184" t="s">
        <v>1861</v>
      </c>
      <c r="C51" s="2184"/>
      <c r="D51" s="21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c r="AN51" s="2184"/>
      <c r="AO51" s="2184"/>
      <c r="AP51" s="2184"/>
      <c r="AQ51" s="2184"/>
      <c r="AR51" s="2184"/>
      <c r="AS51" s="2184"/>
      <c r="AT51" s="2184"/>
      <c r="AU51" s="2184"/>
      <c r="AV51" s="2184"/>
      <c r="AW51" s="2184"/>
      <c r="AX51" s="2184"/>
      <c r="AY51" s="2184"/>
      <c r="AZ51" s="2184"/>
      <c r="BA51" s="2184"/>
      <c r="BB51" s="2184"/>
      <c r="BC51" s="68"/>
      <c r="BD51" s="536"/>
      <c r="BE51" s="68"/>
    </row>
    <row r="52" spans="2:57" ht="14" thickBot="1">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68"/>
      <c r="BD52" s="536"/>
      <c r="BE52" s="68"/>
    </row>
    <row r="53" spans="2:57" ht="23.25" customHeight="1">
      <c r="B53" s="25"/>
      <c r="C53" s="25"/>
      <c r="D53" s="25"/>
      <c r="E53" s="25"/>
      <c r="F53" s="25"/>
      <c r="G53" s="25"/>
      <c r="H53" s="25"/>
      <c r="I53" s="25"/>
      <c r="J53" s="25"/>
      <c r="K53" s="25"/>
      <c r="L53" s="25"/>
      <c r="M53" s="25"/>
      <c r="N53" s="25"/>
      <c r="O53" s="25"/>
      <c r="P53" s="25"/>
      <c r="Q53" s="25"/>
      <c r="R53" s="25"/>
      <c r="S53" s="25"/>
      <c r="T53" s="25"/>
      <c r="U53" s="25"/>
      <c r="V53" s="1800" t="s">
        <v>618</v>
      </c>
      <c r="W53" s="1801"/>
      <c r="X53" s="1801"/>
      <c r="Y53" s="1801"/>
      <c r="Z53" s="1801"/>
      <c r="AA53" s="1801"/>
      <c r="AB53" s="1801"/>
      <c r="AC53" s="1801"/>
      <c r="AD53" s="1801"/>
      <c r="AE53" s="1801"/>
      <c r="AF53" s="1801"/>
      <c r="AG53" s="1801"/>
      <c r="AH53" s="1801"/>
      <c r="AI53" s="1802"/>
      <c r="AJ53" s="25"/>
      <c r="AK53" s="25"/>
      <c r="AL53" s="25"/>
      <c r="AM53" s="25"/>
      <c r="AN53" s="25"/>
      <c r="AO53" s="25"/>
      <c r="AP53" s="25"/>
      <c r="AQ53" s="25"/>
      <c r="AR53" s="25"/>
      <c r="AS53" s="25"/>
      <c r="AT53" s="25"/>
      <c r="AU53" s="25"/>
      <c r="AV53" s="25"/>
      <c r="AW53" s="25"/>
      <c r="AX53" s="25"/>
      <c r="AY53" s="25"/>
      <c r="AZ53" s="25"/>
      <c r="BA53" s="25"/>
      <c r="BB53" s="25"/>
      <c r="BC53" s="68"/>
      <c r="BD53" s="536"/>
      <c r="BE53" s="68"/>
    </row>
    <row r="54" spans="2:57" ht="23.25" customHeight="1">
      <c r="B54" s="25"/>
      <c r="C54" s="25"/>
      <c r="D54" s="25"/>
      <c r="E54" s="25"/>
      <c r="F54" s="25"/>
      <c r="G54" s="25"/>
      <c r="H54" s="25"/>
      <c r="I54" s="25"/>
      <c r="J54" s="25"/>
      <c r="K54" s="25"/>
      <c r="L54" s="25"/>
      <c r="M54" s="25"/>
      <c r="N54" s="25"/>
      <c r="O54" s="25"/>
      <c r="P54" s="25"/>
      <c r="Q54" s="25"/>
      <c r="R54" s="25"/>
      <c r="S54" s="25"/>
      <c r="T54" s="25"/>
      <c r="U54" s="25"/>
      <c r="V54" s="1797"/>
      <c r="W54" s="1798"/>
      <c r="X54" s="1798"/>
      <c r="Y54" s="1798"/>
      <c r="Z54" s="1798"/>
      <c r="AA54" s="1798"/>
      <c r="AB54" s="1798"/>
      <c r="AC54" s="1798"/>
      <c r="AD54" s="1798"/>
      <c r="AE54" s="1798"/>
      <c r="AF54" s="1798"/>
      <c r="AG54" s="1798"/>
      <c r="AH54" s="1798"/>
      <c r="AI54" s="1799"/>
      <c r="AJ54" s="25"/>
      <c r="AK54" s="25"/>
      <c r="AL54" s="25"/>
      <c r="AM54" s="25"/>
      <c r="AN54" s="25"/>
      <c r="AO54" s="25"/>
      <c r="AP54" s="25"/>
      <c r="AQ54" s="25"/>
      <c r="AR54" s="25"/>
      <c r="AS54" s="25"/>
      <c r="AT54" s="25"/>
      <c r="AU54" s="25"/>
      <c r="AV54" s="25"/>
      <c r="AW54" s="25"/>
      <c r="AX54" s="25"/>
      <c r="AY54" s="25"/>
      <c r="AZ54" s="25"/>
      <c r="BA54" s="25"/>
      <c r="BB54" s="25"/>
      <c r="BC54" s="68"/>
      <c r="BD54" s="536"/>
      <c r="BE54" s="68"/>
    </row>
    <row r="55" spans="2:57" ht="23.25" customHeight="1">
      <c r="B55" s="25"/>
      <c r="C55" s="25"/>
      <c r="D55" s="25"/>
      <c r="E55" s="25"/>
      <c r="F55" s="25"/>
      <c r="G55" s="25"/>
      <c r="H55" s="25"/>
      <c r="I55" s="25"/>
      <c r="J55" s="25"/>
      <c r="K55" s="25"/>
      <c r="L55" s="25"/>
      <c r="M55" s="25"/>
      <c r="N55" s="25"/>
      <c r="O55" s="25"/>
      <c r="P55" s="25"/>
      <c r="Q55" s="25"/>
      <c r="R55" s="25"/>
      <c r="S55" s="25"/>
      <c r="T55" s="25"/>
      <c r="U55" s="25"/>
      <c r="V55" s="1797"/>
      <c r="W55" s="1798"/>
      <c r="X55" s="1798"/>
      <c r="Y55" s="1798"/>
      <c r="Z55" s="1798"/>
      <c r="AA55" s="1798"/>
      <c r="AB55" s="1798"/>
      <c r="AC55" s="1798"/>
      <c r="AD55" s="1798"/>
      <c r="AE55" s="1798"/>
      <c r="AF55" s="1798"/>
      <c r="AG55" s="1798"/>
      <c r="AH55" s="1798"/>
      <c r="AI55" s="1799"/>
      <c r="AJ55" s="25"/>
      <c r="AK55" s="25"/>
      <c r="AL55" s="25"/>
      <c r="AM55" s="25"/>
      <c r="AN55" s="25"/>
      <c r="AO55" s="25"/>
      <c r="AP55" s="25"/>
      <c r="AQ55" s="25"/>
      <c r="AR55" s="25"/>
      <c r="AS55" s="25"/>
      <c r="AT55" s="25"/>
      <c r="AU55" s="25"/>
      <c r="AV55" s="25"/>
      <c r="AW55" s="25"/>
      <c r="AX55" s="25"/>
      <c r="AY55" s="25"/>
      <c r="AZ55" s="25"/>
      <c r="BA55" s="25"/>
      <c r="BB55" s="25"/>
      <c r="BC55" s="68"/>
      <c r="BD55" s="536"/>
      <c r="BE55" s="68"/>
    </row>
    <row r="56" spans="2:57" ht="23.25" customHeight="1">
      <c r="B56" s="25"/>
      <c r="C56" s="25"/>
      <c r="D56" s="25"/>
      <c r="E56" s="25"/>
      <c r="F56" s="25"/>
      <c r="G56" s="25"/>
      <c r="H56" s="25"/>
      <c r="I56" s="25"/>
      <c r="J56" s="25"/>
      <c r="K56" s="25"/>
      <c r="L56" s="25"/>
      <c r="M56" s="25"/>
      <c r="N56" s="25"/>
      <c r="O56" s="25"/>
      <c r="P56" s="25"/>
      <c r="Q56" s="25"/>
      <c r="R56" s="25"/>
      <c r="S56" s="25"/>
      <c r="T56" s="25"/>
      <c r="U56" s="25"/>
      <c r="V56" s="1797"/>
      <c r="W56" s="1798"/>
      <c r="X56" s="1798"/>
      <c r="Y56" s="1798"/>
      <c r="Z56" s="1798"/>
      <c r="AA56" s="1798"/>
      <c r="AB56" s="1798"/>
      <c r="AC56" s="1798"/>
      <c r="AD56" s="1798"/>
      <c r="AE56" s="1798"/>
      <c r="AF56" s="1798"/>
      <c r="AG56" s="1798"/>
      <c r="AH56" s="1798"/>
      <c r="AI56" s="1799"/>
      <c r="AJ56" s="25"/>
      <c r="AK56" s="25"/>
      <c r="AL56" s="25"/>
      <c r="AM56" s="25"/>
      <c r="AN56" s="25"/>
      <c r="AO56" s="25"/>
      <c r="AP56" s="25"/>
      <c r="AQ56" s="25"/>
      <c r="AR56" s="25"/>
      <c r="AS56" s="25"/>
      <c r="AT56" s="25"/>
      <c r="AU56" s="25"/>
      <c r="AV56" s="25"/>
      <c r="AW56" s="25"/>
      <c r="AX56" s="25"/>
      <c r="AY56" s="25"/>
      <c r="AZ56" s="25"/>
      <c r="BA56" s="25"/>
      <c r="BB56" s="25"/>
      <c r="BC56" s="68"/>
      <c r="BD56" s="536"/>
      <c r="BE56" s="68"/>
    </row>
    <row r="57" spans="2:57" ht="23.25" customHeight="1">
      <c r="B57" s="25"/>
      <c r="C57" s="25"/>
      <c r="D57" s="25"/>
      <c r="E57" s="25"/>
      <c r="F57" s="25"/>
      <c r="G57" s="25"/>
      <c r="H57" s="25"/>
      <c r="I57" s="25"/>
      <c r="J57" s="25"/>
      <c r="K57" s="25"/>
      <c r="L57" s="25"/>
      <c r="M57" s="25"/>
      <c r="N57" s="25"/>
      <c r="O57" s="25"/>
      <c r="P57" s="25"/>
      <c r="Q57" s="25"/>
      <c r="R57" s="25"/>
      <c r="S57" s="25"/>
      <c r="T57" s="25"/>
      <c r="U57" s="25"/>
      <c r="V57" s="1797"/>
      <c r="W57" s="1798"/>
      <c r="X57" s="1798"/>
      <c r="Y57" s="1798"/>
      <c r="Z57" s="1798"/>
      <c r="AA57" s="1798"/>
      <c r="AB57" s="1798"/>
      <c r="AC57" s="1798"/>
      <c r="AD57" s="1798"/>
      <c r="AE57" s="1798"/>
      <c r="AF57" s="1798"/>
      <c r="AG57" s="1798"/>
      <c r="AH57" s="1798"/>
      <c r="AI57" s="1799"/>
      <c r="AJ57" s="25"/>
      <c r="AK57" s="25"/>
      <c r="AL57" s="25"/>
      <c r="AM57" s="25"/>
      <c r="AN57" s="25"/>
      <c r="AO57" s="25"/>
      <c r="AP57" s="25"/>
      <c r="AQ57" s="25"/>
      <c r="AR57" s="25"/>
      <c r="AS57" s="25"/>
      <c r="AT57" s="25"/>
      <c r="AU57" s="25"/>
      <c r="AV57" s="25"/>
      <c r="AW57" s="25"/>
      <c r="AX57" s="25"/>
      <c r="AY57" s="25"/>
      <c r="AZ57" s="25"/>
      <c r="BA57" s="25"/>
      <c r="BB57" s="25"/>
      <c r="BC57" s="68"/>
      <c r="BD57" s="536"/>
      <c r="BE57" s="68"/>
    </row>
    <row r="58" spans="2:57" ht="23.25" customHeight="1">
      <c r="B58" s="25"/>
      <c r="C58" s="25"/>
      <c r="D58" s="25"/>
      <c r="E58" s="25"/>
      <c r="F58" s="25"/>
      <c r="G58" s="25"/>
      <c r="H58" s="25"/>
      <c r="I58" s="25"/>
      <c r="J58" s="25"/>
      <c r="K58" s="25"/>
      <c r="L58" s="25"/>
      <c r="M58" s="25"/>
      <c r="N58" s="25"/>
      <c r="O58" s="25"/>
      <c r="P58" s="25"/>
      <c r="Q58" s="25"/>
      <c r="R58" s="25"/>
      <c r="S58" s="25"/>
      <c r="T58" s="25"/>
      <c r="U58" s="25"/>
      <c r="V58" s="1797"/>
      <c r="W58" s="1798"/>
      <c r="X58" s="1798"/>
      <c r="Y58" s="1798"/>
      <c r="Z58" s="1798"/>
      <c r="AA58" s="1798"/>
      <c r="AB58" s="1798"/>
      <c r="AC58" s="1798"/>
      <c r="AD58" s="1798"/>
      <c r="AE58" s="1798"/>
      <c r="AF58" s="1798"/>
      <c r="AG58" s="1798"/>
      <c r="AH58" s="1798"/>
      <c r="AI58" s="1799"/>
      <c r="AJ58" s="25"/>
      <c r="AK58" s="25"/>
      <c r="AL58" s="25"/>
      <c r="AM58" s="25"/>
      <c r="AN58" s="25"/>
      <c r="AO58" s="25"/>
      <c r="AP58" s="25"/>
      <c r="AQ58" s="25"/>
      <c r="AR58" s="25"/>
      <c r="AS58" s="25"/>
      <c r="AT58" s="25"/>
      <c r="AU58" s="25"/>
      <c r="AV58" s="25"/>
      <c r="AW58" s="25"/>
      <c r="AX58" s="25"/>
      <c r="AY58" s="25"/>
      <c r="AZ58" s="25"/>
      <c r="BA58" s="25"/>
      <c r="BB58" s="25"/>
      <c r="BC58" s="68"/>
      <c r="BD58" s="536"/>
      <c r="BE58" s="68"/>
    </row>
    <row r="59" spans="2:57" ht="23.25" customHeight="1" thickBot="1">
      <c r="B59" s="25"/>
      <c r="C59" s="25"/>
      <c r="D59" s="25"/>
      <c r="E59" s="25"/>
      <c r="F59" s="25"/>
      <c r="G59" s="25"/>
      <c r="H59" s="25"/>
      <c r="I59" s="25"/>
      <c r="J59" s="25"/>
      <c r="K59" s="25"/>
      <c r="L59" s="25"/>
      <c r="M59" s="25"/>
      <c r="N59" s="25"/>
      <c r="O59" s="25"/>
      <c r="P59" s="25"/>
      <c r="Q59" s="25"/>
      <c r="R59" s="25"/>
      <c r="S59" s="25"/>
      <c r="T59" s="25"/>
      <c r="U59" s="25"/>
      <c r="V59" s="1803"/>
      <c r="W59" s="1804"/>
      <c r="X59" s="1804"/>
      <c r="Y59" s="1804"/>
      <c r="Z59" s="1804"/>
      <c r="AA59" s="1804"/>
      <c r="AB59" s="1804"/>
      <c r="AC59" s="1804"/>
      <c r="AD59" s="1804"/>
      <c r="AE59" s="1804"/>
      <c r="AF59" s="1804"/>
      <c r="AG59" s="1804"/>
      <c r="AH59" s="1804"/>
      <c r="AI59" s="1805"/>
      <c r="AJ59" s="25"/>
      <c r="AK59" s="25"/>
      <c r="AL59" s="25"/>
      <c r="AM59" s="25"/>
      <c r="AN59" s="25"/>
      <c r="AO59" s="25"/>
      <c r="AP59" s="25"/>
      <c r="AQ59" s="25"/>
      <c r="AR59" s="25"/>
      <c r="AS59" s="25"/>
      <c r="AT59" s="25"/>
      <c r="AU59" s="25"/>
      <c r="AV59" s="25"/>
      <c r="AW59" s="25"/>
      <c r="AX59" s="25"/>
      <c r="AY59" s="25"/>
      <c r="AZ59" s="25"/>
      <c r="BA59" s="25"/>
      <c r="BB59" s="25"/>
      <c r="BC59" s="68"/>
      <c r="BD59" s="536"/>
      <c r="BE59" s="68"/>
    </row>
    <row r="60" spans="2:57">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68"/>
      <c r="BD60" s="536" t="s">
        <v>180</v>
      </c>
      <c r="BE60" s="68"/>
    </row>
    <row r="61" spans="2:57">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68"/>
      <c r="BD61" s="536"/>
      <c r="BE61" s="68"/>
    </row>
    <row r="62" spans="2:57" ht="23" customHeight="1">
      <c r="B62" s="1796" t="s">
        <v>1637</v>
      </c>
      <c r="C62" s="1796"/>
      <c r="D62" s="1796"/>
      <c r="E62" s="1796"/>
      <c r="F62" s="1216" t="s">
        <v>473</v>
      </c>
      <c r="G62" s="1217"/>
      <c r="H62" s="1217"/>
      <c r="I62" s="1217"/>
      <c r="J62" s="993">
        <f>IF($U$2&lt;&gt;"",$U$2,"")</f>
        <v>0</v>
      </c>
      <c r="K62" s="993"/>
      <c r="L62" s="993"/>
      <c r="M62" s="993"/>
      <c r="N62" s="993"/>
      <c r="O62" s="993"/>
      <c r="P62" s="994"/>
      <c r="Q62" s="1776" t="s">
        <v>2099</v>
      </c>
      <c r="R62" s="2179"/>
      <c r="S62" s="2179"/>
      <c r="T62" s="2179"/>
      <c r="U62" s="2179"/>
      <c r="V62" s="2179"/>
      <c r="W62" s="2179"/>
      <c r="X62" s="2179"/>
      <c r="Y62" s="2179"/>
      <c r="Z62" s="2179"/>
      <c r="AA62" s="2179"/>
      <c r="AB62" s="2179"/>
      <c r="AC62" s="2179"/>
      <c r="AD62" s="2179"/>
      <c r="AE62" s="2179"/>
      <c r="AF62" s="2179"/>
      <c r="AG62" s="2179"/>
      <c r="AH62" s="2179"/>
      <c r="AI62" s="2179"/>
      <c r="AJ62" s="2179"/>
      <c r="AK62" s="2179"/>
      <c r="AL62" s="2179"/>
      <c r="AM62" s="2179"/>
      <c r="AN62" s="2179"/>
      <c r="AO62" s="2179"/>
      <c r="AP62" s="2179"/>
      <c r="AQ62" s="2179"/>
      <c r="AR62" s="2179"/>
      <c r="AS62" s="2179"/>
      <c r="AT62" s="2179"/>
      <c r="AU62" s="2179"/>
      <c r="AV62" s="2179"/>
      <c r="AW62" s="2179"/>
      <c r="AX62" s="2179"/>
      <c r="AY62" s="2179"/>
      <c r="AZ62" s="2179"/>
      <c r="BA62" s="2179"/>
      <c r="BB62" s="2179"/>
      <c r="BC62" s="68"/>
      <c r="BD62" s="536"/>
      <c r="BE62" s="68"/>
    </row>
    <row r="63" spans="2:57" ht="23" customHeight="1">
      <c r="B63" s="1796"/>
      <c r="C63" s="1796"/>
      <c r="D63" s="1796"/>
      <c r="E63" s="1796"/>
      <c r="F63" s="1239" t="s">
        <v>653</v>
      </c>
      <c r="G63" s="1240"/>
      <c r="H63" s="1240"/>
      <c r="I63" s="1240"/>
      <c r="J63" s="1042" t="str">
        <f>IF($AW$2&lt;&gt;"",$AW$2,"")</f>
        <v>01</v>
      </c>
      <c r="K63" s="1042"/>
      <c r="L63" s="1042"/>
      <c r="M63" s="1042"/>
      <c r="N63" s="1042"/>
      <c r="O63" s="1042"/>
      <c r="P63" s="1043"/>
      <c r="Q63" s="2179"/>
      <c r="R63" s="2179"/>
      <c r="S63" s="2179"/>
      <c r="T63" s="2179"/>
      <c r="U63" s="2179"/>
      <c r="V63" s="2179"/>
      <c r="W63" s="2179"/>
      <c r="X63" s="2179"/>
      <c r="Y63" s="2179"/>
      <c r="Z63" s="2179"/>
      <c r="AA63" s="2179"/>
      <c r="AB63" s="2179"/>
      <c r="AC63" s="2179"/>
      <c r="AD63" s="2179"/>
      <c r="AE63" s="2179"/>
      <c r="AF63" s="2179"/>
      <c r="AG63" s="2179"/>
      <c r="AH63" s="2179"/>
      <c r="AI63" s="2179"/>
      <c r="AJ63" s="2179"/>
      <c r="AK63" s="2179"/>
      <c r="AL63" s="2179"/>
      <c r="AM63" s="2179"/>
      <c r="AN63" s="2179"/>
      <c r="AO63" s="2179"/>
      <c r="AP63" s="2179"/>
      <c r="AQ63" s="2179"/>
      <c r="AR63" s="2179"/>
      <c r="AS63" s="2179"/>
      <c r="AT63" s="2179"/>
      <c r="AU63" s="2179"/>
      <c r="AV63" s="2179"/>
      <c r="AW63" s="2179"/>
      <c r="AX63" s="2179"/>
      <c r="AY63" s="2179"/>
      <c r="AZ63" s="2179"/>
      <c r="BA63" s="2179"/>
      <c r="BB63" s="2179"/>
      <c r="BC63" s="68"/>
      <c r="BD63" s="536"/>
      <c r="BE63" s="68"/>
    </row>
    <row r="64" spans="2:57" ht="6" customHeight="1">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68"/>
      <c r="BD64" s="536"/>
      <c r="BE64" s="68"/>
    </row>
    <row r="65" spans="2:57">
      <c r="B65" s="2141" t="s">
        <v>1862</v>
      </c>
      <c r="C65" s="2141"/>
      <c r="D65" s="2141"/>
      <c r="E65" s="2141"/>
      <c r="F65" s="2141"/>
      <c r="G65" s="2141"/>
      <c r="H65" s="2141"/>
      <c r="I65" s="2141"/>
      <c r="J65" s="2141"/>
      <c r="K65" s="2141"/>
      <c r="L65" s="2141"/>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c r="AS65" s="2141"/>
      <c r="AT65" s="2141"/>
      <c r="AU65" s="2141"/>
      <c r="AV65" s="2141"/>
      <c r="AW65" s="2141"/>
      <c r="AX65" s="2141"/>
      <c r="AY65" s="2141"/>
      <c r="AZ65" s="2141"/>
      <c r="BA65" s="2141"/>
      <c r="BB65" s="2141"/>
      <c r="BC65" s="68"/>
      <c r="BD65" s="536"/>
      <c r="BE65" s="68"/>
    </row>
    <row r="66" spans="2:57" ht="14.25" customHeight="1">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68"/>
      <c r="BD66" s="536"/>
      <c r="BE66" s="68"/>
    </row>
    <row r="67" spans="2:57" ht="27" customHeight="1">
      <c r="B67" s="26"/>
      <c r="C67" s="26"/>
      <c r="D67" s="26"/>
      <c r="E67" s="26"/>
      <c r="F67" s="28"/>
      <c r="G67" s="28"/>
      <c r="H67" s="1814" t="s">
        <v>60</v>
      </c>
      <c r="I67" s="1814"/>
      <c r="J67" s="1814"/>
      <c r="K67" s="1814"/>
      <c r="L67" s="1814"/>
      <c r="M67" s="1814"/>
      <c r="N67" s="1814"/>
      <c r="O67" s="1814"/>
      <c r="P67" s="1814"/>
      <c r="Q67" s="1814"/>
      <c r="R67" s="1814"/>
      <c r="S67" s="1814"/>
      <c r="T67" s="1814"/>
      <c r="U67" s="1814"/>
      <c r="V67" s="1814"/>
      <c r="W67" s="1814"/>
      <c r="X67" s="1814"/>
      <c r="Y67" s="1795"/>
      <c r="Z67" s="1795"/>
      <c r="AA67" s="1795"/>
      <c r="AB67" s="1795"/>
      <c r="AC67" s="1795"/>
      <c r="AD67" s="1795"/>
      <c r="AE67" s="1795"/>
      <c r="AF67" s="1795"/>
      <c r="AG67" s="1795"/>
      <c r="AH67" s="1795"/>
      <c r="AI67" s="1795"/>
      <c r="AJ67" s="1795"/>
      <c r="AK67" s="1795"/>
      <c r="AL67" s="1795"/>
      <c r="AM67" s="1795"/>
      <c r="AN67" s="1795"/>
      <c r="AO67" s="1795"/>
      <c r="AP67" s="1795"/>
      <c r="AQ67" s="1795"/>
      <c r="AR67" s="1795"/>
      <c r="AS67" s="1795"/>
      <c r="AT67" s="1795"/>
      <c r="AU67" s="1795"/>
      <c r="AV67" s="1795"/>
      <c r="AW67" s="680">
        <f>IF(ISERROR(VLOOKUP(Y67,tabelle!K104:L106,2,FALSE)),0,VLOOKUP(Y67,tabelle!K104:L106,2,FALSE))</f>
        <v>0</v>
      </c>
      <c r="AX67" s="28"/>
      <c r="AY67" s="28"/>
      <c r="AZ67" s="28"/>
      <c r="BA67" s="28"/>
      <c r="BB67" s="28"/>
      <c r="BC67" s="68"/>
      <c r="BD67" s="536"/>
      <c r="BE67" s="68"/>
    </row>
    <row r="68" spans="2:57" ht="14.25" customHeight="1">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68"/>
      <c r="BD68" s="536"/>
      <c r="BE68" s="68"/>
    </row>
    <row r="69" spans="2:57" ht="14.25" customHeight="1" thickBot="1">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68"/>
      <c r="BD69" s="536"/>
      <c r="BE69" s="68"/>
    </row>
    <row r="70" spans="2:57" ht="22.5" customHeight="1">
      <c r="B70" s="25"/>
      <c r="C70" s="25"/>
      <c r="D70" s="25"/>
      <c r="E70" s="25"/>
      <c r="F70" s="25"/>
      <c r="G70" s="25"/>
      <c r="H70" s="25"/>
      <c r="I70" s="25"/>
      <c r="J70" s="25"/>
      <c r="K70" s="25"/>
      <c r="L70" s="25"/>
      <c r="M70" s="25"/>
      <c r="N70" s="25"/>
      <c r="O70" s="25"/>
      <c r="P70" s="1793" t="s">
        <v>1617</v>
      </c>
      <c r="Q70" s="1794"/>
      <c r="R70" s="1794"/>
      <c r="S70" s="1794"/>
      <c r="T70" s="1794"/>
      <c r="U70" s="1794"/>
      <c r="V70" s="1794"/>
      <c r="W70" s="1794"/>
      <c r="X70" s="1794"/>
      <c r="Y70" s="1794"/>
      <c r="Z70" s="1794"/>
      <c r="AA70" s="1794"/>
      <c r="AB70" s="1794"/>
      <c r="AC70" s="1794"/>
      <c r="AD70" s="1794"/>
      <c r="AE70" s="1794"/>
      <c r="AF70" s="1794"/>
      <c r="AG70" s="1794"/>
      <c r="AH70" s="1794"/>
      <c r="AI70" s="1794"/>
      <c r="AJ70" s="1794"/>
      <c r="AK70" s="1794"/>
      <c r="AL70" s="1794"/>
      <c r="AM70" s="1794"/>
      <c r="AN70" s="1794"/>
      <c r="AO70" s="2153"/>
      <c r="AP70" s="2154"/>
      <c r="AQ70" s="672">
        <f t="shared" ref="AQ70:AQ75" si="1">IF(AO70="x",1,0)</f>
        <v>0</v>
      </c>
      <c r="AR70" s="293" t="s">
        <v>1212</v>
      </c>
      <c r="AS70" s="25"/>
      <c r="AT70" s="25"/>
      <c r="AU70" s="25"/>
      <c r="AV70" s="25"/>
      <c r="AW70" s="25"/>
      <c r="AX70" s="25"/>
      <c r="AY70" s="25"/>
      <c r="AZ70" s="25"/>
      <c r="BA70" s="25"/>
      <c r="BB70" s="25"/>
      <c r="BC70" s="68"/>
      <c r="BD70" s="536"/>
      <c r="BE70" s="68"/>
    </row>
    <row r="71" spans="2:57" ht="22.5" customHeight="1">
      <c r="B71" s="25"/>
      <c r="C71" s="25"/>
      <c r="D71" s="25"/>
      <c r="E71" s="25"/>
      <c r="F71" s="25"/>
      <c r="G71" s="25"/>
      <c r="H71" s="25"/>
      <c r="I71" s="25"/>
      <c r="J71" s="25"/>
      <c r="K71" s="25"/>
      <c r="L71" s="25"/>
      <c r="M71" s="25"/>
      <c r="N71" s="25"/>
      <c r="O71" s="25"/>
      <c r="P71" s="2157" t="s">
        <v>1964</v>
      </c>
      <c r="Q71" s="2158"/>
      <c r="R71" s="2158"/>
      <c r="S71" s="2158"/>
      <c r="T71" s="2158"/>
      <c r="U71" s="2158"/>
      <c r="V71" s="2158"/>
      <c r="W71" s="2158"/>
      <c r="X71" s="2158"/>
      <c r="Y71" s="2158"/>
      <c r="Z71" s="2158"/>
      <c r="AA71" s="2158"/>
      <c r="AB71" s="2158"/>
      <c r="AC71" s="2158"/>
      <c r="AD71" s="2158"/>
      <c r="AE71" s="2158"/>
      <c r="AF71" s="2158"/>
      <c r="AG71" s="2158"/>
      <c r="AH71" s="2158"/>
      <c r="AI71" s="2158"/>
      <c r="AJ71" s="2158"/>
      <c r="AK71" s="2158"/>
      <c r="AL71" s="2158"/>
      <c r="AM71" s="2158"/>
      <c r="AN71" s="2158"/>
      <c r="AO71" s="1788"/>
      <c r="AP71" s="1789"/>
      <c r="AQ71" s="672">
        <f t="shared" si="1"/>
        <v>0</v>
      </c>
      <c r="AR71" s="293" t="s">
        <v>1817</v>
      </c>
      <c r="AS71" s="25"/>
      <c r="AT71" s="25"/>
      <c r="AU71" s="25"/>
      <c r="AV71" s="25"/>
      <c r="AW71" s="25"/>
      <c r="AX71" s="25"/>
      <c r="AY71" s="25"/>
      <c r="AZ71" s="25"/>
      <c r="BA71" s="25"/>
      <c r="BB71" s="25"/>
      <c r="BC71" s="68"/>
      <c r="BD71" s="536"/>
      <c r="BE71" s="68"/>
    </row>
    <row r="72" spans="2:57" ht="22.5" customHeight="1">
      <c r="B72" s="25"/>
      <c r="C72" s="25"/>
      <c r="D72" s="25"/>
      <c r="E72" s="25"/>
      <c r="F72" s="25"/>
      <c r="G72" s="25"/>
      <c r="H72" s="25"/>
      <c r="I72" s="25"/>
      <c r="J72" s="25"/>
      <c r="K72" s="25"/>
      <c r="L72" s="25"/>
      <c r="M72" s="25"/>
      <c r="N72" s="25"/>
      <c r="O72" s="25"/>
      <c r="P72" s="2157" t="s">
        <v>1618</v>
      </c>
      <c r="Q72" s="2158"/>
      <c r="R72" s="2158"/>
      <c r="S72" s="2158"/>
      <c r="T72" s="2158"/>
      <c r="U72" s="2158"/>
      <c r="V72" s="2158"/>
      <c r="W72" s="2158"/>
      <c r="X72" s="2158"/>
      <c r="Y72" s="2158"/>
      <c r="Z72" s="2158"/>
      <c r="AA72" s="2158"/>
      <c r="AB72" s="2158"/>
      <c r="AC72" s="2158"/>
      <c r="AD72" s="2158"/>
      <c r="AE72" s="2158"/>
      <c r="AF72" s="2158"/>
      <c r="AG72" s="2158"/>
      <c r="AH72" s="2158"/>
      <c r="AI72" s="2158"/>
      <c r="AJ72" s="2158"/>
      <c r="AK72" s="2158"/>
      <c r="AL72" s="2158"/>
      <c r="AM72" s="2158"/>
      <c r="AN72" s="2158"/>
      <c r="AO72" s="1788"/>
      <c r="AP72" s="1789"/>
      <c r="AQ72" s="672">
        <f t="shared" si="1"/>
        <v>0</v>
      </c>
      <c r="AR72" s="293" t="s">
        <v>1816</v>
      </c>
      <c r="AS72" s="25"/>
      <c r="AT72" s="25"/>
      <c r="AU72" s="25"/>
      <c r="AV72" s="25"/>
      <c r="AW72" s="25"/>
      <c r="AX72" s="25"/>
      <c r="AY72" s="25"/>
      <c r="AZ72" s="25"/>
      <c r="BA72" s="25"/>
      <c r="BB72" s="25"/>
      <c r="BC72" s="68"/>
      <c r="BD72" s="536"/>
      <c r="BE72" s="68"/>
    </row>
    <row r="73" spans="2:57" ht="22.5" customHeight="1">
      <c r="B73" s="25"/>
      <c r="C73" s="25"/>
      <c r="D73" s="25"/>
      <c r="E73" s="25"/>
      <c r="F73" s="25"/>
      <c r="G73" s="25"/>
      <c r="H73" s="25"/>
      <c r="I73" s="25"/>
      <c r="J73" s="25"/>
      <c r="K73" s="25"/>
      <c r="L73" s="25"/>
      <c r="M73" s="25"/>
      <c r="N73" s="25"/>
      <c r="O73" s="25"/>
      <c r="P73" s="2157" t="s">
        <v>1145</v>
      </c>
      <c r="Q73" s="2158"/>
      <c r="R73" s="2158"/>
      <c r="S73" s="2158"/>
      <c r="T73" s="2158"/>
      <c r="U73" s="2158"/>
      <c r="V73" s="2158"/>
      <c r="W73" s="2158"/>
      <c r="X73" s="2158"/>
      <c r="Y73" s="2158"/>
      <c r="Z73" s="2158"/>
      <c r="AA73" s="2158"/>
      <c r="AB73" s="2158"/>
      <c r="AC73" s="2158"/>
      <c r="AD73" s="2158"/>
      <c r="AE73" s="2158"/>
      <c r="AF73" s="2158"/>
      <c r="AG73" s="2158"/>
      <c r="AH73" s="2158"/>
      <c r="AI73" s="2158"/>
      <c r="AJ73" s="2158"/>
      <c r="AK73" s="2158"/>
      <c r="AL73" s="2158"/>
      <c r="AM73" s="2158"/>
      <c r="AN73" s="2158"/>
      <c r="AO73" s="1788"/>
      <c r="AP73" s="1789"/>
      <c r="AQ73" s="672">
        <f t="shared" si="1"/>
        <v>0</v>
      </c>
      <c r="AR73" s="293" t="s">
        <v>1213</v>
      </c>
      <c r="AS73" s="25"/>
      <c r="AT73" s="25"/>
      <c r="AU73" s="25"/>
      <c r="AV73" s="25"/>
      <c r="AW73" s="25"/>
      <c r="AX73" s="25"/>
      <c r="AY73" s="25"/>
      <c r="AZ73" s="25"/>
      <c r="BA73" s="25"/>
      <c r="BB73" s="25"/>
      <c r="BC73" s="68"/>
      <c r="BD73" s="536"/>
      <c r="BE73" s="68"/>
    </row>
    <row r="74" spans="2:57" ht="22.5" customHeight="1">
      <c r="B74" s="25"/>
      <c r="C74" s="25"/>
      <c r="D74" s="25"/>
      <c r="E74" s="25"/>
      <c r="F74" s="25"/>
      <c r="G74" s="25"/>
      <c r="H74" s="25"/>
      <c r="I74" s="25"/>
      <c r="J74" s="25"/>
      <c r="K74" s="25"/>
      <c r="L74" s="25"/>
      <c r="M74" s="25"/>
      <c r="N74" s="25"/>
      <c r="O74" s="25"/>
      <c r="P74" s="2157" t="s">
        <v>1962</v>
      </c>
      <c r="Q74" s="2158"/>
      <c r="R74" s="2158"/>
      <c r="S74" s="2158"/>
      <c r="T74" s="2158"/>
      <c r="U74" s="2158"/>
      <c r="V74" s="2158"/>
      <c r="W74" s="2158"/>
      <c r="X74" s="2158"/>
      <c r="Y74" s="2158"/>
      <c r="Z74" s="2158"/>
      <c r="AA74" s="2158"/>
      <c r="AB74" s="2158"/>
      <c r="AC74" s="2158"/>
      <c r="AD74" s="2158"/>
      <c r="AE74" s="2158"/>
      <c r="AF74" s="2158"/>
      <c r="AG74" s="2158"/>
      <c r="AH74" s="2158"/>
      <c r="AI74" s="2158"/>
      <c r="AJ74" s="2158"/>
      <c r="AK74" s="2158"/>
      <c r="AL74" s="2158"/>
      <c r="AM74" s="2158"/>
      <c r="AN74" s="2158"/>
      <c r="AO74" s="1788"/>
      <c r="AP74" s="1789"/>
      <c r="AQ74" s="672">
        <f t="shared" si="1"/>
        <v>0</v>
      </c>
      <c r="AR74" s="293" t="s">
        <v>1210</v>
      </c>
      <c r="AS74" s="25"/>
      <c r="AT74" s="25"/>
      <c r="AU74" s="25"/>
      <c r="AV74" s="25"/>
      <c r="AW74" s="25"/>
      <c r="AX74" s="25"/>
      <c r="AY74" s="25"/>
      <c r="AZ74" s="25"/>
      <c r="BA74" s="25"/>
      <c r="BB74" s="25"/>
      <c r="BC74" s="68"/>
      <c r="BD74" s="536"/>
      <c r="BE74" s="68"/>
    </row>
    <row r="75" spans="2:57" ht="22.5" customHeight="1" thickBot="1">
      <c r="B75" s="25"/>
      <c r="C75" s="25"/>
      <c r="D75" s="25"/>
      <c r="E75" s="25"/>
      <c r="F75" s="25"/>
      <c r="G75" s="25"/>
      <c r="H75" s="25"/>
      <c r="I75" s="25"/>
      <c r="J75" s="25"/>
      <c r="K75" s="25"/>
      <c r="L75" s="25"/>
      <c r="M75" s="25"/>
      <c r="N75" s="25"/>
      <c r="O75" s="25"/>
      <c r="P75" s="2170" t="s">
        <v>1963</v>
      </c>
      <c r="Q75" s="2171"/>
      <c r="R75" s="2171"/>
      <c r="S75" s="2171"/>
      <c r="T75" s="2171"/>
      <c r="U75" s="2171"/>
      <c r="V75" s="2171"/>
      <c r="W75" s="2171"/>
      <c r="X75" s="2171"/>
      <c r="Y75" s="2171"/>
      <c r="Z75" s="2171"/>
      <c r="AA75" s="2171"/>
      <c r="AB75" s="2171"/>
      <c r="AC75" s="2171"/>
      <c r="AD75" s="2171"/>
      <c r="AE75" s="2171"/>
      <c r="AF75" s="2171"/>
      <c r="AG75" s="2171"/>
      <c r="AH75" s="2171"/>
      <c r="AI75" s="2171"/>
      <c r="AJ75" s="2171"/>
      <c r="AK75" s="2171"/>
      <c r="AL75" s="2171"/>
      <c r="AM75" s="2171"/>
      <c r="AN75" s="2171"/>
      <c r="AO75" s="1808"/>
      <c r="AP75" s="1809"/>
      <c r="AQ75" s="672">
        <f t="shared" si="1"/>
        <v>0</v>
      </c>
      <c r="AR75" s="293" t="s">
        <v>1214</v>
      </c>
      <c r="AS75" s="25"/>
      <c r="AT75" s="25"/>
      <c r="AU75" s="25"/>
      <c r="AV75" s="25"/>
      <c r="AW75" s="25"/>
      <c r="AX75" s="25"/>
      <c r="AY75" s="25"/>
      <c r="AZ75" s="25"/>
      <c r="BA75" s="25"/>
      <c r="BB75" s="25"/>
      <c r="BC75" s="68"/>
      <c r="BD75" s="536"/>
      <c r="BE75" s="68"/>
    </row>
    <row r="76" spans="2:57">
      <c r="B76" s="25"/>
      <c r="C76" s="25"/>
      <c r="D76" s="25"/>
      <c r="E76" s="25"/>
      <c r="F76" s="25"/>
      <c r="G76" s="25"/>
      <c r="H76" s="25"/>
      <c r="I76" s="25"/>
      <c r="J76" s="25"/>
      <c r="K76" s="25"/>
      <c r="L76" s="25"/>
      <c r="M76" s="25"/>
      <c r="N76" s="25"/>
      <c r="O76" s="25"/>
      <c r="P76" s="25"/>
      <c r="Q76" s="25"/>
      <c r="R76" s="25"/>
      <c r="S76" s="572"/>
      <c r="T76" s="572"/>
      <c r="U76" s="572"/>
      <c r="V76" s="572"/>
      <c r="W76" s="572"/>
      <c r="X76" s="572"/>
      <c r="Y76" s="572"/>
      <c r="Z76" s="572"/>
      <c r="AA76" s="572"/>
      <c r="AB76" s="572"/>
      <c r="AC76" s="572"/>
      <c r="AD76" s="572"/>
      <c r="AE76" s="572"/>
      <c r="AF76" s="572"/>
      <c r="AG76" s="293"/>
      <c r="AH76" s="572"/>
      <c r="AI76" s="293"/>
      <c r="AJ76" s="294" t="s">
        <v>1860</v>
      </c>
      <c r="AK76" s="2169">
        <f>IF(SUM(AQ70:AQ75)=1,1,0)</f>
        <v>0</v>
      </c>
      <c r="AL76" s="2169"/>
      <c r="AM76" s="2169"/>
      <c r="AN76" s="2169"/>
      <c r="AO76" s="2169"/>
      <c r="AP76" s="2169"/>
      <c r="AQ76" s="25"/>
      <c r="AR76" s="25"/>
      <c r="AS76" s="25"/>
      <c r="AT76" s="25"/>
      <c r="AU76" s="25"/>
      <c r="AV76" s="25"/>
      <c r="AW76" s="25"/>
      <c r="AX76" s="25"/>
      <c r="AY76" s="25"/>
      <c r="AZ76" s="25"/>
      <c r="BA76" s="25"/>
      <c r="BB76" s="25"/>
      <c r="BC76" s="68"/>
      <c r="BD76" s="536"/>
      <c r="BE76" s="68"/>
    </row>
    <row r="77" spans="2:57">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68"/>
      <c r="BD77" s="536"/>
      <c r="BE77" s="68"/>
    </row>
    <row r="78" spans="2:57" ht="23" customHeight="1">
      <c r="B78" s="1796" t="s">
        <v>300</v>
      </c>
      <c r="C78" s="1796"/>
      <c r="D78" s="1796"/>
      <c r="E78" s="1796"/>
      <c r="F78" s="1216" t="s">
        <v>473</v>
      </c>
      <c r="G78" s="1217"/>
      <c r="H78" s="1217"/>
      <c r="I78" s="1217"/>
      <c r="J78" s="993">
        <f>IF($U$2&lt;&gt;"",$U$2,"")</f>
        <v>0</v>
      </c>
      <c r="K78" s="993"/>
      <c r="L78" s="993"/>
      <c r="M78" s="993"/>
      <c r="N78" s="993"/>
      <c r="O78" s="993"/>
      <c r="P78" s="994"/>
      <c r="Q78" s="1032" t="s">
        <v>2100</v>
      </c>
      <c r="R78" s="1196"/>
      <c r="S78" s="1196"/>
      <c r="T78" s="1196"/>
      <c r="U78" s="1196"/>
      <c r="V78" s="1196"/>
      <c r="W78" s="1196"/>
      <c r="X78" s="1196"/>
      <c r="Y78" s="1196"/>
      <c r="Z78" s="1196"/>
      <c r="AA78" s="1196"/>
      <c r="AB78" s="1196"/>
      <c r="AC78" s="1196"/>
      <c r="AD78" s="1196"/>
      <c r="AE78" s="1196"/>
      <c r="AF78" s="1196"/>
      <c r="AG78" s="1196"/>
      <c r="AH78" s="1196"/>
      <c r="AI78" s="1196"/>
      <c r="AJ78" s="1196"/>
      <c r="AK78" s="1196"/>
      <c r="AL78" s="1196"/>
      <c r="AM78" s="1196"/>
      <c r="AN78" s="1196"/>
      <c r="AO78" s="1196"/>
      <c r="AP78" s="1196"/>
      <c r="AQ78" s="1196"/>
      <c r="AR78" s="1196"/>
      <c r="AS78" s="1196"/>
      <c r="AT78" s="1196"/>
      <c r="AU78" s="1196"/>
      <c r="AV78" s="1196"/>
      <c r="AW78" s="1196"/>
      <c r="AX78" s="1196"/>
      <c r="AY78" s="1196"/>
      <c r="AZ78" s="1196"/>
      <c r="BA78" s="1196"/>
      <c r="BB78" s="1197"/>
      <c r="BC78" s="68"/>
      <c r="BD78" s="536"/>
      <c r="BE78" s="68"/>
    </row>
    <row r="79" spans="2:57" ht="23" customHeight="1">
      <c r="B79" s="1796"/>
      <c r="C79" s="1796"/>
      <c r="D79" s="1796"/>
      <c r="E79" s="1796"/>
      <c r="F79" s="1239" t="s">
        <v>653</v>
      </c>
      <c r="G79" s="1240"/>
      <c r="H79" s="1240"/>
      <c r="I79" s="1240"/>
      <c r="J79" s="1042" t="str">
        <f>IF($AW$2&lt;&gt;"",$AW$2,"")</f>
        <v>01</v>
      </c>
      <c r="K79" s="1042"/>
      <c r="L79" s="1042"/>
      <c r="M79" s="1042"/>
      <c r="N79" s="1042"/>
      <c r="O79" s="1042"/>
      <c r="P79" s="1043"/>
      <c r="Q79" s="1484"/>
      <c r="R79" s="1198"/>
      <c r="S79" s="1198"/>
      <c r="T79" s="1198"/>
      <c r="U79" s="1198"/>
      <c r="V79" s="1198"/>
      <c r="W79" s="1198"/>
      <c r="X79" s="1198"/>
      <c r="Y79" s="1198"/>
      <c r="Z79" s="1198"/>
      <c r="AA79" s="1198"/>
      <c r="AB79" s="1198"/>
      <c r="AC79" s="1198"/>
      <c r="AD79" s="1198"/>
      <c r="AE79" s="1198"/>
      <c r="AF79" s="1198"/>
      <c r="AG79" s="1198"/>
      <c r="AH79" s="1198"/>
      <c r="AI79" s="1198"/>
      <c r="AJ79" s="1198"/>
      <c r="AK79" s="1198"/>
      <c r="AL79" s="1198"/>
      <c r="AM79" s="1198"/>
      <c r="AN79" s="1198"/>
      <c r="AO79" s="1198"/>
      <c r="AP79" s="1198"/>
      <c r="AQ79" s="1198"/>
      <c r="AR79" s="1198"/>
      <c r="AS79" s="1198"/>
      <c r="AT79" s="1198"/>
      <c r="AU79" s="1198"/>
      <c r="AV79" s="1198"/>
      <c r="AW79" s="1198"/>
      <c r="AX79" s="1198"/>
      <c r="AY79" s="1198"/>
      <c r="AZ79" s="1198"/>
      <c r="BA79" s="1198"/>
      <c r="BB79" s="1199"/>
      <c r="BC79" s="68"/>
      <c r="BD79" s="536"/>
      <c r="BE79" s="68"/>
    </row>
    <row r="80" spans="2:57">
      <c r="B80" s="26"/>
      <c r="C80" s="26"/>
      <c r="D80" s="26"/>
      <c r="E80" s="26"/>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68"/>
      <c r="BD80" s="536"/>
      <c r="BE80" s="68"/>
    </row>
    <row r="81" spans="1:69">
      <c r="B81" s="26"/>
      <c r="C81" s="26"/>
      <c r="D81" s="26"/>
      <c r="E81" s="26"/>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68"/>
      <c r="BD81" s="536"/>
      <c r="BE81" s="68"/>
    </row>
    <row r="82" spans="1:69" ht="29.25" customHeight="1">
      <c r="B82" s="26"/>
      <c r="C82" s="26"/>
      <c r="D82" s="26"/>
      <c r="E82" s="26"/>
      <c r="F82" s="28"/>
      <c r="G82" s="1815" t="s">
        <v>1873</v>
      </c>
      <c r="H82" s="1815"/>
      <c r="I82" s="1815"/>
      <c r="J82" s="1815"/>
      <c r="K82" s="1815"/>
      <c r="L82" s="1815"/>
      <c r="M82" s="1815"/>
      <c r="N82" s="1815"/>
      <c r="O82" s="1815"/>
      <c r="P82" s="1815"/>
      <c r="Q82" s="1815"/>
      <c r="R82" s="1815"/>
      <c r="S82" s="1815"/>
      <c r="T82" s="1815"/>
      <c r="U82" s="1815"/>
      <c r="V82" s="1815"/>
      <c r="W82" s="1815"/>
      <c r="X82" s="1815"/>
      <c r="Y82" s="1815"/>
      <c r="Z82" s="1816"/>
      <c r="AA82" s="2178"/>
      <c r="AB82" s="2178"/>
      <c r="AC82" s="2178"/>
      <c r="AD82" s="2178"/>
      <c r="AE82" s="2178"/>
      <c r="AF82" s="2178"/>
      <c r="AG82" s="2178"/>
      <c r="AH82" s="2178"/>
      <c r="AI82" s="2178"/>
      <c r="AJ82" s="2178"/>
      <c r="AK82" s="2178"/>
      <c r="AL82" s="2178"/>
      <c r="AM82" s="2178"/>
      <c r="AN82" s="2178"/>
      <c r="AO82" s="2178"/>
      <c r="AP82" s="2178"/>
      <c r="AQ82" s="2178"/>
      <c r="AR82" s="2178"/>
      <c r="AS82" s="2178"/>
      <c r="AT82" s="2178"/>
      <c r="AU82" s="2178"/>
      <c r="AV82" s="2178"/>
      <c r="AW82" s="2178"/>
      <c r="AX82" s="2178"/>
      <c r="AY82" s="680">
        <f>IF(ISERROR(VLOOKUP(AA82,tabelle!G21:H24,2,FALSE)),0,VLOOKUP(AA82,tabelle!G21:H24,2,FALSE))</f>
        <v>0</v>
      </c>
      <c r="AZ82" s="28"/>
      <c r="BA82" s="28"/>
      <c r="BB82" s="28"/>
      <c r="BC82" s="68"/>
      <c r="BD82" s="536"/>
      <c r="BE82" s="68"/>
    </row>
    <row r="83" spans="1:69">
      <c r="B83" s="26"/>
      <c r="C83" s="26"/>
      <c r="D83" s="26"/>
      <c r="E83" s="26"/>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68"/>
      <c r="BD83" s="536"/>
      <c r="BE83" s="68"/>
    </row>
    <row r="84" spans="1:69">
      <c r="B84" s="29"/>
      <c r="C84" s="30"/>
      <c r="D84" s="30"/>
      <c r="E84" s="30"/>
      <c r="F84" s="30"/>
      <c r="G84" s="30"/>
      <c r="H84" s="30"/>
      <c r="I84" s="1772" t="s">
        <v>284</v>
      </c>
      <c r="J84" s="1772"/>
      <c r="K84" s="1772"/>
      <c r="L84" s="1772"/>
      <c r="M84" s="1772"/>
      <c r="N84" s="1773"/>
      <c r="O84" s="1796" t="e">
        <f ca="1">IF(W95&lt;0,"TABELLA DEL DANNO INCOERENTE: VEDERE MANUALE AeDES", "DANNO")</f>
        <v>#NAME?</v>
      </c>
      <c r="P84" s="1796"/>
      <c r="Q84" s="1796"/>
      <c r="R84" s="1796"/>
      <c r="S84" s="1796"/>
      <c r="T84" s="1796"/>
      <c r="U84" s="1796"/>
      <c r="V84" s="1796"/>
      <c r="W84" s="1796"/>
      <c r="X84" s="1796"/>
      <c r="Y84" s="1796"/>
      <c r="Z84" s="1796"/>
      <c r="AA84" s="1796"/>
      <c r="AB84" s="1796"/>
      <c r="AC84" s="1796"/>
      <c r="AD84" s="1796"/>
      <c r="AE84" s="1796"/>
      <c r="AF84" s="1796"/>
      <c r="AG84" s="1796"/>
      <c r="AH84" s="1796"/>
      <c r="AI84" s="1796"/>
      <c r="AJ84" s="1796"/>
      <c r="AK84" s="1796"/>
      <c r="AL84" s="1796"/>
      <c r="AM84" s="1796"/>
      <c r="AN84" s="1796"/>
      <c r="AO84" s="1796"/>
      <c r="AP84" s="1796"/>
      <c r="AQ84" s="1796"/>
      <c r="AR84" s="1796"/>
      <c r="AS84" s="1796"/>
      <c r="AT84" s="1796"/>
      <c r="AU84" s="1796"/>
      <c r="AV84" s="1796"/>
      <c r="AW84" s="1796"/>
      <c r="AX84" s="1796"/>
      <c r="AY84" s="1796"/>
      <c r="AZ84" s="1796"/>
      <c r="BA84" s="1796"/>
      <c r="BB84" s="1796"/>
      <c r="BC84" s="68"/>
      <c r="BD84" s="536"/>
      <c r="BE84" s="68"/>
    </row>
    <row r="85" spans="1:69" ht="13.5" customHeight="1">
      <c r="B85" s="31"/>
      <c r="C85" s="32"/>
      <c r="D85" s="32"/>
      <c r="E85" s="32"/>
      <c r="F85" s="32"/>
      <c r="G85" s="32"/>
      <c r="H85" s="32"/>
      <c r="I85" s="1774"/>
      <c r="J85" s="1774"/>
      <c r="K85" s="1774"/>
      <c r="L85" s="1774"/>
      <c r="M85" s="1774"/>
      <c r="N85" s="1775"/>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6"/>
      <c r="AK85" s="1796"/>
      <c r="AL85" s="1796"/>
      <c r="AM85" s="1796"/>
      <c r="AN85" s="1796"/>
      <c r="AO85" s="1796"/>
      <c r="AP85" s="1796"/>
      <c r="AQ85" s="1796"/>
      <c r="AR85" s="1796"/>
      <c r="AS85" s="1796"/>
      <c r="AT85" s="1796"/>
      <c r="AU85" s="1796"/>
      <c r="AV85" s="1796"/>
      <c r="AW85" s="1796"/>
      <c r="AX85" s="1796"/>
      <c r="AY85" s="1796"/>
      <c r="AZ85" s="1796"/>
      <c r="BA85" s="1796"/>
      <c r="BB85" s="1796"/>
      <c r="BC85" s="68"/>
      <c r="BD85" s="536"/>
      <c r="BE85" s="68"/>
    </row>
    <row r="86" spans="1:69">
      <c r="B86" s="1817" t="s">
        <v>285</v>
      </c>
      <c r="C86" s="1818"/>
      <c r="D86" s="1818"/>
      <c r="E86" s="1818"/>
      <c r="F86" s="1818"/>
      <c r="G86" s="1818"/>
      <c r="H86" s="32"/>
      <c r="I86" s="1774"/>
      <c r="J86" s="1774"/>
      <c r="K86" s="1774"/>
      <c r="L86" s="1774"/>
      <c r="M86" s="1774"/>
      <c r="N86" s="1775"/>
      <c r="O86" s="1879" t="s">
        <v>282</v>
      </c>
      <c r="P86" s="1810"/>
      <c r="Q86" s="1810"/>
      <c r="R86" s="1810"/>
      <c r="S86" s="1810"/>
      <c r="T86" s="1810"/>
      <c r="U86" s="1810"/>
      <c r="V86" s="1810"/>
      <c r="W86" s="1810"/>
      <c r="X86" s="1810"/>
      <c r="Y86" s="1810"/>
      <c r="Z86" s="1810"/>
      <c r="AA86" s="1879" t="s">
        <v>281</v>
      </c>
      <c r="AB86" s="1810"/>
      <c r="AC86" s="1810"/>
      <c r="AD86" s="1810"/>
      <c r="AE86" s="1810"/>
      <c r="AF86" s="1810"/>
      <c r="AG86" s="1810"/>
      <c r="AH86" s="1810"/>
      <c r="AI86" s="1810"/>
      <c r="AJ86" s="1810"/>
      <c r="AK86" s="1810"/>
      <c r="AL86" s="1810"/>
      <c r="AM86" s="1879" t="s">
        <v>283</v>
      </c>
      <c r="AN86" s="1810"/>
      <c r="AO86" s="1810"/>
      <c r="AP86" s="1810"/>
      <c r="AQ86" s="1810"/>
      <c r="AR86" s="1810"/>
      <c r="AS86" s="1810"/>
      <c r="AT86" s="1810"/>
      <c r="AU86" s="1810"/>
      <c r="AV86" s="1810"/>
      <c r="AW86" s="1810"/>
      <c r="AX86" s="1810"/>
      <c r="AY86" s="1806" t="s">
        <v>280</v>
      </c>
      <c r="AZ86" s="1806"/>
      <c r="BA86" s="1806"/>
      <c r="BB86" s="1806"/>
      <c r="BC86" s="68"/>
      <c r="BD86" s="536"/>
      <c r="BE86" s="68"/>
    </row>
    <row r="87" spans="1:69" ht="12.75" customHeight="1">
      <c r="B87" s="1817"/>
      <c r="C87" s="1818"/>
      <c r="D87" s="1818"/>
      <c r="E87" s="1818"/>
      <c r="F87" s="1818"/>
      <c r="G87" s="1818"/>
      <c r="H87" s="32"/>
      <c r="I87" s="32"/>
      <c r="J87" s="32"/>
      <c r="K87" s="32"/>
      <c r="L87" s="32"/>
      <c r="M87" s="32"/>
      <c r="N87" s="33"/>
      <c r="O87" s="1810"/>
      <c r="P87" s="1810"/>
      <c r="Q87" s="1810"/>
      <c r="R87" s="1810"/>
      <c r="S87" s="1810"/>
      <c r="T87" s="1810"/>
      <c r="U87" s="1810"/>
      <c r="V87" s="1810"/>
      <c r="W87" s="1810"/>
      <c r="X87" s="1810"/>
      <c r="Y87" s="1810"/>
      <c r="Z87" s="1810"/>
      <c r="AA87" s="1810"/>
      <c r="AB87" s="1810"/>
      <c r="AC87" s="1810"/>
      <c r="AD87" s="1810"/>
      <c r="AE87" s="1810"/>
      <c r="AF87" s="1810"/>
      <c r="AG87" s="1810"/>
      <c r="AH87" s="1810"/>
      <c r="AI87" s="1810"/>
      <c r="AJ87" s="1810"/>
      <c r="AK87" s="1810"/>
      <c r="AL87" s="1810"/>
      <c r="AM87" s="1810"/>
      <c r="AN87" s="1810"/>
      <c r="AO87" s="1810"/>
      <c r="AP87" s="1810"/>
      <c r="AQ87" s="1810"/>
      <c r="AR87" s="1810"/>
      <c r="AS87" s="1810"/>
      <c r="AT87" s="1810"/>
      <c r="AU87" s="1810"/>
      <c r="AV87" s="1810"/>
      <c r="AW87" s="1810"/>
      <c r="AX87" s="1810"/>
      <c r="AY87" s="1806"/>
      <c r="AZ87" s="1806"/>
      <c r="BA87" s="1806"/>
      <c r="BB87" s="1806"/>
      <c r="BC87" s="68"/>
      <c r="BD87" s="536"/>
      <c r="BE87" s="68"/>
    </row>
    <row r="88" spans="1:69">
      <c r="B88" s="1817"/>
      <c r="C88" s="1818"/>
      <c r="D88" s="1818"/>
      <c r="E88" s="1818"/>
      <c r="F88" s="1818"/>
      <c r="G88" s="1818"/>
      <c r="H88" s="32"/>
      <c r="I88" s="32"/>
      <c r="J88" s="32"/>
      <c r="K88" s="32"/>
      <c r="L88" s="32"/>
      <c r="M88" s="32"/>
      <c r="N88" s="33"/>
      <c r="O88" s="1810" t="s">
        <v>1153</v>
      </c>
      <c r="P88" s="1810"/>
      <c r="Q88" s="1810"/>
      <c r="R88" s="1810"/>
      <c r="S88" s="1810" t="s">
        <v>1154</v>
      </c>
      <c r="T88" s="1810"/>
      <c r="U88" s="1810"/>
      <c r="V88" s="1810"/>
      <c r="W88" s="1810" t="s">
        <v>279</v>
      </c>
      <c r="X88" s="1810"/>
      <c r="Y88" s="1810"/>
      <c r="Z88" s="1810"/>
      <c r="AA88" s="1810" t="s">
        <v>1153</v>
      </c>
      <c r="AB88" s="1810"/>
      <c r="AC88" s="1810"/>
      <c r="AD88" s="1810"/>
      <c r="AE88" s="1810" t="s">
        <v>1154</v>
      </c>
      <c r="AF88" s="1810"/>
      <c r="AG88" s="1810"/>
      <c r="AH88" s="1810"/>
      <c r="AI88" s="1810" t="s">
        <v>279</v>
      </c>
      <c r="AJ88" s="1810"/>
      <c r="AK88" s="1810"/>
      <c r="AL88" s="1810"/>
      <c r="AM88" s="1810" t="s">
        <v>1153</v>
      </c>
      <c r="AN88" s="1810"/>
      <c r="AO88" s="1810"/>
      <c r="AP88" s="1810"/>
      <c r="AQ88" s="1810" t="s">
        <v>1154</v>
      </c>
      <c r="AR88" s="1810"/>
      <c r="AS88" s="1810"/>
      <c r="AT88" s="1810"/>
      <c r="AU88" s="1810" t="s">
        <v>279</v>
      </c>
      <c r="AV88" s="1810"/>
      <c r="AW88" s="1810"/>
      <c r="AX88" s="1810"/>
      <c r="AY88" s="1806"/>
      <c r="AZ88" s="1806"/>
      <c r="BA88" s="1806"/>
      <c r="BB88" s="1806"/>
      <c r="BC88" s="68"/>
      <c r="BD88" s="536"/>
      <c r="BE88" s="68"/>
    </row>
    <row r="89" spans="1:69">
      <c r="B89" s="2155"/>
      <c r="C89" s="2156"/>
      <c r="D89" s="2156"/>
      <c r="E89" s="2156"/>
      <c r="F89" s="2156"/>
      <c r="G89" s="2156"/>
      <c r="H89" s="2156"/>
      <c r="I89" s="2156"/>
      <c r="J89" s="2156"/>
      <c r="K89" s="2156"/>
      <c r="L89" s="2156"/>
      <c r="M89" s="2156"/>
      <c r="N89" s="2168"/>
      <c r="O89" s="1807" t="s">
        <v>1212</v>
      </c>
      <c r="P89" s="1807"/>
      <c r="Q89" s="1807"/>
      <c r="R89" s="1807"/>
      <c r="S89" s="1416" t="s">
        <v>1817</v>
      </c>
      <c r="T89" s="1417"/>
      <c r="U89" s="1417"/>
      <c r="V89" s="1418"/>
      <c r="W89" s="1416" t="s">
        <v>1816</v>
      </c>
      <c r="X89" s="1417"/>
      <c r="Y89" s="1417"/>
      <c r="Z89" s="1418"/>
      <c r="AA89" s="1416" t="s">
        <v>1213</v>
      </c>
      <c r="AB89" s="1417"/>
      <c r="AC89" s="1417"/>
      <c r="AD89" s="1418"/>
      <c r="AE89" s="1416" t="s">
        <v>1210</v>
      </c>
      <c r="AF89" s="1417"/>
      <c r="AG89" s="1417"/>
      <c r="AH89" s="1418"/>
      <c r="AI89" s="1416" t="s">
        <v>1214</v>
      </c>
      <c r="AJ89" s="1417"/>
      <c r="AK89" s="1417"/>
      <c r="AL89" s="1418"/>
      <c r="AM89" s="1416" t="s">
        <v>1613</v>
      </c>
      <c r="AN89" s="1417"/>
      <c r="AO89" s="1417"/>
      <c r="AP89" s="1418"/>
      <c r="AQ89" s="1416" t="s">
        <v>1614</v>
      </c>
      <c r="AR89" s="1417"/>
      <c r="AS89" s="1417"/>
      <c r="AT89" s="1418"/>
      <c r="AU89" s="1416" t="s">
        <v>1151</v>
      </c>
      <c r="AV89" s="1417"/>
      <c r="AW89" s="1417"/>
      <c r="AX89" s="1418"/>
      <c r="AY89" s="1416" t="s">
        <v>1152</v>
      </c>
      <c r="AZ89" s="1417"/>
      <c r="BA89" s="1417"/>
      <c r="BB89" s="1418"/>
      <c r="BC89" s="68"/>
      <c r="BD89" s="536"/>
      <c r="BE89" s="68"/>
      <c r="BF89" s="34" t="s">
        <v>976</v>
      </c>
    </row>
    <row r="90" spans="1:69">
      <c r="B90" s="1807">
        <v>1</v>
      </c>
      <c r="C90" s="1807"/>
      <c r="D90" s="1807"/>
      <c r="E90" s="2180" t="s">
        <v>1146</v>
      </c>
      <c r="F90" s="2180"/>
      <c r="G90" s="2180"/>
      <c r="H90" s="2180"/>
      <c r="I90" s="2180"/>
      <c r="J90" s="2180"/>
      <c r="K90" s="2180"/>
      <c r="L90" s="2180"/>
      <c r="M90" s="2180"/>
      <c r="N90" s="2180"/>
      <c r="O90" s="1224"/>
      <c r="P90" s="1225"/>
      <c r="Q90" s="1225"/>
      <c r="R90" s="1226"/>
      <c r="S90" s="1224"/>
      <c r="T90" s="1225"/>
      <c r="U90" s="1225"/>
      <c r="V90" s="1226"/>
      <c r="W90" s="1224"/>
      <c r="X90" s="1225"/>
      <c r="Y90" s="1225"/>
      <c r="Z90" s="1226"/>
      <c r="AA90" s="1224"/>
      <c r="AB90" s="1225"/>
      <c r="AC90" s="1225"/>
      <c r="AD90" s="1226"/>
      <c r="AE90" s="1224"/>
      <c r="AF90" s="1225"/>
      <c r="AG90" s="1225"/>
      <c r="AH90" s="1226"/>
      <c r="AI90" s="1224"/>
      <c r="AJ90" s="1225"/>
      <c r="AK90" s="1225"/>
      <c r="AL90" s="1226"/>
      <c r="AM90" s="1224"/>
      <c r="AN90" s="1225"/>
      <c r="AO90" s="1225"/>
      <c r="AP90" s="1226"/>
      <c r="AQ90" s="1224"/>
      <c r="AR90" s="1225"/>
      <c r="AS90" s="1225"/>
      <c r="AT90" s="1226"/>
      <c r="AU90" s="1224"/>
      <c r="AV90" s="1225"/>
      <c r="AW90" s="1225"/>
      <c r="AX90" s="1226"/>
      <c r="AY90" s="1224"/>
      <c r="AZ90" s="1225"/>
      <c r="BA90" s="1225"/>
      <c r="BB90" s="1226"/>
      <c r="BC90" s="68"/>
      <c r="BE90" s="534" t="s">
        <v>976</v>
      </c>
      <c r="BF90" s="673">
        <f>IF(O90="x",1,0)</f>
        <v>0</v>
      </c>
      <c r="BG90" s="282">
        <f>IF(S90="x",1,0)</f>
        <v>0</v>
      </c>
      <c r="BH90" s="282">
        <f>IF(W90="x",1,0)</f>
        <v>0</v>
      </c>
      <c r="BI90" s="282">
        <f>IF(AA90="x",1,0)</f>
        <v>0</v>
      </c>
      <c r="BJ90" s="282">
        <f>IF(AE90="x",1,0)</f>
        <v>0</v>
      </c>
      <c r="BK90" s="282">
        <f>IF(AI90="x",1,0)</f>
        <v>0</v>
      </c>
      <c r="BL90" s="282">
        <f>IF(AM90="x",1,0)</f>
        <v>0</v>
      </c>
      <c r="BM90" s="282">
        <f>IF(AQ90="x",1,0)</f>
        <v>0</v>
      </c>
      <c r="BN90" s="282">
        <f>IF(AU90="x",1,0)</f>
        <v>0</v>
      </c>
      <c r="BO90" s="283">
        <f>IF(AY90="x",1,0)</f>
        <v>0</v>
      </c>
      <c r="BP90" s="286"/>
      <c r="BQ90" s="286"/>
    </row>
    <row r="91" spans="1:69">
      <c r="B91" s="1416">
        <v>2</v>
      </c>
      <c r="C91" s="1417"/>
      <c r="D91" s="1418"/>
      <c r="E91" s="1811" t="s">
        <v>1147</v>
      </c>
      <c r="F91" s="1812"/>
      <c r="G91" s="1812"/>
      <c r="H91" s="1812"/>
      <c r="I91" s="1812"/>
      <c r="J91" s="1812"/>
      <c r="K91" s="1812"/>
      <c r="L91" s="1812"/>
      <c r="M91" s="1812"/>
      <c r="N91" s="1813"/>
      <c r="O91" s="1224"/>
      <c r="P91" s="1225"/>
      <c r="Q91" s="1225"/>
      <c r="R91" s="1226"/>
      <c r="S91" s="1224"/>
      <c r="T91" s="1225"/>
      <c r="U91" s="1225"/>
      <c r="V91" s="1226"/>
      <c r="W91" s="1224"/>
      <c r="X91" s="1225"/>
      <c r="Y91" s="1225"/>
      <c r="Z91" s="1226"/>
      <c r="AA91" s="1224"/>
      <c r="AB91" s="1225"/>
      <c r="AC91" s="1225"/>
      <c r="AD91" s="1226"/>
      <c r="AE91" s="1224"/>
      <c r="AF91" s="1225"/>
      <c r="AG91" s="1225"/>
      <c r="AH91" s="1226"/>
      <c r="AI91" s="1224"/>
      <c r="AJ91" s="1225"/>
      <c r="AK91" s="1225"/>
      <c r="AL91" s="1226"/>
      <c r="AM91" s="1224"/>
      <c r="AN91" s="1225"/>
      <c r="AO91" s="1225"/>
      <c r="AP91" s="1226"/>
      <c r="AQ91" s="1224"/>
      <c r="AR91" s="1225"/>
      <c r="AS91" s="1225"/>
      <c r="AT91" s="1226"/>
      <c r="AU91" s="1224"/>
      <c r="AV91" s="1225"/>
      <c r="AW91" s="1225"/>
      <c r="AX91" s="1226"/>
      <c r="AY91" s="1224"/>
      <c r="AZ91" s="1225"/>
      <c r="BA91" s="1225"/>
      <c r="BB91" s="1226"/>
      <c r="BC91" s="68"/>
      <c r="BD91" s="536"/>
      <c r="BE91" s="68"/>
      <c r="BF91" s="671">
        <f>IF(O91="x",1,0)</f>
        <v>0</v>
      </c>
      <c r="BG91" s="286">
        <f>IF(S91="x",1,0)</f>
        <v>0</v>
      </c>
      <c r="BH91" s="286">
        <f>IF(W91="x",1,0)</f>
        <v>0</v>
      </c>
      <c r="BI91" s="286">
        <f>IF(AA91="x",1,0)</f>
        <v>0</v>
      </c>
      <c r="BJ91" s="286">
        <f>IF(AE91="x",1,0)</f>
        <v>0</v>
      </c>
      <c r="BK91" s="286">
        <f>IF(AI91="x",1,0)</f>
        <v>0</v>
      </c>
      <c r="BL91" s="286">
        <f>IF(AM91="x",1,0)</f>
        <v>0</v>
      </c>
      <c r="BM91" s="286">
        <f>IF(AQ91="x",1,0)</f>
        <v>0</v>
      </c>
      <c r="BN91" s="286">
        <f>IF(AU91="x",1,0)</f>
        <v>0</v>
      </c>
      <c r="BO91" s="287">
        <f>IF(AY91="x",1,0)</f>
        <v>0</v>
      </c>
      <c r="BP91" s="286"/>
      <c r="BQ91" s="286"/>
    </row>
    <row r="92" spans="1:69">
      <c r="B92" s="1416">
        <v>3</v>
      </c>
      <c r="C92" s="1417"/>
      <c r="D92" s="1418"/>
      <c r="E92" s="1811" t="s">
        <v>1148</v>
      </c>
      <c r="F92" s="1812"/>
      <c r="G92" s="1812"/>
      <c r="H92" s="1812"/>
      <c r="I92" s="1812"/>
      <c r="J92" s="1812"/>
      <c r="K92" s="1812"/>
      <c r="L92" s="1812"/>
      <c r="M92" s="1812"/>
      <c r="N92" s="1813"/>
      <c r="O92" s="1224"/>
      <c r="P92" s="1225"/>
      <c r="Q92" s="1225"/>
      <c r="R92" s="1226"/>
      <c r="S92" s="1224"/>
      <c r="T92" s="1225"/>
      <c r="U92" s="1225"/>
      <c r="V92" s="1226"/>
      <c r="W92" s="1224"/>
      <c r="X92" s="1225"/>
      <c r="Y92" s="1225"/>
      <c r="Z92" s="1226"/>
      <c r="AA92" s="1224"/>
      <c r="AB92" s="1225"/>
      <c r="AC92" s="1225"/>
      <c r="AD92" s="1226"/>
      <c r="AE92" s="1224"/>
      <c r="AF92" s="1225"/>
      <c r="AG92" s="1225"/>
      <c r="AH92" s="1226"/>
      <c r="AI92" s="1224"/>
      <c r="AJ92" s="1225"/>
      <c r="AK92" s="1225"/>
      <c r="AL92" s="1226"/>
      <c r="AM92" s="1224"/>
      <c r="AN92" s="1225"/>
      <c r="AO92" s="1225"/>
      <c r="AP92" s="1226"/>
      <c r="AQ92" s="1224"/>
      <c r="AR92" s="1225"/>
      <c r="AS92" s="1225"/>
      <c r="AT92" s="1226"/>
      <c r="AU92" s="1224"/>
      <c r="AV92" s="1225"/>
      <c r="AW92" s="1225"/>
      <c r="AX92" s="1226"/>
      <c r="AY92" s="1224"/>
      <c r="AZ92" s="1225"/>
      <c r="BA92" s="1225"/>
      <c r="BB92" s="1226"/>
      <c r="BC92" s="68"/>
      <c r="BD92" s="536"/>
      <c r="BE92" s="68"/>
      <c r="BF92" s="671">
        <f>IF(O92="x",1,0)</f>
        <v>0</v>
      </c>
      <c r="BG92" s="286">
        <f>IF(S92="x",1,0)</f>
        <v>0</v>
      </c>
      <c r="BH92" s="286">
        <f>IF(W92="x",1,0)</f>
        <v>0</v>
      </c>
      <c r="BI92" s="286">
        <f>IF(AA92="x",1,0)</f>
        <v>0</v>
      </c>
      <c r="BJ92" s="286">
        <f>IF(AE92="x",1,0)</f>
        <v>0</v>
      </c>
      <c r="BK92" s="286">
        <f>IF(AI92="x",1,0)</f>
        <v>0</v>
      </c>
      <c r="BL92" s="286">
        <f>IF(AM92="x",1,0)</f>
        <v>0</v>
      </c>
      <c r="BM92" s="286">
        <f>IF(AQ92="x",1,0)</f>
        <v>0</v>
      </c>
      <c r="BN92" s="286">
        <f>IF(AU92="x",1,0)</f>
        <v>0</v>
      </c>
      <c r="BO92" s="287">
        <f>IF(AY92="x",1,0)</f>
        <v>0</v>
      </c>
      <c r="BP92" s="286"/>
      <c r="BQ92" s="286"/>
    </row>
    <row r="93" spans="1:69">
      <c r="B93" s="1416">
        <v>4</v>
      </c>
      <c r="C93" s="1417"/>
      <c r="D93" s="1418"/>
      <c r="E93" s="1811" t="s">
        <v>1149</v>
      </c>
      <c r="F93" s="1812"/>
      <c r="G93" s="1812"/>
      <c r="H93" s="1812"/>
      <c r="I93" s="1812"/>
      <c r="J93" s="1812"/>
      <c r="K93" s="1812"/>
      <c r="L93" s="1812"/>
      <c r="M93" s="1812"/>
      <c r="N93" s="1813"/>
      <c r="O93" s="1224"/>
      <c r="P93" s="1225"/>
      <c r="Q93" s="1225"/>
      <c r="R93" s="1226"/>
      <c r="S93" s="1224"/>
      <c r="T93" s="1225"/>
      <c r="U93" s="1225"/>
      <c r="V93" s="1226"/>
      <c r="W93" s="1224"/>
      <c r="X93" s="1225"/>
      <c r="Y93" s="1225"/>
      <c r="Z93" s="1226"/>
      <c r="AA93" s="1224"/>
      <c r="AB93" s="1225"/>
      <c r="AC93" s="1225"/>
      <c r="AD93" s="1226"/>
      <c r="AE93" s="1224"/>
      <c r="AF93" s="1225"/>
      <c r="AG93" s="1225"/>
      <c r="AH93" s="1226"/>
      <c r="AI93" s="1224"/>
      <c r="AJ93" s="1225"/>
      <c r="AK93" s="1225"/>
      <c r="AL93" s="1226"/>
      <c r="AM93" s="1224"/>
      <c r="AN93" s="1225"/>
      <c r="AO93" s="1225"/>
      <c r="AP93" s="1226"/>
      <c r="AQ93" s="1224"/>
      <c r="AR93" s="1225"/>
      <c r="AS93" s="1225"/>
      <c r="AT93" s="1226"/>
      <c r="AU93" s="1224"/>
      <c r="AV93" s="1225"/>
      <c r="AW93" s="1225"/>
      <c r="AX93" s="1226"/>
      <c r="AY93" s="1224"/>
      <c r="AZ93" s="1225"/>
      <c r="BA93" s="1225"/>
      <c r="BB93" s="1226"/>
      <c r="BC93" s="68"/>
      <c r="BD93" s="536"/>
      <c r="BE93" s="68"/>
      <c r="BF93" s="671">
        <f>IF(O93="x",1,0)</f>
        <v>0</v>
      </c>
      <c r="BG93" s="286">
        <f>IF(S93="x",1,0)</f>
        <v>0</v>
      </c>
      <c r="BH93" s="286">
        <f>IF(W93="x",1,0)</f>
        <v>0</v>
      </c>
      <c r="BI93" s="286">
        <f>IF(AA93="x",1,0)</f>
        <v>0</v>
      </c>
      <c r="BJ93" s="286">
        <f>IF(AE93="x",1,0)</f>
        <v>0</v>
      </c>
      <c r="BK93" s="286">
        <f>IF(AI93="x",1,0)</f>
        <v>0</v>
      </c>
      <c r="BL93" s="286">
        <f>IF(AM93="x",1,0)</f>
        <v>0</v>
      </c>
      <c r="BM93" s="286">
        <f>IF(AQ93="x",1,0)</f>
        <v>0</v>
      </c>
      <c r="BN93" s="286">
        <f>IF(AU93="x",1,0)</f>
        <v>0</v>
      </c>
      <c r="BO93" s="287">
        <f>IF(AY93="x",1,0)</f>
        <v>0</v>
      </c>
      <c r="BP93" s="286"/>
      <c r="BQ93" s="286"/>
    </row>
    <row r="94" spans="1:69">
      <c r="B94" s="1416">
        <v>5</v>
      </c>
      <c r="C94" s="1417"/>
      <c r="D94" s="1418"/>
      <c r="E94" s="1811" t="s">
        <v>1150</v>
      </c>
      <c r="F94" s="1812"/>
      <c r="G94" s="1812"/>
      <c r="H94" s="1812"/>
      <c r="I94" s="1812"/>
      <c r="J94" s="1812"/>
      <c r="K94" s="1812"/>
      <c r="L94" s="1812"/>
      <c r="M94" s="1812"/>
      <c r="N94" s="1813"/>
      <c r="O94" s="1224"/>
      <c r="P94" s="1225"/>
      <c r="Q94" s="1225"/>
      <c r="R94" s="1226"/>
      <c r="S94" s="1224"/>
      <c r="T94" s="1225"/>
      <c r="U94" s="1225"/>
      <c r="V94" s="1226"/>
      <c r="W94" s="1224"/>
      <c r="X94" s="1225"/>
      <c r="Y94" s="1225"/>
      <c r="Z94" s="1226"/>
      <c r="AA94" s="1224"/>
      <c r="AB94" s="2139"/>
      <c r="AC94" s="2139"/>
      <c r="AD94" s="2140"/>
      <c r="AE94" s="1224"/>
      <c r="AF94" s="1225"/>
      <c r="AG94" s="1225"/>
      <c r="AH94" s="1226"/>
      <c r="AI94" s="1224"/>
      <c r="AJ94" s="1225"/>
      <c r="AK94" s="1225"/>
      <c r="AL94" s="1226"/>
      <c r="AM94" s="1224"/>
      <c r="AN94" s="1225"/>
      <c r="AO94" s="1225"/>
      <c r="AP94" s="1226"/>
      <c r="AQ94" s="1224"/>
      <c r="AR94" s="1225"/>
      <c r="AS94" s="1225"/>
      <c r="AT94" s="1226"/>
      <c r="AU94" s="1224"/>
      <c r="AV94" s="1225"/>
      <c r="AW94" s="1225"/>
      <c r="AX94" s="1226"/>
      <c r="AY94" s="1224"/>
      <c r="AZ94" s="1225"/>
      <c r="BA94" s="1225"/>
      <c r="BB94" s="1226"/>
      <c r="BC94" s="68"/>
      <c r="BD94" s="536"/>
      <c r="BE94" s="68"/>
      <c r="BF94" s="674">
        <f>IF(O94="x",1,0)</f>
        <v>0</v>
      </c>
      <c r="BG94" s="284">
        <f>IF(S94="x",1,0)</f>
        <v>0</v>
      </c>
      <c r="BH94" s="284">
        <f>IF(W94="x",1,0)</f>
        <v>0</v>
      </c>
      <c r="BI94" s="284">
        <f>IF(AA94="x",1,0)</f>
        <v>0</v>
      </c>
      <c r="BJ94" s="284">
        <f>IF(AE94="x",1,0)</f>
        <v>0</v>
      </c>
      <c r="BK94" s="284">
        <f>IF(AI94="x",1,0)</f>
        <v>0</v>
      </c>
      <c r="BL94" s="284">
        <f>IF(AM94="x",1,0)</f>
        <v>0</v>
      </c>
      <c r="BM94" s="284">
        <f>IF(AQ94="x",1,0)</f>
        <v>0</v>
      </c>
      <c r="BN94" s="284">
        <f>IF(AU94="x",1,0)</f>
        <v>0</v>
      </c>
      <c r="BO94" s="285">
        <f>IF(AY94="x",1,0)</f>
        <v>0</v>
      </c>
      <c r="BP94" s="286"/>
      <c r="BQ94" s="286"/>
    </row>
    <row r="95" spans="1:69" ht="9.75" customHeight="1">
      <c r="A95" s="535"/>
      <c r="B95" s="2137" t="str">
        <f>IF(BB10=1,"mur",IF(BB10=2,"ca",IF(BB10=3,"ca",0)))</f>
        <v>mur</v>
      </c>
      <c r="C95" s="2137"/>
      <c r="D95" s="2137"/>
      <c r="E95" s="791"/>
      <c r="F95" s="791"/>
      <c r="G95" s="791"/>
      <c r="H95" s="791"/>
      <c r="I95" s="791"/>
      <c r="J95" s="791"/>
      <c r="K95" s="791"/>
      <c r="L95" s="791"/>
      <c r="M95" s="792" t="s">
        <v>992</v>
      </c>
      <c r="N95" s="2138" t="e">
        <f ca="1">dannoGlobale6(B95,BF90:BN94,tabelle2!C7:C11,tabelle2!C16:C20,tabelle2!C26:C28,tabelle2!C32:C34,BO90:BO94)</f>
        <v>#NAME?</v>
      </c>
      <c r="O95" s="2138"/>
      <c r="P95" s="2138"/>
      <c r="Q95" s="791"/>
      <c r="R95" s="791"/>
      <c r="S95" s="791"/>
      <c r="T95" s="791"/>
      <c r="U95" s="792"/>
      <c r="V95" s="792" t="s">
        <v>1661</v>
      </c>
      <c r="W95" s="2137" t="e">
        <f ca="1">dannoGlobaleEMS98(N95,tabelle2!G9:G14)</f>
        <v>#NAME?</v>
      </c>
      <c r="X95" s="2137"/>
      <c r="Y95" s="791"/>
      <c r="Z95" s="791"/>
      <c r="AA95" s="791"/>
      <c r="AB95" s="791"/>
      <c r="AC95" s="792"/>
      <c r="AD95" s="793"/>
      <c r="AE95" s="793"/>
      <c r="AF95" s="792"/>
      <c r="AG95" s="794"/>
      <c r="AH95" s="792" t="s">
        <v>1239</v>
      </c>
      <c r="AI95" s="2138" t="e">
        <f ca="1">IF(AND(W95&lt;&gt;"",AA82&lt;&gt;""),1,0)</f>
        <v>#NAME?</v>
      </c>
      <c r="AJ95" s="2138"/>
      <c r="AK95" s="2138"/>
      <c r="AL95" s="2138"/>
      <c r="AM95" s="794"/>
      <c r="AN95" s="794"/>
      <c r="AO95" s="794"/>
      <c r="AP95" s="794"/>
      <c r="AQ95" s="794"/>
      <c r="AR95" s="794"/>
      <c r="AS95" s="794"/>
      <c r="AT95" s="794"/>
      <c r="AU95" s="792" t="s">
        <v>1205</v>
      </c>
      <c r="AV95" s="794" t="e">
        <f ca="1">W95</f>
        <v>#NAME?</v>
      </c>
      <c r="AW95" s="794"/>
      <c r="AX95" s="794"/>
      <c r="AY95" s="794"/>
      <c r="AZ95" s="794"/>
      <c r="BA95" s="794"/>
      <c r="BB95" s="794"/>
      <c r="BC95" s="514"/>
      <c r="BD95" s="536"/>
      <c r="BE95" s="68"/>
      <c r="BF95" s="286"/>
      <c r="BG95" s="286"/>
      <c r="BH95" s="286"/>
      <c r="BI95" s="286"/>
      <c r="BJ95" s="286"/>
      <c r="BK95" s="286"/>
      <c r="BL95" s="286"/>
      <c r="BM95" s="286"/>
      <c r="BN95" s="286"/>
      <c r="BO95" s="286"/>
      <c r="BP95" s="286"/>
      <c r="BQ95" s="286"/>
    </row>
    <row r="96" spans="1:69" ht="9.75" customHeight="1">
      <c r="A96" s="535"/>
      <c r="B96" s="312"/>
      <c r="C96" s="312"/>
      <c r="D96" s="312"/>
      <c r="E96" s="293"/>
      <c r="F96" s="293"/>
      <c r="G96" s="293"/>
      <c r="H96" s="293"/>
      <c r="I96" s="293"/>
      <c r="J96" s="293"/>
      <c r="K96" s="293"/>
      <c r="L96" s="293"/>
      <c r="M96" s="516"/>
      <c r="N96" s="676"/>
      <c r="O96" s="676"/>
      <c r="P96" s="676"/>
      <c r="Q96" s="293"/>
      <c r="R96" s="293"/>
      <c r="S96" s="293"/>
      <c r="T96" s="293"/>
      <c r="U96" s="516"/>
      <c r="V96" s="516"/>
      <c r="W96" s="312"/>
      <c r="X96" s="312"/>
      <c r="Y96" s="293"/>
      <c r="Z96" s="293"/>
      <c r="AA96" s="293"/>
      <c r="AB96" s="293"/>
      <c r="AC96" s="516"/>
      <c r="AD96" s="677"/>
      <c r="AE96" s="677"/>
      <c r="AF96" s="516"/>
      <c r="AG96" s="517"/>
      <c r="AH96" s="516"/>
      <c r="AI96" s="676"/>
      <c r="AJ96" s="676"/>
      <c r="AK96" s="676"/>
      <c r="AL96" s="676"/>
      <c r="AM96" s="517"/>
      <c r="AN96" s="517"/>
      <c r="AO96" s="517"/>
      <c r="AP96" s="517"/>
      <c r="AQ96" s="517"/>
      <c r="AR96" s="517"/>
      <c r="AS96" s="517"/>
      <c r="AT96" s="517"/>
      <c r="AU96" s="516"/>
      <c r="AV96" s="517"/>
      <c r="AW96" s="517"/>
      <c r="AX96" s="517"/>
      <c r="AY96" s="517"/>
      <c r="AZ96" s="517"/>
      <c r="BA96" s="517"/>
      <c r="BB96" s="517"/>
      <c r="BC96" s="514"/>
      <c r="BD96" s="536"/>
      <c r="BE96" s="68"/>
      <c r="BF96" s="286"/>
      <c r="BG96" s="286"/>
      <c r="BH96" s="286"/>
      <c r="BI96" s="286"/>
      <c r="BJ96" s="286"/>
      <c r="BK96" s="286"/>
      <c r="BL96" s="286"/>
      <c r="BM96" s="286"/>
      <c r="BN96" s="286"/>
      <c r="BO96" s="286"/>
      <c r="BP96" s="286"/>
      <c r="BQ96" s="286"/>
    </row>
    <row r="97" spans="1:69" ht="4.5" customHeight="1">
      <c r="B97" s="514"/>
      <c r="C97" s="514"/>
      <c r="D97" s="514"/>
      <c r="E97" s="514"/>
      <c r="F97" s="514"/>
      <c r="G97" s="514"/>
      <c r="H97" s="514"/>
      <c r="I97" s="514"/>
      <c r="J97" s="514"/>
      <c r="K97" s="514"/>
      <c r="L97" s="514"/>
      <c r="M97" s="514"/>
      <c r="N97" s="514"/>
      <c r="O97" s="2142" t="s">
        <v>977</v>
      </c>
      <c r="P97" s="2143"/>
      <c r="Q97" s="2143"/>
      <c r="R97" s="2143"/>
      <c r="S97" s="2143"/>
      <c r="T97" s="2143"/>
      <c r="U97" s="2143"/>
      <c r="V97" s="2143"/>
      <c r="W97" s="2143"/>
      <c r="X97" s="2143"/>
      <c r="Y97" s="2143"/>
      <c r="Z97" s="2143"/>
      <c r="AA97" s="2143"/>
      <c r="AB97" s="2143"/>
      <c r="AC97" s="2143"/>
      <c r="AD97" s="2143"/>
      <c r="AE97" s="2143"/>
      <c r="AF97" s="2143"/>
      <c r="AG97" s="2144"/>
      <c r="AH97" s="2159" t="e">
        <f ca="1">IF(AV95&gt;=0,CONCATENATE("D",AV95),"")</f>
        <v>#NAME?</v>
      </c>
      <c r="AI97" s="2160"/>
      <c r="AJ97" s="2160"/>
      <c r="AK97" s="2160"/>
      <c r="AL97" s="2160"/>
      <c r="AM97" s="2160"/>
      <c r="AN97" s="2160"/>
      <c r="AO97" s="2161"/>
      <c r="AP97" s="514"/>
      <c r="AQ97" s="514"/>
      <c r="AR97" s="514"/>
      <c r="AS97" s="514"/>
      <c r="AT97" s="514"/>
      <c r="AU97" s="514"/>
      <c r="AV97" s="514"/>
      <c r="AW97" s="514"/>
      <c r="AX97" s="514"/>
      <c r="AY97" s="514"/>
      <c r="AZ97" s="514"/>
      <c r="BA97" s="514"/>
      <c r="BB97" s="514"/>
      <c r="BC97" s="514"/>
      <c r="BD97" s="536"/>
      <c r="BE97" s="68"/>
      <c r="BF97" s="286"/>
      <c r="BG97" s="286"/>
      <c r="BH97" s="286"/>
      <c r="BI97" s="286"/>
      <c r="BJ97" s="286"/>
      <c r="BK97" s="286"/>
      <c r="BL97" s="286"/>
      <c r="BM97" s="286"/>
      <c r="BN97" s="286"/>
      <c r="BO97" s="286"/>
      <c r="BP97" s="286"/>
      <c r="BQ97" s="286"/>
    </row>
    <row r="98" spans="1:69" ht="9.75" customHeight="1">
      <c r="B98" s="514"/>
      <c r="C98" s="514"/>
      <c r="D98" s="514"/>
      <c r="E98" s="514"/>
      <c r="F98" s="514"/>
      <c r="G98" s="514"/>
      <c r="H98" s="514"/>
      <c r="I98" s="514"/>
      <c r="J98" s="514"/>
      <c r="K98" s="514"/>
      <c r="L98" s="514"/>
      <c r="M98" s="514"/>
      <c r="N98" s="514"/>
      <c r="O98" s="2145"/>
      <c r="P98" s="2146"/>
      <c r="Q98" s="2146"/>
      <c r="R98" s="2146"/>
      <c r="S98" s="2146"/>
      <c r="T98" s="2146"/>
      <c r="U98" s="2146"/>
      <c r="V98" s="2146"/>
      <c r="W98" s="2146"/>
      <c r="X98" s="2146"/>
      <c r="Y98" s="2146"/>
      <c r="Z98" s="2146"/>
      <c r="AA98" s="2146"/>
      <c r="AB98" s="2146"/>
      <c r="AC98" s="2146"/>
      <c r="AD98" s="2146"/>
      <c r="AE98" s="2146"/>
      <c r="AF98" s="2146"/>
      <c r="AG98" s="2147"/>
      <c r="AH98" s="2162"/>
      <c r="AI98" s="2163"/>
      <c r="AJ98" s="2163"/>
      <c r="AK98" s="2163"/>
      <c r="AL98" s="2163"/>
      <c r="AM98" s="2163"/>
      <c r="AN98" s="2163"/>
      <c r="AO98" s="2164"/>
      <c r="AP98" s="514"/>
      <c r="AQ98" s="514"/>
      <c r="AR98" s="514"/>
      <c r="AS98" s="514"/>
      <c r="AT98" s="514"/>
      <c r="AU98" s="514"/>
      <c r="AV98" s="514"/>
      <c r="AW98" s="514"/>
      <c r="AX98" s="514"/>
      <c r="AY98" s="514"/>
      <c r="AZ98" s="514"/>
      <c r="BA98" s="514"/>
      <c r="BB98" s="514"/>
      <c r="BC98" s="514"/>
      <c r="BD98" s="536"/>
      <c r="BE98" s="68"/>
      <c r="BF98" s="286"/>
      <c r="BG98" s="286"/>
      <c r="BH98" s="286"/>
      <c r="BI98" s="286"/>
      <c r="BJ98" s="286"/>
      <c r="BK98" s="286"/>
      <c r="BL98" s="286"/>
      <c r="BM98" s="286"/>
      <c r="BN98" s="286"/>
      <c r="BO98" s="286"/>
      <c r="BP98" s="286"/>
      <c r="BQ98" s="286"/>
    </row>
    <row r="99" spans="1:69" ht="4.5" customHeight="1">
      <c r="B99" s="514"/>
      <c r="C99" s="514"/>
      <c r="D99" s="514"/>
      <c r="E99" s="514"/>
      <c r="F99" s="514"/>
      <c r="G99" s="514"/>
      <c r="H99" s="514"/>
      <c r="I99" s="514"/>
      <c r="J99" s="514"/>
      <c r="K99" s="514"/>
      <c r="L99" s="514"/>
      <c r="M99" s="514"/>
      <c r="N99" s="514"/>
      <c r="O99" s="2148"/>
      <c r="P99" s="2149"/>
      <c r="Q99" s="2149"/>
      <c r="R99" s="2149"/>
      <c r="S99" s="2149"/>
      <c r="T99" s="2149"/>
      <c r="U99" s="2149"/>
      <c r="V99" s="2149"/>
      <c r="W99" s="2149"/>
      <c r="X99" s="2149"/>
      <c r="Y99" s="2149"/>
      <c r="Z99" s="2149"/>
      <c r="AA99" s="2149"/>
      <c r="AB99" s="2149"/>
      <c r="AC99" s="2149"/>
      <c r="AD99" s="2149"/>
      <c r="AE99" s="2149"/>
      <c r="AF99" s="2149"/>
      <c r="AG99" s="2150"/>
      <c r="AH99" s="2165"/>
      <c r="AI99" s="2166"/>
      <c r="AJ99" s="2166"/>
      <c r="AK99" s="2166"/>
      <c r="AL99" s="2166"/>
      <c r="AM99" s="2166"/>
      <c r="AN99" s="2166"/>
      <c r="AO99" s="2167"/>
      <c r="AP99" s="514"/>
      <c r="AQ99" s="514"/>
      <c r="AR99" s="514"/>
      <c r="AS99" s="514"/>
      <c r="AT99" s="514"/>
      <c r="AU99" s="514"/>
      <c r="AV99" s="514"/>
      <c r="AW99" s="514"/>
      <c r="AX99" s="514"/>
      <c r="AY99" s="514"/>
      <c r="AZ99" s="514"/>
      <c r="BA99" s="514"/>
      <c r="BB99" s="514"/>
      <c r="BC99" s="514"/>
      <c r="BD99" s="536"/>
      <c r="BE99" s="68"/>
      <c r="BF99" s="286"/>
      <c r="BG99" s="286"/>
      <c r="BH99" s="286"/>
      <c r="BI99" s="286"/>
      <c r="BJ99" s="286"/>
      <c r="BK99" s="286"/>
      <c r="BL99" s="286"/>
      <c r="BM99" s="286"/>
      <c r="BN99" s="286"/>
      <c r="BO99" s="286"/>
      <c r="BP99" s="286"/>
      <c r="BQ99" s="286"/>
    </row>
    <row r="100" spans="1:69" ht="9.75" customHeight="1">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c r="AJ100" s="514"/>
      <c r="AK100" s="514"/>
      <c r="AL100" s="514"/>
      <c r="AM100" s="514"/>
      <c r="AN100" s="514"/>
      <c r="AO100" s="514"/>
      <c r="AP100" s="514"/>
      <c r="AQ100" s="514"/>
      <c r="AR100" s="514"/>
      <c r="AS100" s="514"/>
      <c r="AT100" s="514"/>
      <c r="AU100" s="514"/>
      <c r="AV100" s="514"/>
      <c r="AW100" s="514"/>
      <c r="AX100" s="514"/>
      <c r="AY100" s="514"/>
      <c r="AZ100" s="514"/>
      <c r="BA100" s="514"/>
      <c r="BB100" s="514"/>
      <c r="BC100" s="514"/>
      <c r="BD100" s="536"/>
      <c r="BE100" s="68"/>
      <c r="BF100" s="286"/>
      <c r="BG100" s="286"/>
      <c r="BH100" s="286"/>
      <c r="BI100" s="286"/>
      <c r="BJ100" s="286"/>
      <c r="BK100" s="286"/>
      <c r="BL100" s="286"/>
      <c r="BM100" s="286"/>
      <c r="BN100" s="286"/>
      <c r="BO100" s="286"/>
      <c r="BP100" s="286"/>
      <c r="BQ100" s="286"/>
    </row>
    <row r="101" spans="1:69" ht="9.75" customHeight="1">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4"/>
      <c r="AO101" s="514"/>
      <c r="AP101" s="514"/>
      <c r="AQ101" s="514"/>
      <c r="AR101" s="514"/>
      <c r="AS101" s="514"/>
      <c r="AT101" s="514"/>
      <c r="AU101" s="514"/>
      <c r="AV101" s="514"/>
      <c r="AW101" s="514"/>
      <c r="AX101" s="514"/>
      <c r="AY101" s="514"/>
      <c r="AZ101" s="514"/>
      <c r="BA101" s="514"/>
      <c r="BB101" s="514"/>
      <c r="BC101" s="514"/>
      <c r="BD101" s="536"/>
      <c r="BE101" s="68"/>
      <c r="BF101" s="286"/>
      <c r="BG101" s="286"/>
      <c r="BH101" s="286"/>
      <c r="BI101" s="286"/>
      <c r="BJ101" s="286"/>
      <c r="BK101" s="286"/>
      <c r="BL101" s="286"/>
      <c r="BM101" s="286"/>
      <c r="BN101" s="286"/>
      <c r="BO101" s="286"/>
      <c r="BP101" s="286"/>
      <c r="BQ101" s="286"/>
    </row>
    <row r="102" spans="1:69" ht="23" customHeight="1">
      <c r="B102" s="1060" t="s">
        <v>301</v>
      </c>
      <c r="C102" s="1061"/>
      <c r="D102" s="1061"/>
      <c r="E102" s="1061"/>
      <c r="F102" s="1216" t="s">
        <v>473</v>
      </c>
      <c r="G102" s="1217"/>
      <c r="H102" s="1217"/>
      <c r="I102" s="1217"/>
      <c r="J102" s="993">
        <f>IF($U$2&lt;&gt;"",$U$2,"")</f>
        <v>0</v>
      </c>
      <c r="K102" s="993"/>
      <c r="L102" s="993"/>
      <c r="M102" s="993"/>
      <c r="N102" s="993"/>
      <c r="O102" s="993"/>
      <c r="P102" s="994"/>
      <c r="Q102" s="1033" t="s">
        <v>1619</v>
      </c>
      <c r="R102" s="1196"/>
      <c r="S102" s="1196"/>
      <c r="T102" s="1196"/>
      <c r="U102" s="1196"/>
      <c r="V102" s="1196"/>
      <c r="W102" s="1196"/>
      <c r="X102" s="1196"/>
      <c r="Y102" s="1196"/>
      <c r="Z102" s="1196"/>
      <c r="AA102" s="1196"/>
      <c r="AB102" s="1196"/>
      <c r="AC102" s="1196"/>
      <c r="AD102" s="1196"/>
      <c r="AE102" s="1196"/>
      <c r="AF102" s="1196"/>
      <c r="AG102" s="1196"/>
      <c r="AH102" s="1196"/>
      <c r="AI102" s="1196"/>
      <c r="AJ102" s="1196"/>
      <c r="AK102" s="1196"/>
      <c r="AL102" s="1196"/>
      <c r="AM102" s="1196"/>
      <c r="AN102" s="1196"/>
      <c r="AO102" s="1196"/>
      <c r="AP102" s="1196"/>
      <c r="AQ102" s="1196"/>
      <c r="AR102" s="1196"/>
      <c r="AS102" s="1196"/>
      <c r="AT102" s="1196"/>
      <c r="AU102" s="1196"/>
      <c r="AV102" s="1196"/>
      <c r="AW102" s="1196"/>
      <c r="AX102" s="1196"/>
      <c r="AY102" s="1196"/>
      <c r="AZ102" s="1196"/>
      <c r="BA102" s="1196"/>
      <c r="BB102" s="1197"/>
      <c r="BC102" s="68"/>
      <c r="BD102" s="536"/>
      <c r="BE102" s="68"/>
      <c r="BF102" s="286"/>
      <c r="BG102" s="286"/>
      <c r="BH102" s="286"/>
      <c r="BI102" s="286"/>
      <c r="BJ102" s="286"/>
      <c r="BK102" s="286"/>
      <c r="BL102" s="286"/>
      <c r="BM102" s="286"/>
      <c r="BN102" s="286"/>
      <c r="BO102" s="286"/>
      <c r="BP102" s="286"/>
      <c r="BQ102" s="286"/>
    </row>
    <row r="103" spans="1:69" ht="23" customHeight="1">
      <c r="B103" s="1062"/>
      <c r="C103" s="1063"/>
      <c r="D103" s="1063"/>
      <c r="E103" s="1063"/>
      <c r="F103" s="1239" t="s">
        <v>653</v>
      </c>
      <c r="G103" s="1240"/>
      <c r="H103" s="1240"/>
      <c r="I103" s="1240"/>
      <c r="J103" s="1042" t="str">
        <f>IF($AW$2&lt;&gt;"",$AW$2,"")</f>
        <v>01</v>
      </c>
      <c r="K103" s="1042"/>
      <c r="L103" s="1042"/>
      <c r="M103" s="1042"/>
      <c r="N103" s="1042"/>
      <c r="O103" s="1042"/>
      <c r="P103" s="1043"/>
      <c r="Q103" s="1198"/>
      <c r="R103" s="1198"/>
      <c r="S103" s="1198"/>
      <c r="T103" s="1198"/>
      <c r="U103" s="1198"/>
      <c r="V103" s="1198"/>
      <c r="W103" s="1198"/>
      <c r="X103" s="1198"/>
      <c r="Y103" s="1198"/>
      <c r="Z103" s="1198"/>
      <c r="AA103" s="1198"/>
      <c r="AB103" s="1198"/>
      <c r="AC103" s="1198"/>
      <c r="AD103" s="1198"/>
      <c r="AE103" s="1198"/>
      <c r="AF103" s="1198"/>
      <c r="AG103" s="1198"/>
      <c r="AH103" s="1198"/>
      <c r="AI103" s="1198"/>
      <c r="AJ103" s="1198"/>
      <c r="AK103" s="1198"/>
      <c r="AL103" s="1198"/>
      <c r="AM103" s="1198"/>
      <c r="AN103" s="1198"/>
      <c r="AO103" s="1198"/>
      <c r="AP103" s="1198"/>
      <c r="AQ103" s="1198"/>
      <c r="AR103" s="1198"/>
      <c r="AS103" s="1198"/>
      <c r="AT103" s="1198"/>
      <c r="AU103" s="1198"/>
      <c r="AV103" s="1198"/>
      <c r="AW103" s="1198"/>
      <c r="AX103" s="1198"/>
      <c r="AY103" s="1198"/>
      <c r="AZ103" s="1198"/>
      <c r="BA103" s="1198"/>
      <c r="BB103" s="1199"/>
      <c r="BC103" s="68"/>
      <c r="BD103" s="536"/>
      <c r="BE103" s="68"/>
      <c r="BF103" s="286"/>
      <c r="BG103" s="286"/>
      <c r="BH103" s="286"/>
      <c r="BI103" s="286"/>
      <c r="BJ103" s="286"/>
      <c r="BK103" s="286"/>
      <c r="BL103" s="286"/>
      <c r="BM103" s="286"/>
      <c r="BN103" s="286"/>
      <c r="BO103" s="286"/>
      <c r="BP103" s="286"/>
      <c r="BQ103" s="286"/>
    </row>
    <row r="104" spans="1:69" ht="6" customHeight="1">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68"/>
      <c r="BD104" s="536"/>
      <c r="BE104" s="68"/>
    </row>
    <row r="105" spans="1:69">
      <c r="B105" s="2141" t="s">
        <v>2067</v>
      </c>
      <c r="C105" s="2141"/>
      <c r="D105" s="2141"/>
      <c r="E105" s="2141"/>
      <c r="F105" s="2141"/>
      <c r="G105" s="2141"/>
      <c r="H105" s="2141"/>
      <c r="I105" s="2141"/>
      <c r="J105" s="2141"/>
      <c r="K105" s="2141"/>
      <c r="L105" s="2141"/>
      <c r="M105" s="2141"/>
      <c r="N105" s="2141"/>
      <c r="O105" s="2141"/>
      <c r="P105" s="2141"/>
      <c r="Q105" s="2141"/>
      <c r="R105" s="2141"/>
      <c r="S105" s="2141"/>
      <c r="T105" s="2141"/>
      <c r="U105" s="2141"/>
      <c r="V105" s="2141"/>
      <c r="W105" s="2141"/>
      <c r="X105" s="2141"/>
      <c r="Y105" s="2141"/>
      <c r="Z105" s="2141"/>
      <c r="AA105" s="2141"/>
      <c r="AB105" s="2141"/>
      <c r="AC105" s="2141"/>
      <c r="AD105" s="2141"/>
      <c r="AE105" s="2141"/>
      <c r="AF105" s="2141"/>
      <c r="AG105" s="2141"/>
      <c r="AH105" s="2141"/>
      <c r="AI105" s="2141"/>
      <c r="AJ105" s="2141"/>
      <c r="AK105" s="2141"/>
      <c r="AL105" s="2141"/>
      <c r="AM105" s="2141"/>
      <c r="AN105" s="2141"/>
      <c r="AO105" s="2141"/>
      <c r="AP105" s="2141"/>
      <c r="AQ105" s="2141"/>
      <c r="AR105" s="2141"/>
      <c r="AS105" s="2141"/>
      <c r="AT105" s="2141"/>
      <c r="AU105" s="2141"/>
      <c r="AV105" s="2141"/>
      <c r="AW105" s="2141"/>
      <c r="AX105" s="2141"/>
      <c r="AY105" s="2141"/>
      <c r="AZ105" s="2141"/>
      <c r="BA105" s="2141"/>
      <c r="BB105" s="2141"/>
      <c r="BC105" s="68"/>
      <c r="BD105" s="536"/>
      <c r="BE105" s="68"/>
    </row>
    <row r="106" spans="1:69">
      <c r="B106" s="2141"/>
      <c r="C106" s="2141"/>
      <c r="D106" s="2141"/>
      <c r="E106" s="2141"/>
      <c r="F106" s="2141"/>
      <c r="G106" s="2141"/>
      <c r="H106" s="2141"/>
      <c r="I106" s="2141"/>
      <c r="J106" s="2141"/>
      <c r="K106" s="2141"/>
      <c r="L106" s="2141"/>
      <c r="M106" s="2141"/>
      <c r="N106" s="2141"/>
      <c r="O106" s="2141"/>
      <c r="P106" s="2141"/>
      <c r="Q106" s="2141"/>
      <c r="R106" s="2141"/>
      <c r="S106" s="2141"/>
      <c r="T106" s="2141"/>
      <c r="U106" s="2141"/>
      <c r="V106" s="2141"/>
      <c r="W106" s="2141"/>
      <c r="X106" s="2141"/>
      <c r="Y106" s="2141"/>
      <c r="Z106" s="2141"/>
      <c r="AA106" s="2141"/>
      <c r="AB106" s="2141"/>
      <c r="AC106" s="2141"/>
      <c r="AD106" s="2141"/>
      <c r="AE106" s="2141"/>
      <c r="AF106" s="2141"/>
      <c r="AG106" s="2141"/>
      <c r="AH106" s="2141"/>
      <c r="AI106" s="2141"/>
      <c r="AJ106" s="2141"/>
      <c r="AK106" s="2141"/>
      <c r="AL106" s="2141"/>
      <c r="AM106" s="2141"/>
      <c r="AN106" s="2141"/>
      <c r="AO106" s="2141"/>
      <c r="AP106" s="2141"/>
      <c r="AQ106" s="2141"/>
      <c r="AR106" s="2141"/>
      <c r="AS106" s="2141"/>
      <c r="AT106" s="2141"/>
      <c r="AU106" s="2141"/>
      <c r="AV106" s="2141"/>
      <c r="AW106" s="2141"/>
      <c r="AX106" s="2141"/>
      <c r="AY106" s="2141"/>
      <c r="AZ106" s="2141"/>
      <c r="BA106" s="2141"/>
      <c r="BB106" s="2141"/>
      <c r="BC106" s="68"/>
      <c r="BD106" s="536"/>
      <c r="BE106" s="68"/>
    </row>
    <row r="107" spans="1:69">
      <c r="A107" s="97"/>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112"/>
      <c r="BD107" s="536"/>
      <c r="BE107" s="68"/>
    </row>
    <row r="108" spans="1:69" ht="27" customHeight="1">
      <c r="A108" s="97"/>
      <c r="B108" s="24"/>
      <c r="C108" s="330"/>
      <c r="D108" s="330"/>
      <c r="E108" s="330"/>
      <c r="F108" s="330"/>
      <c r="G108" s="330"/>
      <c r="H108" s="330"/>
      <c r="I108" s="330"/>
      <c r="J108" s="330"/>
      <c r="K108" s="330"/>
      <c r="L108" s="330"/>
      <c r="M108" s="330"/>
      <c r="N108" s="331"/>
      <c r="O108" s="331"/>
      <c r="P108" s="1776" t="s">
        <v>2058</v>
      </c>
      <c r="Q108" s="1776"/>
      <c r="R108" s="1776"/>
      <c r="S108" s="1776"/>
      <c r="T108" s="1776"/>
      <c r="U108" s="1776"/>
      <c r="V108" s="1776"/>
      <c r="W108" s="1776"/>
      <c r="X108" s="1776"/>
      <c r="Y108" s="1776"/>
      <c r="Z108" s="1776"/>
      <c r="AA108" s="1776"/>
      <c r="AB108" s="1776"/>
      <c r="AC108" s="1776"/>
      <c r="AD108" s="1776"/>
      <c r="AE108" s="1776" t="s">
        <v>2068</v>
      </c>
      <c r="AF108" s="1776"/>
      <c r="AG108" s="1776"/>
      <c r="AH108" s="1776"/>
      <c r="AI108" s="1776"/>
      <c r="AJ108" s="1776"/>
      <c r="AK108" s="1776"/>
      <c r="AL108" s="1776"/>
      <c r="AM108" s="331"/>
      <c r="AN108" s="331"/>
      <c r="AO108" s="331"/>
      <c r="AP108" s="331"/>
      <c r="AQ108" s="331"/>
      <c r="AR108" s="331"/>
      <c r="AS108" s="331"/>
      <c r="AT108" s="331"/>
      <c r="AU108" s="331"/>
      <c r="AV108" s="331"/>
      <c r="AW108" s="331"/>
      <c r="AX108" s="331"/>
      <c r="AY108" s="331"/>
      <c r="AZ108" s="331"/>
      <c r="BA108" s="331"/>
      <c r="BB108" s="24"/>
      <c r="BC108" s="112"/>
      <c r="BD108" s="536"/>
      <c r="BE108" s="68"/>
    </row>
    <row r="109" spans="1:69" ht="21" customHeight="1">
      <c r="A109" s="97"/>
      <c r="B109" s="24"/>
      <c r="C109" s="330"/>
      <c r="D109" s="330"/>
      <c r="E109" s="330"/>
      <c r="F109" s="330"/>
      <c r="G109" s="330"/>
      <c r="H109" s="330"/>
      <c r="I109" s="330"/>
      <c r="J109" s="330"/>
      <c r="K109" s="330"/>
      <c r="L109" s="330"/>
      <c r="M109" s="330"/>
      <c r="N109" s="332"/>
      <c r="O109" s="332"/>
      <c r="P109" s="1737" t="s">
        <v>1146</v>
      </c>
      <c r="Q109" s="1737"/>
      <c r="R109" s="1737"/>
      <c r="S109" s="1737"/>
      <c r="T109" s="1737"/>
      <c r="U109" s="1737"/>
      <c r="V109" s="1737"/>
      <c r="W109" s="1737"/>
      <c r="X109" s="1737"/>
      <c r="Y109" s="1737"/>
      <c r="Z109" s="1737"/>
      <c r="AA109" s="1737"/>
      <c r="AB109" s="1737"/>
      <c r="AC109" s="1737"/>
      <c r="AD109" s="1737"/>
      <c r="AE109" s="1736"/>
      <c r="AF109" s="1736"/>
      <c r="AG109" s="1736"/>
      <c r="AH109" s="1736"/>
      <c r="AI109" s="1736"/>
      <c r="AJ109" s="1736"/>
      <c r="AK109" s="1736"/>
      <c r="AL109" s="1736"/>
      <c r="AM109" s="332"/>
      <c r="AN109" s="332"/>
      <c r="AO109" s="332"/>
      <c r="AP109" s="332"/>
      <c r="AQ109" s="332"/>
      <c r="AR109" s="332"/>
      <c r="AS109" s="332"/>
      <c r="AT109" s="332"/>
      <c r="AU109" s="332"/>
      <c r="AV109" s="332"/>
      <c r="AW109" s="332"/>
      <c r="AX109" s="332"/>
      <c r="AY109" s="332"/>
      <c r="AZ109" s="332"/>
      <c r="BA109" s="332"/>
      <c r="BB109" s="24"/>
      <c r="BC109" s="112"/>
      <c r="BD109" s="536"/>
      <c r="BE109" s="462"/>
      <c r="BF109" s="286"/>
      <c r="BG109" s="286"/>
      <c r="BH109" s="286"/>
      <c r="BI109" s="286"/>
      <c r="BJ109" s="286"/>
      <c r="BK109" s="286"/>
      <c r="BL109" s="286"/>
      <c r="BM109" s="286"/>
      <c r="BN109" s="286"/>
      <c r="BO109" s="286"/>
      <c r="BP109" s="286"/>
      <c r="BQ109" s="286"/>
    </row>
    <row r="110" spans="1:69" ht="21" customHeight="1">
      <c r="A110" s="97"/>
      <c r="B110" s="24"/>
      <c r="C110" s="330"/>
      <c r="D110" s="330"/>
      <c r="E110" s="330"/>
      <c r="F110" s="330"/>
      <c r="G110" s="330"/>
      <c r="H110" s="330"/>
      <c r="I110" s="330"/>
      <c r="J110" s="330"/>
      <c r="K110" s="330"/>
      <c r="L110" s="330"/>
      <c r="M110" s="330"/>
      <c r="N110" s="332"/>
      <c r="O110" s="332"/>
      <c r="P110" s="1737" t="s">
        <v>1147</v>
      </c>
      <c r="Q110" s="1737"/>
      <c r="R110" s="1737"/>
      <c r="S110" s="1737"/>
      <c r="T110" s="1737"/>
      <c r="U110" s="1737"/>
      <c r="V110" s="1737"/>
      <c r="W110" s="1737"/>
      <c r="X110" s="1737"/>
      <c r="Y110" s="1737"/>
      <c r="Z110" s="1737"/>
      <c r="AA110" s="1737"/>
      <c r="AB110" s="1737"/>
      <c r="AC110" s="1737"/>
      <c r="AD110" s="1737"/>
      <c r="AE110" s="1736"/>
      <c r="AF110" s="1736"/>
      <c r="AG110" s="1736"/>
      <c r="AH110" s="1736"/>
      <c r="AI110" s="1736"/>
      <c r="AJ110" s="1736"/>
      <c r="AK110" s="1736"/>
      <c r="AL110" s="1736"/>
      <c r="AM110" s="332"/>
      <c r="AN110" s="332"/>
      <c r="AO110" s="332"/>
      <c r="AP110" s="332"/>
      <c r="AQ110" s="332"/>
      <c r="AR110" s="332"/>
      <c r="AS110" s="332"/>
      <c r="AT110" s="332"/>
      <c r="AU110" s="332"/>
      <c r="AV110" s="332"/>
      <c r="AW110" s="332"/>
      <c r="AX110" s="332"/>
      <c r="AY110" s="332"/>
      <c r="AZ110" s="332"/>
      <c r="BA110" s="332"/>
      <c r="BB110" s="24"/>
      <c r="BC110" s="112"/>
      <c r="BD110" s="536"/>
      <c r="BE110" s="68"/>
      <c r="BF110" s="286"/>
      <c r="BG110" s="286"/>
      <c r="BH110" s="286"/>
      <c r="BI110" s="286"/>
      <c r="BJ110" s="286"/>
      <c r="BK110" s="286"/>
      <c r="BL110" s="286"/>
      <c r="BM110" s="286"/>
      <c r="BN110" s="286"/>
      <c r="BO110" s="286"/>
      <c r="BP110" s="286"/>
      <c r="BQ110" s="286"/>
    </row>
    <row r="111" spans="1:69" ht="21" customHeight="1">
      <c r="A111" s="97"/>
      <c r="B111" s="24"/>
      <c r="C111" s="330"/>
      <c r="D111" s="330"/>
      <c r="E111" s="330"/>
      <c r="F111" s="330"/>
      <c r="G111" s="330"/>
      <c r="H111" s="330"/>
      <c r="I111" s="330"/>
      <c r="J111" s="330"/>
      <c r="K111" s="330"/>
      <c r="L111" s="330"/>
      <c r="M111" s="330"/>
      <c r="N111" s="332"/>
      <c r="O111" s="332"/>
      <c r="P111" s="1737" t="s">
        <v>1148</v>
      </c>
      <c r="Q111" s="1737"/>
      <c r="R111" s="1737"/>
      <c r="S111" s="1737"/>
      <c r="T111" s="1737"/>
      <c r="U111" s="1737"/>
      <c r="V111" s="1737"/>
      <c r="W111" s="1737"/>
      <c r="X111" s="1737"/>
      <c r="Y111" s="1737"/>
      <c r="Z111" s="1737"/>
      <c r="AA111" s="1737"/>
      <c r="AB111" s="1737"/>
      <c r="AC111" s="1737"/>
      <c r="AD111" s="1737"/>
      <c r="AE111" s="1736"/>
      <c r="AF111" s="1736"/>
      <c r="AG111" s="1736"/>
      <c r="AH111" s="1736"/>
      <c r="AI111" s="1736"/>
      <c r="AJ111" s="1736"/>
      <c r="AK111" s="1736"/>
      <c r="AL111" s="1736"/>
      <c r="AM111" s="332"/>
      <c r="AN111" s="332"/>
      <c r="AO111" s="332"/>
      <c r="AP111" s="332"/>
      <c r="AQ111" s="332"/>
      <c r="AR111" s="332"/>
      <c r="AS111" s="332"/>
      <c r="AT111" s="332"/>
      <c r="AU111" s="332"/>
      <c r="AV111" s="332"/>
      <c r="AW111" s="332"/>
      <c r="AX111" s="332"/>
      <c r="AY111" s="332"/>
      <c r="AZ111" s="332"/>
      <c r="BA111" s="332"/>
      <c r="BB111" s="24"/>
      <c r="BC111" s="112"/>
      <c r="BD111" s="536"/>
      <c r="BE111" s="68"/>
      <c r="BF111" s="286"/>
      <c r="BG111" s="286"/>
      <c r="BH111" s="286"/>
      <c r="BI111" s="286"/>
      <c r="BJ111" s="286"/>
      <c r="BK111" s="286"/>
      <c r="BL111" s="286"/>
      <c r="BM111" s="286"/>
      <c r="BN111" s="286"/>
      <c r="BO111" s="286"/>
      <c r="BP111" s="286"/>
      <c r="BQ111" s="286"/>
    </row>
    <row r="112" spans="1:69" ht="21" customHeight="1">
      <c r="A112" s="97"/>
      <c r="B112" s="24"/>
      <c r="C112" s="330"/>
      <c r="D112" s="330"/>
      <c r="E112" s="330"/>
      <c r="F112" s="330"/>
      <c r="G112" s="330"/>
      <c r="H112" s="330"/>
      <c r="I112" s="330"/>
      <c r="J112" s="330"/>
      <c r="K112" s="330"/>
      <c r="L112" s="330"/>
      <c r="M112" s="330"/>
      <c r="N112" s="332"/>
      <c r="O112" s="332"/>
      <c r="P112" s="1737" t="s">
        <v>1149</v>
      </c>
      <c r="Q112" s="1737"/>
      <c r="R112" s="1737"/>
      <c r="S112" s="1737"/>
      <c r="T112" s="1737"/>
      <c r="U112" s="1737"/>
      <c r="V112" s="1737"/>
      <c r="W112" s="1737"/>
      <c r="X112" s="1737"/>
      <c r="Y112" s="1737"/>
      <c r="Z112" s="1737"/>
      <c r="AA112" s="1737"/>
      <c r="AB112" s="1737"/>
      <c r="AC112" s="1737"/>
      <c r="AD112" s="1737"/>
      <c r="AE112" s="1736"/>
      <c r="AF112" s="1736"/>
      <c r="AG112" s="1736"/>
      <c r="AH112" s="1736"/>
      <c r="AI112" s="1736"/>
      <c r="AJ112" s="1736"/>
      <c r="AK112" s="1736"/>
      <c r="AL112" s="1736"/>
      <c r="AM112" s="332"/>
      <c r="AN112" s="332"/>
      <c r="AO112" s="332"/>
      <c r="AP112" s="332"/>
      <c r="AQ112" s="332"/>
      <c r="AR112" s="332"/>
      <c r="AS112" s="332"/>
      <c r="AT112" s="332"/>
      <c r="AU112" s="332"/>
      <c r="AV112" s="332"/>
      <c r="AW112" s="332"/>
      <c r="AX112" s="332"/>
      <c r="AY112" s="332"/>
      <c r="AZ112" s="332"/>
      <c r="BA112" s="332"/>
      <c r="BB112" s="24"/>
      <c r="BC112" s="112"/>
      <c r="BD112" s="536"/>
      <c r="BE112" s="68"/>
      <c r="BF112" s="286"/>
      <c r="BG112" s="286"/>
      <c r="BH112" s="286"/>
      <c r="BI112" s="286"/>
      <c r="BJ112" s="286"/>
      <c r="BK112" s="286"/>
      <c r="BL112" s="286"/>
      <c r="BM112" s="286"/>
      <c r="BN112" s="286"/>
      <c r="BO112" s="286"/>
      <c r="BP112" s="286"/>
      <c r="BQ112" s="286"/>
    </row>
    <row r="113" spans="1:69" ht="21" customHeight="1" thickBot="1">
      <c r="A113" s="97"/>
      <c r="B113" s="24"/>
      <c r="C113" s="333"/>
      <c r="D113" s="333"/>
      <c r="E113" s="333"/>
      <c r="F113" s="333"/>
      <c r="G113" s="333"/>
      <c r="H113" s="333"/>
      <c r="I113" s="333"/>
      <c r="J113" s="333"/>
      <c r="K113" s="333"/>
      <c r="L113" s="333"/>
      <c r="M113" s="333"/>
      <c r="N113" s="332"/>
      <c r="O113" s="332"/>
      <c r="P113" s="2135" t="s">
        <v>1150</v>
      </c>
      <c r="Q113" s="2135"/>
      <c r="R113" s="2135"/>
      <c r="S113" s="2135"/>
      <c r="T113" s="2135"/>
      <c r="U113" s="2135"/>
      <c r="V113" s="2135"/>
      <c r="W113" s="2135"/>
      <c r="X113" s="2135"/>
      <c r="Y113" s="2135"/>
      <c r="Z113" s="2135"/>
      <c r="AA113" s="2135"/>
      <c r="AB113" s="2135"/>
      <c r="AC113" s="2135"/>
      <c r="AD113" s="2135"/>
      <c r="AE113" s="1781"/>
      <c r="AF113" s="1781"/>
      <c r="AG113" s="1781"/>
      <c r="AH113" s="1781"/>
      <c r="AI113" s="1781"/>
      <c r="AJ113" s="1781"/>
      <c r="AK113" s="1781"/>
      <c r="AL113" s="1781"/>
      <c r="AM113" s="332"/>
      <c r="AN113" s="332"/>
      <c r="AO113" s="332"/>
      <c r="AP113" s="332"/>
      <c r="AQ113" s="332"/>
      <c r="AR113" s="332"/>
      <c r="AS113" s="332"/>
      <c r="AT113" s="332"/>
      <c r="AU113" s="332"/>
      <c r="AV113" s="332"/>
      <c r="AW113" s="332"/>
      <c r="AX113" s="332"/>
      <c r="AY113" s="332"/>
      <c r="AZ113" s="332"/>
      <c r="BA113" s="332"/>
      <c r="BB113" s="24"/>
      <c r="BC113" s="112"/>
      <c r="BD113" s="536"/>
      <c r="BE113" s="68"/>
      <c r="BF113" s="286"/>
      <c r="BG113" s="286"/>
      <c r="BH113" s="286"/>
      <c r="BI113" s="286"/>
      <c r="BJ113" s="286"/>
      <c r="BK113" s="286"/>
      <c r="BL113" s="286"/>
      <c r="BM113" s="286"/>
      <c r="BN113" s="286"/>
      <c r="BO113" s="286"/>
      <c r="BP113" s="286"/>
      <c r="BQ113" s="286"/>
    </row>
    <row r="114" spans="1:69" ht="48" customHeight="1" thickTop="1">
      <c r="A114" s="97"/>
      <c r="B114" s="24"/>
      <c r="C114" s="333"/>
      <c r="D114" s="333"/>
      <c r="E114" s="333"/>
      <c r="F114" s="333"/>
      <c r="G114" s="333"/>
      <c r="H114" s="333"/>
      <c r="I114" s="333"/>
      <c r="J114" s="333"/>
      <c r="K114" s="333"/>
      <c r="L114" s="333"/>
      <c r="M114" s="333"/>
      <c r="N114" s="332"/>
      <c r="O114" s="332"/>
      <c r="P114" s="1777" t="s">
        <v>1008</v>
      </c>
      <c r="Q114" s="1777"/>
      <c r="R114" s="1777"/>
      <c r="S114" s="1777"/>
      <c r="T114" s="1777"/>
      <c r="U114" s="1777"/>
      <c r="V114" s="1777"/>
      <c r="W114" s="1777"/>
      <c r="X114" s="1777"/>
      <c r="Y114" s="1777"/>
      <c r="Z114" s="1777"/>
      <c r="AA114" s="1777"/>
      <c r="AB114" s="1777"/>
      <c r="AC114" s="1777"/>
      <c r="AD114" s="1777"/>
      <c r="AE114" s="1834"/>
      <c r="AF114" s="1834"/>
      <c r="AG114" s="1834"/>
      <c r="AH114" s="1834"/>
      <c r="AI114" s="1834"/>
      <c r="AJ114" s="1834"/>
      <c r="AK114" s="1834"/>
      <c r="AL114" s="1834"/>
      <c r="AM114" s="332"/>
      <c r="AN114" s="332"/>
      <c r="AO114" s="332"/>
      <c r="AP114" s="332"/>
      <c r="AQ114" s="332"/>
      <c r="AR114" s="332"/>
      <c r="AS114" s="332"/>
      <c r="AT114" s="332"/>
      <c r="AU114" s="332"/>
      <c r="AV114" s="332"/>
      <c r="AW114" s="332"/>
      <c r="AX114" s="332"/>
      <c r="AY114" s="332"/>
      <c r="AZ114" s="332"/>
      <c r="BA114" s="332"/>
      <c r="BB114" s="24"/>
      <c r="BC114" s="112"/>
      <c r="BD114" s="536"/>
      <c r="BE114" s="68"/>
      <c r="BF114" s="286"/>
      <c r="BG114" s="286"/>
      <c r="BH114" s="286"/>
      <c r="BI114" s="286"/>
      <c r="BJ114" s="286"/>
      <c r="BK114" s="286"/>
      <c r="BL114" s="286"/>
      <c r="BM114" s="286"/>
      <c r="BN114" s="286"/>
      <c r="BO114" s="286"/>
      <c r="BP114" s="286"/>
      <c r="BQ114" s="286"/>
    </row>
    <row r="115" spans="1:69">
      <c r="A115" s="9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112"/>
      <c r="BD115" s="536" t="s">
        <v>180</v>
      </c>
      <c r="BE115" s="68"/>
    </row>
    <row r="116" spans="1:69">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312"/>
      <c r="AO116" s="312"/>
      <c r="AP116" s="25"/>
      <c r="AQ116" s="25"/>
      <c r="AR116" s="25"/>
      <c r="AS116" s="25"/>
      <c r="AT116" s="25"/>
      <c r="AU116" s="25"/>
      <c r="AV116" s="25"/>
      <c r="AW116" s="25"/>
      <c r="AX116" s="25"/>
      <c r="AY116" s="25"/>
      <c r="AZ116" s="25"/>
      <c r="BA116" s="25"/>
      <c r="BB116" s="25"/>
      <c r="BC116" s="68"/>
      <c r="BD116" s="536" t="s">
        <v>409</v>
      </c>
      <c r="BE116" s="68"/>
    </row>
    <row r="117" spans="1:69" ht="20.25" customHeight="1">
      <c r="B117" s="1060" t="s">
        <v>302</v>
      </c>
      <c r="C117" s="1061"/>
      <c r="D117" s="1061"/>
      <c r="E117" s="1061"/>
      <c r="F117" s="1216" t="s">
        <v>473</v>
      </c>
      <c r="G117" s="1217"/>
      <c r="H117" s="1217"/>
      <c r="I117" s="1217"/>
      <c r="J117" s="993">
        <f>IF($U$2&lt;&gt;"",$U$2,"")</f>
        <v>0</v>
      </c>
      <c r="K117" s="993"/>
      <c r="L117" s="993"/>
      <c r="M117" s="993"/>
      <c r="N117" s="993"/>
      <c r="O117" s="993"/>
      <c r="P117" s="994"/>
      <c r="Q117" s="1196" t="s">
        <v>197</v>
      </c>
      <c r="R117" s="1196"/>
      <c r="S117" s="1196"/>
      <c r="T117" s="1196"/>
      <c r="U117" s="1196"/>
      <c r="V117" s="1196"/>
      <c r="W117" s="1196"/>
      <c r="X117" s="1196"/>
      <c r="Y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R117" s="1196"/>
      <c r="AS117" s="1196"/>
      <c r="AT117" s="1196"/>
      <c r="AU117" s="1196"/>
      <c r="AV117" s="1196"/>
      <c r="AW117" s="1196"/>
      <c r="AX117" s="1196"/>
      <c r="AY117" s="1196"/>
      <c r="AZ117" s="1196"/>
      <c r="BA117" s="1196"/>
      <c r="BB117" s="1197"/>
      <c r="BC117" s="68"/>
      <c r="BD117" s="536"/>
      <c r="BE117" s="68"/>
    </row>
    <row r="118" spans="1:69" ht="20.25" customHeight="1">
      <c r="B118" s="1062"/>
      <c r="C118" s="1063"/>
      <c r="D118" s="1063"/>
      <c r="E118" s="1063"/>
      <c r="F118" s="1239" t="s">
        <v>653</v>
      </c>
      <c r="G118" s="1240"/>
      <c r="H118" s="1240"/>
      <c r="I118" s="1240"/>
      <c r="J118" s="1042" t="str">
        <f>IF($AW$2&lt;&gt;"",$AW$2,"")</f>
        <v>01</v>
      </c>
      <c r="K118" s="1042"/>
      <c r="L118" s="1042"/>
      <c r="M118" s="1042"/>
      <c r="N118" s="1042"/>
      <c r="O118" s="1042"/>
      <c r="P118" s="1043"/>
      <c r="Q118" s="1198"/>
      <c r="R118" s="1198"/>
      <c r="S118" s="1198"/>
      <c r="T118" s="1198"/>
      <c r="U118" s="1198"/>
      <c r="V118" s="1198"/>
      <c r="W118" s="1198"/>
      <c r="X118" s="1198"/>
      <c r="Y118" s="1198"/>
      <c r="Z118" s="1198"/>
      <c r="AA118" s="1198"/>
      <c r="AB118" s="1198"/>
      <c r="AC118" s="1198"/>
      <c r="AD118" s="1198"/>
      <c r="AE118" s="1198"/>
      <c r="AF118" s="1198"/>
      <c r="AG118" s="1198"/>
      <c r="AH118" s="1198"/>
      <c r="AI118" s="1198"/>
      <c r="AJ118" s="1198"/>
      <c r="AK118" s="1198"/>
      <c r="AL118" s="1198"/>
      <c r="AM118" s="1198"/>
      <c r="AN118" s="1198"/>
      <c r="AO118" s="1198"/>
      <c r="AP118" s="1198"/>
      <c r="AQ118" s="1198"/>
      <c r="AR118" s="1198"/>
      <c r="AS118" s="1198"/>
      <c r="AT118" s="1198"/>
      <c r="AU118" s="1198"/>
      <c r="AV118" s="1198"/>
      <c r="AW118" s="1198"/>
      <c r="AX118" s="1198"/>
      <c r="AY118" s="1198"/>
      <c r="AZ118" s="1198"/>
      <c r="BA118" s="1198"/>
      <c r="BB118" s="1199"/>
      <c r="BC118" s="68"/>
      <c r="BD118" s="536"/>
      <c r="BE118" s="68"/>
    </row>
    <row r="119" spans="1:69" ht="7.5" customHeight="1">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312"/>
      <c r="AO119" s="312"/>
      <c r="AP119" s="25"/>
      <c r="AQ119" s="25"/>
      <c r="AR119" s="25"/>
      <c r="AS119" s="25"/>
      <c r="AT119" s="25"/>
      <c r="AU119" s="25"/>
      <c r="AV119" s="25"/>
      <c r="AW119" s="25"/>
      <c r="AX119" s="25"/>
      <c r="AY119" s="25"/>
      <c r="AZ119" s="25"/>
      <c r="BA119" s="25"/>
      <c r="BB119" s="25"/>
      <c r="BC119" s="68"/>
      <c r="BD119" s="536"/>
      <c r="BE119" s="68"/>
    </row>
    <row r="120" spans="1:69">
      <c r="B120" s="2152" t="s">
        <v>2200</v>
      </c>
      <c r="C120" s="2152"/>
      <c r="D120" s="2152"/>
      <c r="E120" s="2152"/>
      <c r="F120" s="2152"/>
      <c r="G120" s="2152"/>
      <c r="H120" s="2152"/>
      <c r="I120" s="2152"/>
      <c r="J120" s="2152"/>
      <c r="K120" s="2152"/>
      <c r="L120" s="2152"/>
      <c r="M120" s="2152"/>
      <c r="N120" s="2152"/>
      <c r="O120" s="2152"/>
      <c r="P120" s="2152"/>
      <c r="Q120" s="2152"/>
      <c r="R120" s="2152"/>
      <c r="S120" s="2152"/>
      <c r="T120" s="2152"/>
      <c r="U120" s="2152"/>
      <c r="V120" s="2152"/>
      <c r="W120" s="2152"/>
      <c r="X120" s="2152"/>
      <c r="Y120" s="2152"/>
      <c r="Z120" s="2152"/>
      <c r="AA120" s="2152"/>
      <c r="AB120" s="2152"/>
      <c r="AC120" s="2152"/>
      <c r="AD120" s="2152"/>
      <c r="AE120" s="2152"/>
      <c r="AF120" s="2152"/>
      <c r="AG120" s="2152"/>
      <c r="AH120" s="2152"/>
      <c r="AI120" s="2152"/>
      <c r="AJ120" s="2152"/>
      <c r="AK120" s="2152"/>
      <c r="AL120" s="2152"/>
      <c r="AM120" s="2152"/>
      <c r="AN120" s="2152"/>
      <c r="AO120" s="2152"/>
      <c r="AP120" s="2152"/>
      <c r="AQ120" s="2152"/>
      <c r="AR120" s="2152"/>
      <c r="AS120" s="2152"/>
      <c r="AT120" s="2152"/>
      <c r="AU120" s="2152"/>
      <c r="AV120" s="2152"/>
      <c r="AW120" s="2152"/>
      <c r="AX120" s="2152"/>
      <c r="AY120" s="2152"/>
      <c r="AZ120" s="2152"/>
      <c r="BA120" s="2152"/>
      <c r="BB120" s="2152"/>
      <c r="BC120" s="68"/>
      <c r="BD120" s="536"/>
      <c r="BE120" s="68"/>
    </row>
    <row r="121" spans="1:69">
      <c r="B121" s="2152"/>
      <c r="C121" s="2152"/>
      <c r="D121" s="2152"/>
      <c r="E121" s="2152"/>
      <c r="F121" s="2152"/>
      <c r="G121" s="2152"/>
      <c r="H121" s="2152"/>
      <c r="I121" s="2152"/>
      <c r="J121" s="2152"/>
      <c r="K121" s="2152"/>
      <c r="L121" s="2152"/>
      <c r="M121" s="2152"/>
      <c r="N121" s="2152"/>
      <c r="O121" s="2152"/>
      <c r="P121" s="2152"/>
      <c r="Q121" s="2152"/>
      <c r="R121" s="2152"/>
      <c r="S121" s="2152"/>
      <c r="T121" s="2152"/>
      <c r="U121" s="2152"/>
      <c r="V121" s="2152"/>
      <c r="W121" s="2152"/>
      <c r="X121" s="2152"/>
      <c r="Y121" s="2152"/>
      <c r="Z121" s="2152"/>
      <c r="AA121" s="2152"/>
      <c r="AB121" s="2152"/>
      <c r="AC121" s="2152"/>
      <c r="AD121" s="2152"/>
      <c r="AE121" s="2152"/>
      <c r="AF121" s="2152"/>
      <c r="AG121" s="2152"/>
      <c r="AH121" s="2152"/>
      <c r="AI121" s="2152"/>
      <c r="AJ121" s="2152"/>
      <c r="AK121" s="2152"/>
      <c r="AL121" s="2152"/>
      <c r="AM121" s="2152"/>
      <c r="AN121" s="2152"/>
      <c r="AO121" s="2152"/>
      <c r="AP121" s="2152"/>
      <c r="AQ121" s="2152"/>
      <c r="AR121" s="2152"/>
      <c r="AS121" s="2152"/>
      <c r="AT121" s="2152"/>
      <c r="AU121" s="2152"/>
      <c r="AV121" s="2152"/>
      <c r="AW121" s="2152"/>
      <c r="AX121" s="2152"/>
      <c r="AY121" s="2152"/>
      <c r="AZ121" s="2152"/>
      <c r="BA121" s="2152"/>
      <c r="BB121" s="2152"/>
      <c r="BC121" s="68"/>
      <c r="BD121" s="536"/>
      <c r="BE121" s="68"/>
    </row>
    <row r="122" spans="1:69">
      <c r="B122" s="537"/>
      <c r="C122" s="537"/>
      <c r="D122" s="537"/>
      <c r="E122" s="537"/>
      <c r="F122" s="537"/>
      <c r="G122" s="537"/>
      <c r="H122" s="537"/>
      <c r="I122" s="537"/>
      <c r="J122" s="537"/>
      <c r="K122" s="537"/>
      <c r="L122" s="537"/>
      <c r="M122" s="537"/>
      <c r="N122" s="537"/>
      <c r="O122" s="537"/>
      <c r="P122" s="537"/>
      <c r="Q122" s="537"/>
      <c r="R122" s="537"/>
      <c r="S122" s="537"/>
      <c r="T122" s="537"/>
      <c r="U122" s="537"/>
      <c r="V122" s="537"/>
      <c r="W122" s="537"/>
      <c r="X122" s="537"/>
      <c r="Y122" s="537"/>
      <c r="Z122" s="537"/>
      <c r="AA122" s="537"/>
      <c r="AB122" s="537"/>
      <c r="AC122" s="537"/>
      <c r="AD122" s="537"/>
      <c r="AE122" s="537"/>
      <c r="AF122" s="537"/>
      <c r="AG122" s="537"/>
      <c r="AH122" s="537"/>
      <c r="AI122" s="537"/>
      <c r="AJ122" s="537"/>
      <c r="AK122" s="537"/>
      <c r="AL122" s="537"/>
      <c r="AM122" s="537"/>
      <c r="AN122" s="537"/>
      <c r="AO122" s="537"/>
      <c r="AP122" s="537"/>
      <c r="AQ122" s="537"/>
      <c r="AR122" s="537"/>
      <c r="AS122" s="537"/>
      <c r="AT122" s="537"/>
      <c r="AU122" s="537"/>
      <c r="AV122" s="537"/>
      <c r="AW122" s="537"/>
      <c r="AX122" s="537"/>
      <c r="AY122" s="537"/>
      <c r="AZ122" s="537"/>
      <c r="BA122" s="537"/>
      <c r="BB122" s="537"/>
      <c r="BC122" s="68"/>
      <c r="BD122" s="536"/>
      <c r="BE122" s="68"/>
    </row>
    <row r="123" spans="1:69">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68"/>
      <c r="BD123" s="536"/>
      <c r="BE123" s="68"/>
    </row>
    <row r="124" spans="1:69" ht="26.25" customHeight="1">
      <c r="B124" s="1060" t="s">
        <v>319</v>
      </c>
      <c r="C124" s="1061"/>
      <c r="D124" s="1061"/>
      <c r="E124" s="1061"/>
      <c r="F124" s="1216" t="s">
        <v>473</v>
      </c>
      <c r="G124" s="1217"/>
      <c r="H124" s="1217"/>
      <c r="I124" s="1217"/>
      <c r="J124" s="993">
        <f>IF($U$2&lt;&gt;"",$U$2,"")</f>
        <v>0</v>
      </c>
      <c r="K124" s="993"/>
      <c r="L124" s="993"/>
      <c r="M124" s="993"/>
      <c r="N124" s="993"/>
      <c r="O124" s="993"/>
      <c r="P124" s="994"/>
      <c r="Q124" s="1033" t="s">
        <v>620</v>
      </c>
      <c r="R124" s="1196"/>
      <c r="S124" s="1196"/>
      <c r="T124" s="1196"/>
      <c r="U124" s="1196"/>
      <c r="V124" s="1196"/>
      <c r="W124" s="1196"/>
      <c r="X124" s="1196"/>
      <c r="Y124" s="1196"/>
      <c r="Z124" s="1196"/>
      <c r="AA124" s="1196"/>
      <c r="AB124" s="1196"/>
      <c r="AC124" s="1196"/>
      <c r="AD124" s="1196"/>
      <c r="AE124" s="1196"/>
      <c r="AF124" s="1196"/>
      <c r="AG124" s="1196"/>
      <c r="AH124" s="1196"/>
      <c r="AI124" s="1196"/>
      <c r="AJ124" s="1196"/>
      <c r="AK124" s="1196"/>
      <c r="AL124" s="1196"/>
      <c r="AM124" s="1196"/>
      <c r="AN124" s="1196"/>
      <c r="AO124" s="1196"/>
      <c r="AP124" s="1196"/>
      <c r="AQ124" s="1196"/>
      <c r="AR124" s="1196"/>
      <c r="AS124" s="1196"/>
      <c r="AT124" s="1196"/>
      <c r="AU124" s="1196"/>
      <c r="AV124" s="1196"/>
      <c r="AW124" s="1196"/>
      <c r="AX124" s="1196"/>
      <c r="AY124" s="1196"/>
      <c r="AZ124" s="1196"/>
      <c r="BA124" s="1196"/>
      <c r="BB124" s="1197"/>
      <c r="BC124" s="68"/>
      <c r="BD124" s="536"/>
      <c r="BE124" s="68"/>
    </row>
    <row r="125" spans="1:69" ht="26.25" customHeight="1">
      <c r="B125" s="1062"/>
      <c r="C125" s="1063"/>
      <c r="D125" s="1063"/>
      <c r="E125" s="1063"/>
      <c r="F125" s="1239" t="s">
        <v>653</v>
      </c>
      <c r="G125" s="1240"/>
      <c r="H125" s="1240"/>
      <c r="I125" s="1240"/>
      <c r="J125" s="1042" t="str">
        <f>IF($AW$2&lt;&gt;"",$AW$2,"")</f>
        <v>01</v>
      </c>
      <c r="K125" s="1042"/>
      <c r="L125" s="1042"/>
      <c r="M125" s="1042"/>
      <c r="N125" s="1042"/>
      <c r="O125" s="1042"/>
      <c r="P125" s="1043"/>
      <c r="Q125" s="1198"/>
      <c r="R125" s="1198"/>
      <c r="S125" s="1198"/>
      <c r="T125" s="1198"/>
      <c r="U125" s="1198"/>
      <c r="V125" s="1198"/>
      <c r="W125" s="1198"/>
      <c r="X125" s="1198"/>
      <c r="Y125" s="1198"/>
      <c r="Z125" s="1198"/>
      <c r="AA125" s="1198"/>
      <c r="AB125" s="1198"/>
      <c r="AC125" s="1198"/>
      <c r="AD125" s="1198"/>
      <c r="AE125" s="1198"/>
      <c r="AF125" s="1198"/>
      <c r="AG125" s="1198"/>
      <c r="AH125" s="1198"/>
      <c r="AI125" s="1198"/>
      <c r="AJ125" s="1198"/>
      <c r="AK125" s="1198"/>
      <c r="AL125" s="1198"/>
      <c r="AM125" s="1198"/>
      <c r="AN125" s="1198"/>
      <c r="AO125" s="1198"/>
      <c r="AP125" s="1198"/>
      <c r="AQ125" s="1198"/>
      <c r="AR125" s="1198"/>
      <c r="AS125" s="1198"/>
      <c r="AT125" s="1198"/>
      <c r="AU125" s="1198"/>
      <c r="AV125" s="1198"/>
      <c r="AW125" s="1198"/>
      <c r="AX125" s="1198"/>
      <c r="AY125" s="1198"/>
      <c r="AZ125" s="1198"/>
      <c r="BA125" s="1198"/>
      <c r="BB125" s="1199"/>
      <c r="BC125" s="68"/>
      <c r="BD125" s="633"/>
      <c r="BE125" s="538"/>
    </row>
    <row r="126" spans="1:69" ht="6.75" customHeight="1">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68"/>
      <c r="BD126" s="536"/>
      <c r="BE126" s="68"/>
    </row>
    <row r="127" spans="1:69">
      <c r="B127" s="2151" t="s">
        <v>621</v>
      </c>
      <c r="C127" s="2151"/>
      <c r="D127" s="2151"/>
      <c r="E127" s="2151"/>
      <c r="F127" s="2151"/>
      <c r="G127" s="2151"/>
      <c r="H127" s="2151"/>
      <c r="I127" s="2151"/>
      <c r="J127" s="2151"/>
      <c r="K127" s="2151"/>
      <c r="L127" s="2151"/>
      <c r="M127" s="2151"/>
      <c r="N127" s="2151"/>
      <c r="O127" s="2151"/>
      <c r="P127" s="2151"/>
      <c r="Q127" s="2151"/>
      <c r="R127" s="2151"/>
      <c r="S127" s="2151"/>
      <c r="T127" s="2151"/>
      <c r="U127" s="2151"/>
      <c r="V127" s="2151"/>
      <c r="W127" s="2151"/>
      <c r="X127" s="2151"/>
      <c r="Y127" s="2151"/>
      <c r="Z127" s="2151"/>
      <c r="AA127" s="2151"/>
      <c r="AB127" s="2151"/>
      <c r="AC127" s="2151"/>
      <c r="AD127" s="2151"/>
      <c r="AE127" s="2151"/>
      <c r="AF127" s="2151"/>
      <c r="AG127" s="2151"/>
      <c r="AH127" s="2151"/>
      <c r="AI127" s="2151"/>
      <c r="AJ127" s="2151"/>
      <c r="AK127" s="2151"/>
      <c r="AL127" s="2151"/>
      <c r="AM127" s="2151"/>
      <c r="AN127" s="2151"/>
      <c r="AO127" s="2151"/>
      <c r="AP127" s="2151"/>
      <c r="AQ127" s="2151"/>
      <c r="AR127" s="2151"/>
      <c r="AS127" s="2151"/>
      <c r="AT127" s="2151"/>
      <c r="AU127" s="2151"/>
      <c r="AV127" s="2151"/>
      <c r="AW127" s="2151"/>
      <c r="AX127" s="2151"/>
      <c r="AY127" s="2151"/>
      <c r="AZ127" s="2151"/>
      <c r="BA127" s="2151"/>
      <c r="BB127" s="2151"/>
      <c r="BC127" s="68"/>
      <c r="BD127" s="536"/>
      <c r="BE127" s="68"/>
    </row>
    <row r="128" spans="1:69">
      <c r="B128" s="2151"/>
      <c r="C128" s="2151"/>
      <c r="D128" s="2151"/>
      <c r="E128" s="2151"/>
      <c r="F128" s="2151"/>
      <c r="G128" s="2151"/>
      <c r="H128" s="2151"/>
      <c r="I128" s="2151"/>
      <c r="J128" s="2151"/>
      <c r="K128" s="2151"/>
      <c r="L128" s="2151"/>
      <c r="M128" s="2151"/>
      <c r="N128" s="2151"/>
      <c r="O128" s="2151"/>
      <c r="P128" s="2151"/>
      <c r="Q128" s="2151"/>
      <c r="R128" s="2151"/>
      <c r="S128" s="2151"/>
      <c r="T128" s="2151"/>
      <c r="U128" s="2151"/>
      <c r="V128" s="2151"/>
      <c r="W128" s="2151"/>
      <c r="X128" s="2151"/>
      <c r="Y128" s="2151"/>
      <c r="Z128" s="2151"/>
      <c r="AA128" s="2151"/>
      <c r="AB128" s="2151"/>
      <c r="AC128" s="2151"/>
      <c r="AD128" s="2151"/>
      <c r="AE128" s="2151"/>
      <c r="AF128" s="2151"/>
      <c r="AG128" s="2151"/>
      <c r="AH128" s="2151"/>
      <c r="AI128" s="2151"/>
      <c r="AJ128" s="2151"/>
      <c r="AK128" s="2151"/>
      <c r="AL128" s="2151"/>
      <c r="AM128" s="2151"/>
      <c r="AN128" s="2151"/>
      <c r="AO128" s="2151"/>
      <c r="AP128" s="2151"/>
      <c r="AQ128" s="2151"/>
      <c r="AR128" s="2151"/>
      <c r="AS128" s="2151"/>
      <c r="AT128" s="2151"/>
      <c r="AU128" s="2151"/>
      <c r="AV128" s="2151"/>
      <c r="AW128" s="2151"/>
      <c r="AX128" s="2151"/>
      <c r="AY128" s="2151"/>
      <c r="AZ128" s="2151"/>
      <c r="BA128" s="2151"/>
      <c r="BB128" s="2151"/>
      <c r="BC128" s="68"/>
      <c r="BD128" s="536"/>
      <c r="BE128" s="68"/>
    </row>
    <row r="129" spans="2:63">
      <c r="B129" s="2136" t="s">
        <v>2168</v>
      </c>
      <c r="C129" s="2136"/>
      <c r="D129" s="2136"/>
      <c r="E129" s="2136"/>
      <c r="F129" s="2136"/>
      <c r="G129" s="2136"/>
      <c r="H129" s="2136"/>
      <c r="I129" s="2136"/>
      <c r="J129" s="2136"/>
      <c r="K129" s="2136"/>
      <c r="L129" s="2136"/>
      <c r="M129" s="2136"/>
      <c r="N129" s="2136"/>
      <c r="O129" s="2136"/>
      <c r="P129" s="2136"/>
      <c r="Q129" s="2136"/>
      <c r="R129" s="2136"/>
      <c r="S129" s="2136"/>
      <c r="T129" s="2136"/>
      <c r="U129" s="2136"/>
      <c r="V129" s="2136"/>
      <c r="W129" s="2136"/>
      <c r="X129" s="2136"/>
      <c r="Y129" s="2136"/>
      <c r="Z129" s="2136"/>
      <c r="AA129" s="2136"/>
      <c r="AB129" s="2136"/>
      <c r="AC129" s="2136"/>
      <c r="AD129" s="2136"/>
      <c r="AE129" s="2136"/>
      <c r="AF129" s="2136"/>
      <c r="AG129" s="2136"/>
      <c r="AH129" s="2136"/>
      <c r="AI129" s="2136"/>
      <c r="AJ129" s="2136"/>
      <c r="AK129" s="2136"/>
      <c r="AL129" s="2136"/>
      <c r="AM129" s="2136"/>
      <c r="AN129" s="2136"/>
      <c r="AO129" s="2136"/>
      <c r="AP129" s="2136"/>
      <c r="AQ129" s="2136"/>
      <c r="AR129" s="2136"/>
      <c r="AS129" s="2136"/>
      <c r="AT129" s="2136"/>
      <c r="AU129" s="2136"/>
      <c r="AV129" s="2136"/>
      <c r="AW129" s="2136"/>
      <c r="AX129" s="2136"/>
      <c r="AY129" s="2136"/>
      <c r="AZ129" s="2136"/>
      <c r="BA129" s="2136"/>
      <c r="BB129" s="2136"/>
      <c r="BC129" s="68"/>
      <c r="BD129" s="536"/>
      <c r="BE129" s="68"/>
    </row>
    <row r="130" spans="2:63">
      <c r="B130" s="2136"/>
      <c r="C130" s="2136"/>
      <c r="D130" s="2136"/>
      <c r="E130" s="2136"/>
      <c r="F130" s="2136"/>
      <c r="G130" s="2136"/>
      <c r="H130" s="2136"/>
      <c r="I130" s="2136"/>
      <c r="J130" s="2136"/>
      <c r="K130" s="2136"/>
      <c r="L130" s="2136"/>
      <c r="M130" s="2136"/>
      <c r="N130" s="2136"/>
      <c r="O130" s="2136"/>
      <c r="P130" s="2136"/>
      <c r="Q130" s="2136"/>
      <c r="R130" s="2136"/>
      <c r="S130" s="2136"/>
      <c r="T130" s="2136"/>
      <c r="U130" s="2136"/>
      <c r="V130" s="2136"/>
      <c r="W130" s="2136"/>
      <c r="X130" s="2136"/>
      <c r="Y130" s="2136"/>
      <c r="Z130" s="2136"/>
      <c r="AA130" s="2136"/>
      <c r="AB130" s="2136"/>
      <c r="AC130" s="2136"/>
      <c r="AD130" s="2136"/>
      <c r="AE130" s="2136"/>
      <c r="AF130" s="2136"/>
      <c r="AG130" s="2136"/>
      <c r="AH130" s="2136"/>
      <c r="AI130" s="2136"/>
      <c r="AJ130" s="2136"/>
      <c r="AK130" s="2136"/>
      <c r="AL130" s="2136"/>
      <c r="AM130" s="2136"/>
      <c r="AN130" s="2136"/>
      <c r="AO130" s="2136"/>
      <c r="AP130" s="2136"/>
      <c r="AQ130" s="2136"/>
      <c r="AR130" s="2136"/>
      <c r="AS130" s="2136"/>
      <c r="AT130" s="2136"/>
      <c r="AU130" s="2136"/>
      <c r="AV130" s="2136"/>
      <c r="AW130" s="2136"/>
      <c r="AX130" s="2136"/>
      <c r="AY130" s="2136"/>
      <c r="AZ130" s="2136"/>
      <c r="BA130" s="2136"/>
      <c r="BB130" s="2136"/>
      <c r="BC130" s="68"/>
      <c r="BD130" s="536"/>
      <c r="BE130" s="68"/>
    </row>
    <row r="131" spans="2:6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68"/>
      <c r="BD131" s="536"/>
      <c r="BE131" s="68"/>
    </row>
    <row r="132" spans="2:63" ht="14">
      <c r="B132" s="1778"/>
      <c r="C132" s="1779"/>
      <c r="D132" s="1780"/>
      <c r="E132" s="1726" t="s">
        <v>1565</v>
      </c>
      <c r="F132" s="1727"/>
      <c r="G132" s="1727"/>
      <c r="H132" s="1727"/>
      <c r="I132" s="1727"/>
      <c r="J132" s="1727"/>
      <c r="K132" s="1727"/>
      <c r="L132" s="1727"/>
      <c r="M132" s="1727"/>
      <c r="N132" s="1727"/>
      <c r="O132" s="1727"/>
      <c r="P132" s="1727"/>
      <c r="Q132" s="1727"/>
      <c r="R132" s="1727"/>
      <c r="S132" s="1727"/>
      <c r="T132" s="1727"/>
      <c r="U132" s="1727"/>
      <c r="V132" s="1728"/>
      <c r="W132" s="1782" t="s">
        <v>1937</v>
      </c>
      <c r="X132" s="1783"/>
      <c r="Y132" s="1783"/>
      <c r="Z132" s="1783"/>
      <c r="AA132" s="1783"/>
      <c r="AB132" s="1783"/>
      <c r="AC132" s="1783"/>
      <c r="AD132" s="1784"/>
      <c r="AE132" s="1733" t="s">
        <v>1938</v>
      </c>
      <c r="AF132" s="1734"/>
      <c r="AG132" s="1734"/>
      <c r="AH132" s="1734"/>
      <c r="AI132" s="1734"/>
      <c r="AJ132" s="1734"/>
      <c r="AK132" s="1734"/>
      <c r="AL132" s="1735"/>
      <c r="AM132" s="1733" t="s">
        <v>1939</v>
      </c>
      <c r="AN132" s="1734"/>
      <c r="AO132" s="1734"/>
      <c r="AP132" s="1734"/>
      <c r="AQ132" s="1734"/>
      <c r="AR132" s="1734"/>
      <c r="AS132" s="1734"/>
      <c r="AT132" s="1735"/>
      <c r="AU132" s="1710" t="s">
        <v>1940</v>
      </c>
      <c r="AV132" s="1710"/>
      <c r="AW132" s="1710"/>
      <c r="AX132" s="1710"/>
      <c r="AY132" s="1710"/>
      <c r="AZ132" s="1710"/>
      <c r="BA132" s="1710"/>
      <c r="BB132" s="1710"/>
    </row>
    <row r="133" spans="2:63">
      <c r="B133" s="1723" t="s">
        <v>1678</v>
      </c>
      <c r="C133" s="1724"/>
      <c r="D133" s="1725"/>
      <c r="E133" s="1715" t="s">
        <v>46</v>
      </c>
      <c r="F133" s="1716"/>
      <c r="G133" s="1716"/>
      <c r="H133" s="1716"/>
      <c r="I133" s="1716"/>
      <c r="J133" s="1716"/>
      <c r="K133" s="1716"/>
      <c r="L133" s="1716"/>
      <c r="M133" s="1716"/>
      <c r="N133" s="1716"/>
      <c r="O133" s="1716"/>
      <c r="P133" s="1716"/>
      <c r="Q133" s="1716"/>
      <c r="R133" s="1716"/>
      <c r="S133" s="1716"/>
      <c r="T133" s="1716"/>
      <c r="U133" s="1716"/>
      <c r="V133" s="1717"/>
      <c r="W133" s="1739"/>
      <c r="X133" s="1739"/>
      <c r="Y133" s="1739"/>
      <c r="Z133" s="1739"/>
      <c r="AA133" s="1739"/>
      <c r="AB133" s="1739"/>
      <c r="AC133" s="1739"/>
      <c r="AD133" s="1739"/>
      <c r="AE133" s="1739"/>
      <c r="AF133" s="1739"/>
      <c r="AG133" s="1739"/>
      <c r="AH133" s="1739"/>
      <c r="AI133" s="1739"/>
      <c r="AJ133" s="1739"/>
      <c r="AK133" s="1739"/>
      <c r="AL133" s="1739"/>
      <c r="AM133" s="1739"/>
      <c r="AN133" s="1739"/>
      <c r="AO133" s="1739"/>
      <c r="AP133" s="1739"/>
      <c r="AQ133" s="1739"/>
      <c r="AR133" s="1739"/>
      <c r="AS133" s="1739"/>
      <c r="AT133" s="1739"/>
      <c r="AU133" s="1739"/>
      <c r="AV133" s="1739"/>
      <c r="AW133" s="1739"/>
      <c r="AX133" s="1739"/>
      <c r="AY133" s="1739"/>
      <c r="AZ133" s="1739"/>
      <c r="BA133" s="1739"/>
      <c r="BB133" s="1739"/>
      <c r="BH133" s="35">
        <v>0</v>
      </c>
      <c r="BI133" s="35">
        <v>0</v>
      </c>
      <c r="BJ133" s="35">
        <v>0</v>
      </c>
      <c r="BK133" s="35">
        <v>0</v>
      </c>
    </row>
    <row r="134" spans="2:63">
      <c r="B134" s="1723" t="s">
        <v>1919</v>
      </c>
      <c r="C134" s="1724"/>
      <c r="D134" s="1725"/>
      <c r="E134" s="1715" t="s">
        <v>1996</v>
      </c>
      <c r="F134" s="1716"/>
      <c r="G134" s="1716"/>
      <c r="H134" s="1716"/>
      <c r="I134" s="1716"/>
      <c r="J134" s="1716"/>
      <c r="K134" s="1716"/>
      <c r="L134" s="1716"/>
      <c r="M134" s="1716"/>
      <c r="N134" s="1716"/>
      <c r="O134" s="1716"/>
      <c r="P134" s="1716"/>
      <c r="Q134" s="1716"/>
      <c r="R134" s="1716"/>
      <c r="S134" s="1716"/>
      <c r="T134" s="1716"/>
      <c r="U134" s="1716"/>
      <c r="V134" s="1717"/>
      <c r="W134" s="1711"/>
      <c r="X134" s="1712"/>
      <c r="Y134" s="1712"/>
      <c r="Z134" s="1712"/>
      <c r="AA134" s="1712"/>
      <c r="AB134" s="1712"/>
      <c r="AC134" s="1712"/>
      <c r="AD134" s="1713"/>
      <c r="AE134" s="1711"/>
      <c r="AF134" s="1712"/>
      <c r="AG134" s="1712"/>
      <c r="AH134" s="1712"/>
      <c r="AI134" s="1712"/>
      <c r="AJ134" s="1712"/>
      <c r="AK134" s="1712"/>
      <c r="AL134" s="1713"/>
      <c r="AM134" s="1711"/>
      <c r="AN134" s="1712"/>
      <c r="AO134" s="1712"/>
      <c r="AP134" s="1712"/>
      <c r="AQ134" s="1712"/>
      <c r="AR134" s="1712"/>
      <c r="AS134" s="1712"/>
      <c r="AT134" s="1713"/>
      <c r="AU134" s="1711"/>
      <c r="AV134" s="1712"/>
      <c r="AW134" s="1712"/>
      <c r="AX134" s="1712"/>
      <c r="AY134" s="1712"/>
      <c r="AZ134" s="1712"/>
      <c r="BA134" s="1712"/>
      <c r="BB134" s="1713"/>
      <c r="BH134" s="35">
        <v>0</v>
      </c>
      <c r="BI134" s="35">
        <v>0</v>
      </c>
      <c r="BJ134" s="35">
        <v>0</v>
      </c>
      <c r="BK134" s="35">
        <v>0</v>
      </c>
    </row>
    <row r="135" spans="2:63">
      <c r="B135" s="1723" t="s">
        <v>1920</v>
      </c>
      <c r="C135" s="1724"/>
      <c r="D135" s="1725"/>
      <c r="E135" s="1715" t="s">
        <v>1566</v>
      </c>
      <c r="F135" s="1716"/>
      <c r="G135" s="1716"/>
      <c r="H135" s="1716"/>
      <c r="I135" s="1716"/>
      <c r="J135" s="1716"/>
      <c r="K135" s="1716"/>
      <c r="L135" s="1716"/>
      <c r="M135" s="1716"/>
      <c r="N135" s="1716"/>
      <c r="O135" s="1716"/>
      <c r="P135" s="1716"/>
      <c r="Q135" s="1716"/>
      <c r="R135" s="1716"/>
      <c r="S135" s="1716"/>
      <c r="T135" s="1716"/>
      <c r="U135" s="1716"/>
      <c r="V135" s="1717"/>
      <c r="W135" s="1711"/>
      <c r="X135" s="1712"/>
      <c r="Y135" s="1712"/>
      <c r="Z135" s="1712"/>
      <c r="AA135" s="1712"/>
      <c r="AB135" s="1712"/>
      <c r="AC135" s="1712"/>
      <c r="AD135" s="1713"/>
      <c r="AE135" s="1711"/>
      <c r="AF135" s="1712"/>
      <c r="AG135" s="1712"/>
      <c r="AH135" s="1712"/>
      <c r="AI135" s="1712"/>
      <c r="AJ135" s="1712"/>
      <c r="AK135" s="1712"/>
      <c r="AL135" s="1713"/>
      <c r="AM135" s="1711"/>
      <c r="AN135" s="1712"/>
      <c r="AO135" s="1712"/>
      <c r="AP135" s="1712"/>
      <c r="AQ135" s="1712"/>
      <c r="AR135" s="1712"/>
      <c r="AS135" s="1712"/>
      <c r="AT135" s="1713"/>
      <c r="AU135" s="1711"/>
      <c r="AV135" s="1712"/>
      <c r="AW135" s="1712"/>
      <c r="AX135" s="1712"/>
      <c r="AY135" s="1712"/>
      <c r="AZ135" s="1712"/>
      <c r="BA135" s="1712"/>
      <c r="BB135" s="1713"/>
      <c r="BH135" s="35" t="str">
        <f>IF(ISERROR(VLOOKUP(W135,tabelle!$B$81:$C$85,2,FALSE)),"",VLOOKUP(W135,tabelle!$B$81:$C$85,2,FALSE))</f>
        <v/>
      </c>
      <c r="BI135" s="311" t="str">
        <f>IF(ISERROR(VLOOKUP(AE135,tabelle!$B$81:$C$85,2,FALSE)),"",VLOOKUP(AE135,tabelle!$B$81:$C$85,2,FALSE))</f>
        <v/>
      </c>
      <c r="BJ135" s="35" t="str">
        <f>IF(ISERROR(VLOOKUP(AM135,tabelle!$B$81:$C$85,2,FALSE)),"",VLOOKUP(AM135,tabelle!$B$81:$C$85,2,FALSE))</f>
        <v/>
      </c>
      <c r="BK135" s="35" t="str">
        <f>IF(ISERROR(VLOOKUP(AU135,tabelle!$B$81:$C$85,2,FALSE)),"",VLOOKUP(AU135,tabelle!$B$81:$C$85,2,FALSE))</f>
        <v/>
      </c>
    </row>
    <row r="136" spans="2:63">
      <c r="B136" s="1723" t="s">
        <v>1300</v>
      </c>
      <c r="C136" s="1724"/>
      <c r="D136" s="1725"/>
      <c r="E136" s="1715" t="s">
        <v>1929</v>
      </c>
      <c r="F136" s="1716"/>
      <c r="G136" s="1716"/>
      <c r="H136" s="1716"/>
      <c r="I136" s="1716"/>
      <c r="J136" s="1716"/>
      <c r="K136" s="1716"/>
      <c r="L136" s="1716"/>
      <c r="M136" s="1716"/>
      <c r="N136" s="1716"/>
      <c r="O136" s="1716"/>
      <c r="P136" s="1716"/>
      <c r="Q136" s="1716"/>
      <c r="R136" s="1716"/>
      <c r="S136" s="1716"/>
      <c r="T136" s="1716"/>
      <c r="U136" s="1716"/>
      <c r="V136" s="1717"/>
      <c r="W136" s="1711"/>
      <c r="X136" s="1712"/>
      <c r="Y136" s="1712"/>
      <c r="Z136" s="1712"/>
      <c r="AA136" s="1712"/>
      <c r="AB136" s="1712"/>
      <c r="AC136" s="1712"/>
      <c r="AD136" s="1713"/>
      <c r="AE136" s="1711"/>
      <c r="AF136" s="1712"/>
      <c r="AG136" s="1712"/>
      <c r="AH136" s="1712"/>
      <c r="AI136" s="1712"/>
      <c r="AJ136" s="1712"/>
      <c r="AK136" s="1712"/>
      <c r="AL136" s="1713"/>
      <c r="AM136" s="1711"/>
      <c r="AN136" s="1712"/>
      <c r="AO136" s="1712"/>
      <c r="AP136" s="1712"/>
      <c r="AQ136" s="1712"/>
      <c r="AR136" s="1712"/>
      <c r="AS136" s="1712"/>
      <c r="AT136" s="1713"/>
      <c r="AU136" s="1711"/>
      <c r="AV136" s="1712"/>
      <c r="AW136" s="1712"/>
      <c r="AX136" s="1712"/>
      <c r="AY136" s="1712"/>
      <c r="AZ136" s="1712"/>
      <c r="BA136" s="1712"/>
      <c r="BB136" s="1713"/>
      <c r="BH136" s="35" t="str">
        <f>IF(ISERROR(VLOOKUP(W136,tabelle!$B$125:$C$128,2,FALSE)),"",VLOOKUP(W136,tabelle!$B$125:$C$128,2,FALSE))</f>
        <v/>
      </c>
      <c r="BI136" s="311" t="str">
        <f>IF(ISERROR(VLOOKUP(AE136,tabelle!$B$125:$C$128,2,FALSE)),"",VLOOKUP(AE136,tabelle!$B$125:$C$128,2,FALSE))</f>
        <v/>
      </c>
      <c r="BJ136" s="35" t="str">
        <f>IF(ISERROR(VLOOKUP(AM136,tabelle!$B$125:$C$128,2,FALSE)),"",VLOOKUP(AM136,tabelle!$B$125:$C$128,2,FALSE))</f>
        <v/>
      </c>
      <c r="BK136" s="35" t="str">
        <f>IF(ISERROR(VLOOKUP(AU136,tabelle!$B$125:$C$128,2,FALSE)),"",VLOOKUP(AU136,tabelle!$B$125:$C$128,2,FALSE))</f>
        <v/>
      </c>
    </row>
    <row r="137" spans="2:63">
      <c r="B137" s="1723" t="s">
        <v>1301</v>
      </c>
      <c r="C137" s="1724"/>
      <c r="D137" s="1725"/>
      <c r="E137" s="1715" t="s">
        <v>1930</v>
      </c>
      <c r="F137" s="1716"/>
      <c r="G137" s="1716"/>
      <c r="H137" s="1716"/>
      <c r="I137" s="1716"/>
      <c r="J137" s="1716"/>
      <c r="K137" s="1716"/>
      <c r="L137" s="1716"/>
      <c r="M137" s="1716"/>
      <c r="N137" s="1716"/>
      <c r="O137" s="1716"/>
      <c r="P137" s="1716"/>
      <c r="Q137" s="1716"/>
      <c r="R137" s="1716"/>
      <c r="S137" s="1716"/>
      <c r="T137" s="1716"/>
      <c r="U137" s="1716"/>
      <c r="V137" s="1717"/>
      <c r="W137" s="1711"/>
      <c r="X137" s="1712"/>
      <c r="Y137" s="1712"/>
      <c r="Z137" s="1712"/>
      <c r="AA137" s="1712"/>
      <c r="AB137" s="1712"/>
      <c r="AC137" s="1712"/>
      <c r="AD137" s="1713"/>
      <c r="AE137" s="1711"/>
      <c r="AF137" s="1712"/>
      <c r="AG137" s="1712"/>
      <c r="AH137" s="1712"/>
      <c r="AI137" s="1712"/>
      <c r="AJ137" s="1712"/>
      <c r="AK137" s="1712"/>
      <c r="AL137" s="1713"/>
      <c r="AM137" s="1711"/>
      <c r="AN137" s="1712"/>
      <c r="AO137" s="1712"/>
      <c r="AP137" s="1712"/>
      <c r="AQ137" s="1712"/>
      <c r="AR137" s="1712"/>
      <c r="AS137" s="1712"/>
      <c r="AT137" s="1713"/>
      <c r="AU137" s="1711"/>
      <c r="AV137" s="1712"/>
      <c r="AW137" s="1712"/>
      <c r="AX137" s="1712"/>
      <c r="AY137" s="1712"/>
      <c r="AZ137" s="1712"/>
      <c r="BA137" s="1712"/>
      <c r="BB137" s="1713"/>
      <c r="BH137" s="35">
        <v>0</v>
      </c>
      <c r="BI137" s="35">
        <v>0</v>
      </c>
      <c r="BJ137" s="35">
        <v>0</v>
      </c>
      <c r="BK137" s="35">
        <v>0</v>
      </c>
    </row>
    <row r="138" spans="2:63">
      <c r="B138" s="1723" t="s">
        <v>1914</v>
      </c>
      <c r="C138" s="1724"/>
      <c r="D138" s="1725"/>
      <c r="E138" s="1715" t="s">
        <v>1567</v>
      </c>
      <c r="F138" s="1716"/>
      <c r="G138" s="1716"/>
      <c r="H138" s="1716"/>
      <c r="I138" s="1716"/>
      <c r="J138" s="1716"/>
      <c r="K138" s="1716"/>
      <c r="L138" s="1716"/>
      <c r="M138" s="1716"/>
      <c r="N138" s="1716"/>
      <c r="O138" s="1716"/>
      <c r="P138" s="1716"/>
      <c r="Q138" s="1716"/>
      <c r="R138" s="1716"/>
      <c r="S138" s="1716"/>
      <c r="T138" s="1716"/>
      <c r="U138" s="1716"/>
      <c r="V138" s="1717"/>
      <c r="W138" s="1711"/>
      <c r="X138" s="1712"/>
      <c r="Y138" s="1712"/>
      <c r="Z138" s="1712"/>
      <c r="AA138" s="1712"/>
      <c r="AB138" s="1712"/>
      <c r="AC138" s="1712"/>
      <c r="AD138" s="1713"/>
      <c r="AE138" s="1711"/>
      <c r="AF138" s="1712"/>
      <c r="AG138" s="1712"/>
      <c r="AH138" s="1712"/>
      <c r="AI138" s="1712"/>
      <c r="AJ138" s="1712"/>
      <c r="AK138" s="1712"/>
      <c r="AL138" s="1713"/>
      <c r="AM138" s="1711"/>
      <c r="AN138" s="1712"/>
      <c r="AO138" s="1712"/>
      <c r="AP138" s="1712"/>
      <c r="AQ138" s="1712"/>
      <c r="AR138" s="1712"/>
      <c r="AS138" s="1712"/>
      <c r="AT138" s="1713"/>
      <c r="AU138" s="1711"/>
      <c r="AV138" s="1712"/>
      <c r="AW138" s="1712"/>
      <c r="AX138" s="1712"/>
      <c r="AY138" s="1712"/>
      <c r="AZ138" s="1712"/>
      <c r="BA138" s="1712"/>
      <c r="BB138" s="1713"/>
      <c r="BH138" s="35" t="str">
        <f>IF(ISERROR(VLOOKUP(W138,tabelle!$B$87:$C$90,2,FALSE)),"",VLOOKUP(W138,tabelle!$B$87:$C$90,2,FALSE))</f>
        <v/>
      </c>
      <c r="BI138" s="311" t="str">
        <f>IF(ISERROR(VLOOKUP(AE138,tabelle!$B$87:$C$90,2,FALSE)),"",VLOOKUP(AE138,tabelle!$B$87:$C$90,2,FALSE))</f>
        <v/>
      </c>
      <c r="BJ138" s="35" t="str">
        <f>IF(ISERROR(VLOOKUP(AM138,tabelle!$B$87:$C$90,2,FALSE)),"",VLOOKUP(AM138,tabelle!$B$87:$C$90,2,FALSE))</f>
        <v/>
      </c>
      <c r="BK138" s="35" t="str">
        <f>IF(ISERROR(VLOOKUP(AU138,tabelle!$B$87:$C$90,2,FALSE)),"",VLOOKUP(AU138,tabelle!$B$87:$C$90,2,FALSE))</f>
        <v/>
      </c>
    </row>
    <row r="139" spans="2:63">
      <c r="B139" s="1723" t="s">
        <v>1915</v>
      </c>
      <c r="C139" s="1724"/>
      <c r="D139" s="1725"/>
      <c r="E139" s="1715" t="s">
        <v>1568</v>
      </c>
      <c r="F139" s="1716"/>
      <c r="G139" s="1716"/>
      <c r="H139" s="1716"/>
      <c r="I139" s="1716"/>
      <c r="J139" s="1716"/>
      <c r="K139" s="1716"/>
      <c r="L139" s="1716"/>
      <c r="M139" s="1716"/>
      <c r="N139" s="1716"/>
      <c r="O139" s="1716"/>
      <c r="P139" s="1716"/>
      <c r="Q139" s="1716"/>
      <c r="R139" s="1716"/>
      <c r="S139" s="1716"/>
      <c r="T139" s="1716"/>
      <c r="U139" s="1716"/>
      <c r="V139" s="1717"/>
      <c r="W139" s="1711"/>
      <c r="X139" s="1712"/>
      <c r="Y139" s="1712"/>
      <c r="Z139" s="1712"/>
      <c r="AA139" s="1712"/>
      <c r="AB139" s="1712"/>
      <c r="AC139" s="1712"/>
      <c r="AD139" s="1713"/>
      <c r="AE139" s="1711"/>
      <c r="AF139" s="1712"/>
      <c r="AG139" s="1712"/>
      <c r="AH139" s="1712"/>
      <c r="AI139" s="1712"/>
      <c r="AJ139" s="1712"/>
      <c r="AK139" s="1712"/>
      <c r="AL139" s="1713"/>
      <c r="AM139" s="1711"/>
      <c r="AN139" s="1712"/>
      <c r="AO139" s="1712"/>
      <c r="AP139" s="1712"/>
      <c r="AQ139" s="1712"/>
      <c r="AR139" s="1712"/>
      <c r="AS139" s="1712"/>
      <c r="AT139" s="1713"/>
      <c r="AU139" s="1711"/>
      <c r="AV139" s="1712"/>
      <c r="AW139" s="1712"/>
      <c r="AX139" s="1712"/>
      <c r="AY139" s="1712"/>
      <c r="AZ139" s="1712"/>
      <c r="BA139" s="1712"/>
      <c r="BB139" s="1713"/>
      <c r="BH139" s="35" t="str">
        <f>IF(ISERROR(VLOOKUP(W139,tabelle!$B$92:$C$93,2,FALSE)),"",VLOOKUP(W139,tabelle!$B$92:$C$93,2,FALSE))</f>
        <v/>
      </c>
      <c r="BI139" s="311" t="str">
        <f>IF(ISERROR(VLOOKUP(AE139,tabelle!$B$92:$C$93,2,FALSE)),"",VLOOKUP(AE139,tabelle!$B$92:$C$93,2,FALSE))</f>
        <v/>
      </c>
      <c r="BJ139" s="35" t="str">
        <f>IF(ISERROR(VLOOKUP(AM139,tabelle!$B$92:$C$93,2,FALSE)),"",VLOOKUP(AM139,tabelle!$B$92:$C$93,2,FALSE))</f>
        <v/>
      </c>
      <c r="BK139" s="35" t="str">
        <f>IF(ISERROR(VLOOKUP(AU139,tabelle!$B$92:$C$93,2,FALSE)),"",VLOOKUP(AU139,tabelle!$B$92:$C$93,2,FALSE))</f>
        <v/>
      </c>
    </row>
    <row r="140" spans="2:63">
      <c r="B140" s="1723" t="s">
        <v>1302</v>
      </c>
      <c r="C140" s="1724"/>
      <c r="D140" s="1725"/>
      <c r="E140" s="1715" t="s">
        <v>886</v>
      </c>
      <c r="F140" s="1716"/>
      <c r="G140" s="1716"/>
      <c r="H140" s="1716"/>
      <c r="I140" s="1716"/>
      <c r="J140" s="1716"/>
      <c r="K140" s="1716"/>
      <c r="L140" s="1716"/>
      <c r="M140" s="1716"/>
      <c r="N140" s="1716"/>
      <c r="O140" s="1716"/>
      <c r="P140" s="1716"/>
      <c r="Q140" s="1716"/>
      <c r="R140" s="1716"/>
      <c r="S140" s="1716"/>
      <c r="T140" s="1716"/>
      <c r="U140" s="1716"/>
      <c r="V140" s="1717"/>
      <c r="W140" s="1711"/>
      <c r="X140" s="1712"/>
      <c r="Y140" s="1712"/>
      <c r="Z140" s="1712"/>
      <c r="AA140" s="1712"/>
      <c r="AB140" s="1712"/>
      <c r="AC140" s="1712"/>
      <c r="AD140" s="1713"/>
      <c r="AE140" s="1711"/>
      <c r="AF140" s="1712"/>
      <c r="AG140" s="1712"/>
      <c r="AH140" s="1712"/>
      <c r="AI140" s="1712"/>
      <c r="AJ140" s="1712"/>
      <c r="AK140" s="1712"/>
      <c r="AL140" s="1713"/>
      <c r="AM140" s="1711"/>
      <c r="AN140" s="1712"/>
      <c r="AO140" s="1712"/>
      <c r="AP140" s="1712"/>
      <c r="AQ140" s="1712"/>
      <c r="AR140" s="1712"/>
      <c r="AS140" s="1712"/>
      <c r="AT140" s="1713"/>
      <c r="AU140" s="1711"/>
      <c r="AV140" s="1712"/>
      <c r="AW140" s="1712"/>
      <c r="AX140" s="1712"/>
      <c r="AY140" s="1712"/>
      <c r="AZ140" s="1712"/>
      <c r="BA140" s="1712"/>
      <c r="BB140" s="1713"/>
      <c r="BH140" s="35" t="str">
        <f>IF(ISERROR(VLOOKUP(W140,tabelle!$B$95:$C$99,2,FALSE)),"",VLOOKUP(W140,tabelle!$B$95:$C$99,2,FALSE))</f>
        <v/>
      </c>
      <c r="BI140" s="311" t="str">
        <f>IF(ISERROR(VLOOKUP(AE140,tabelle!$B$95:$C$99,2,FALSE)),"",VLOOKUP(AE140,tabelle!$B$95:$C$99,2,FALSE))</f>
        <v/>
      </c>
      <c r="BJ140" s="35" t="str">
        <f>IF(ISERROR(VLOOKUP(AM140,tabelle!$B$95:$C$99,2,FALSE)),"",VLOOKUP(AM140,tabelle!$B$95:$C$99,2,FALSE))</f>
        <v/>
      </c>
      <c r="BK140" s="35" t="str">
        <f>IF(ISERROR(VLOOKUP(AU140,tabelle!$B$95:$C$99,2,FALSE)),"",VLOOKUP(AU140,tabelle!$B$95:$C$99,2,FALSE))</f>
        <v/>
      </c>
    </row>
    <row r="141" spans="2:63">
      <c r="B141" s="1723" t="s">
        <v>1303</v>
      </c>
      <c r="C141" s="1724"/>
      <c r="D141" s="1725"/>
      <c r="E141" s="1715" t="s">
        <v>885</v>
      </c>
      <c r="F141" s="1716"/>
      <c r="G141" s="1716"/>
      <c r="H141" s="1716"/>
      <c r="I141" s="1716"/>
      <c r="J141" s="1716"/>
      <c r="K141" s="1716"/>
      <c r="L141" s="1716"/>
      <c r="M141" s="1716"/>
      <c r="N141" s="1716"/>
      <c r="O141" s="1716"/>
      <c r="P141" s="1716"/>
      <c r="Q141" s="1716"/>
      <c r="R141" s="1716"/>
      <c r="S141" s="1716"/>
      <c r="T141" s="1716"/>
      <c r="U141" s="1716"/>
      <c r="V141" s="1717"/>
      <c r="W141" s="1711"/>
      <c r="X141" s="1712"/>
      <c r="Y141" s="1712"/>
      <c r="Z141" s="1712"/>
      <c r="AA141" s="1712"/>
      <c r="AB141" s="1712"/>
      <c r="AC141" s="1712"/>
      <c r="AD141" s="1713"/>
      <c r="AE141" s="1711"/>
      <c r="AF141" s="1712"/>
      <c r="AG141" s="1712"/>
      <c r="AH141" s="1712"/>
      <c r="AI141" s="1712"/>
      <c r="AJ141" s="1712"/>
      <c r="AK141" s="1712"/>
      <c r="AL141" s="1713"/>
      <c r="AM141" s="1711"/>
      <c r="AN141" s="1712"/>
      <c r="AO141" s="1712"/>
      <c r="AP141" s="1712"/>
      <c r="AQ141" s="1712"/>
      <c r="AR141" s="1712"/>
      <c r="AS141" s="1712"/>
      <c r="AT141" s="1713"/>
      <c r="AU141" s="1711"/>
      <c r="AV141" s="1712"/>
      <c r="AW141" s="1712"/>
      <c r="AX141" s="1712"/>
      <c r="AY141" s="1712"/>
      <c r="AZ141" s="1712"/>
      <c r="BA141" s="1712"/>
      <c r="BB141" s="1713"/>
      <c r="BH141" s="35" t="str">
        <f>IF(ISERROR(VLOOKUP(W141,tabelle!$B$146:$C$149,2,FALSE)),"",VLOOKUP(W141,tabelle!$B$146:$C$149,2,FALSE))</f>
        <v/>
      </c>
      <c r="BI141" s="311" t="str">
        <f>IF(ISERROR(VLOOKUP(AE141,tabelle!$B$146:$C$149,2,FALSE)),"",VLOOKUP(AE141,tabelle!$B$146:$C$149,2,FALSE))</f>
        <v/>
      </c>
      <c r="BJ141" s="35" t="str">
        <f>IF(ISERROR(VLOOKUP(AM141,tabelle!$B$146:$C$149,2,FALSE)),"",VLOOKUP(AM141,tabelle!$B$146:$C$149,2,FALSE))</f>
        <v/>
      </c>
      <c r="BK141" s="35" t="str">
        <f>IF(ISERROR(VLOOKUP(AU141,tabelle!$B$146:$C$149,2,FALSE)),"",VLOOKUP(AU141,tabelle!$B$146:$C$149,2,FALSE))</f>
        <v/>
      </c>
    </row>
    <row r="142" spans="2:63">
      <c r="B142" s="1723" t="s">
        <v>2147</v>
      </c>
      <c r="C142" s="1724"/>
      <c r="D142" s="1725"/>
      <c r="E142" s="1715" t="s">
        <v>2062</v>
      </c>
      <c r="F142" s="1716"/>
      <c r="G142" s="1716"/>
      <c r="H142" s="1716"/>
      <c r="I142" s="1716"/>
      <c r="J142" s="1716"/>
      <c r="K142" s="1716"/>
      <c r="L142" s="1716"/>
      <c r="M142" s="1716"/>
      <c r="N142" s="1716"/>
      <c r="O142" s="1716"/>
      <c r="P142" s="1716"/>
      <c r="Q142" s="1716"/>
      <c r="R142" s="1716"/>
      <c r="S142" s="1716"/>
      <c r="T142" s="1716"/>
      <c r="U142" s="1716"/>
      <c r="V142" s="1717"/>
      <c r="W142" s="1711"/>
      <c r="X142" s="1712"/>
      <c r="Y142" s="1712"/>
      <c r="Z142" s="1712"/>
      <c r="AA142" s="1712"/>
      <c r="AB142" s="1712"/>
      <c r="AC142" s="1712"/>
      <c r="AD142" s="1713"/>
      <c r="AE142" s="1711"/>
      <c r="AF142" s="1712"/>
      <c r="AG142" s="1712"/>
      <c r="AH142" s="1712"/>
      <c r="AI142" s="1712"/>
      <c r="AJ142" s="1712"/>
      <c r="AK142" s="1712"/>
      <c r="AL142" s="1713"/>
      <c r="AM142" s="1711"/>
      <c r="AN142" s="1712"/>
      <c r="AO142" s="1712"/>
      <c r="AP142" s="1712"/>
      <c r="AQ142" s="1712"/>
      <c r="AR142" s="1712"/>
      <c r="AS142" s="1712"/>
      <c r="AT142" s="1713"/>
      <c r="AU142" s="1711"/>
      <c r="AV142" s="1712"/>
      <c r="AW142" s="1712"/>
      <c r="AX142" s="1712"/>
      <c r="AY142" s="1712"/>
      <c r="AZ142" s="1712"/>
      <c r="BA142" s="1712"/>
      <c r="BB142" s="1713"/>
      <c r="BH142" s="35" t="str">
        <f>IF(ISERROR(VLOOKUP(W142,tabelle!B237:C239,2,FALSE)),"",VLOOKUP(W142,tabelle!B237:C239,2,FALSE))</f>
        <v/>
      </c>
      <c r="BI142" s="311" t="str">
        <f>IF(ISERROR(VLOOKUP(AE142,tabelle!B237:C239,2,FALSE)),"",VLOOKUP(AE142,tabelle!B237:C239,2,FALSE))</f>
        <v/>
      </c>
      <c r="BJ142" s="35" t="str">
        <f>IF(ISERROR(VLOOKUP(AM142,tabelle!B237:C239,2,FALSE)),"",VLOOKUP(AM142,tabelle!B237:C239,2,FALSE))</f>
        <v/>
      </c>
      <c r="BK142" s="35" t="str">
        <f>IF(ISERROR(VLOOKUP(AU142,tabelle!B237:C239,2,FALSE)),"",VLOOKUP(AU142,tabelle!B237:C239,2,FALSE))</f>
        <v/>
      </c>
    </row>
    <row r="143" spans="2:63">
      <c r="B143" s="1723" t="s">
        <v>1304</v>
      </c>
      <c r="C143" s="1724"/>
      <c r="D143" s="1725"/>
      <c r="E143" s="1715" t="s">
        <v>1298</v>
      </c>
      <c r="F143" s="1716"/>
      <c r="G143" s="1716"/>
      <c r="H143" s="1716"/>
      <c r="I143" s="1716"/>
      <c r="J143" s="1716"/>
      <c r="K143" s="1716"/>
      <c r="L143" s="1716"/>
      <c r="M143" s="1716"/>
      <c r="N143" s="1716"/>
      <c r="O143" s="1716"/>
      <c r="P143" s="1716"/>
      <c r="Q143" s="1716"/>
      <c r="R143" s="1716"/>
      <c r="S143" s="1716"/>
      <c r="T143" s="1716"/>
      <c r="U143" s="1716"/>
      <c r="V143" s="1717"/>
      <c r="W143" s="1711"/>
      <c r="X143" s="1712"/>
      <c r="Y143" s="1712"/>
      <c r="Z143" s="1712"/>
      <c r="AA143" s="1712"/>
      <c r="AB143" s="1712"/>
      <c r="AC143" s="1712"/>
      <c r="AD143" s="1713"/>
      <c r="AE143" s="1711"/>
      <c r="AF143" s="1712"/>
      <c r="AG143" s="1712"/>
      <c r="AH143" s="1712"/>
      <c r="AI143" s="1712"/>
      <c r="AJ143" s="1712"/>
      <c r="AK143" s="1712"/>
      <c r="AL143" s="1713"/>
      <c r="AM143" s="1711"/>
      <c r="AN143" s="1712"/>
      <c r="AO143" s="1712"/>
      <c r="AP143" s="1712"/>
      <c r="AQ143" s="1712"/>
      <c r="AR143" s="1712"/>
      <c r="AS143" s="1712"/>
      <c r="AT143" s="1713"/>
      <c r="AU143" s="1711"/>
      <c r="AV143" s="1712"/>
      <c r="AW143" s="1712"/>
      <c r="AX143" s="1712"/>
      <c r="AY143" s="1712"/>
      <c r="AZ143" s="1712"/>
      <c r="BA143" s="1712"/>
      <c r="BB143" s="1713"/>
      <c r="BH143" s="35">
        <v>0</v>
      </c>
      <c r="BI143" s="35">
        <v>0</v>
      </c>
      <c r="BJ143" s="35">
        <v>0</v>
      </c>
      <c r="BK143" s="35">
        <v>0</v>
      </c>
    </row>
    <row r="144" spans="2:63">
      <c r="B144" s="1723" t="s">
        <v>696</v>
      </c>
      <c r="C144" s="1724"/>
      <c r="D144" s="1725"/>
      <c r="E144" s="1715" t="s">
        <v>1299</v>
      </c>
      <c r="F144" s="1716"/>
      <c r="G144" s="1716"/>
      <c r="H144" s="1716"/>
      <c r="I144" s="1716"/>
      <c r="J144" s="1716"/>
      <c r="K144" s="1716"/>
      <c r="L144" s="1716"/>
      <c r="M144" s="1716"/>
      <c r="N144" s="1716"/>
      <c r="O144" s="1716"/>
      <c r="P144" s="1716"/>
      <c r="Q144" s="1716"/>
      <c r="R144" s="1716"/>
      <c r="S144" s="1716"/>
      <c r="T144" s="1716"/>
      <c r="U144" s="1716"/>
      <c r="V144" s="1717"/>
      <c r="W144" s="1711"/>
      <c r="X144" s="1712"/>
      <c r="Y144" s="1712"/>
      <c r="Z144" s="1712"/>
      <c r="AA144" s="1712"/>
      <c r="AB144" s="1712"/>
      <c r="AC144" s="1712"/>
      <c r="AD144" s="1713"/>
      <c r="AE144" s="1711"/>
      <c r="AF144" s="1712"/>
      <c r="AG144" s="1712"/>
      <c r="AH144" s="1712"/>
      <c r="AI144" s="1712"/>
      <c r="AJ144" s="1712"/>
      <c r="AK144" s="1712"/>
      <c r="AL144" s="1713"/>
      <c r="AM144" s="1711"/>
      <c r="AN144" s="1712"/>
      <c r="AO144" s="1712"/>
      <c r="AP144" s="1712"/>
      <c r="AQ144" s="1712"/>
      <c r="AR144" s="1712"/>
      <c r="AS144" s="1712"/>
      <c r="AT144" s="1713"/>
      <c r="AU144" s="1711"/>
      <c r="AV144" s="1712"/>
      <c r="AW144" s="1712"/>
      <c r="AX144" s="1712"/>
      <c r="AY144" s="1712"/>
      <c r="AZ144" s="1712"/>
      <c r="BA144" s="1712"/>
      <c r="BB144" s="1713"/>
      <c r="BH144" s="35">
        <v>0</v>
      </c>
      <c r="BI144" s="35">
        <v>0</v>
      </c>
      <c r="BJ144" s="35">
        <v>0</v>
      </c>
      <c r="BK144" s="35">
        <v>0</v>
      </c>
    </row>
    <row r="145" spans="2:63">
      <c r="B145" s="1723" t="s">
        <v>697</v>
      </c>
      <c r="C145" s="1724"/>
      <c r="D145" s="1725"/>
      <c r="E145" s="1715" t="s">
        <v>1581</v>
      </c>
      <c r="F145" s="1716"/>
      <c r="G145" s="1716"/>
      <c r="H145" s="1716"/>
      <c r="I145" s="1716"/>
      <c r="J145" s="1716"/>
      <c r="K145" s="1716"/>
      <c r="L145" s="1716"/>
      <c r="M145" s="1716"/>
      <c r="N145" s="1716"/>
      <c r="O145" s="1716"/>
      <c r="P145" s="1716"/>
      <c r="Q145" s="1716"/>
      <c r="R145" s="1716"/>
      <c r="S145" s="1716"/>
      <c r="T145" s="1716"/>
      <c r="U145" s="1716"/>
      <c r="V145" s="1717"/>
      <c r="W145" s="1711"/>
      <c r="X145" s="1712"/>
      <c r="Y145" s="1712"/>
      <c r="Z145" s="1712"/>
      <c r="AA145" s="1712"/>
      <c r="AB145" s="1712"/>
      <c r="AC145" s="1712"/>
      <c r="AD145" s="1713"/>
      <c r="AE145" s="1711"/>
      <c r="AF145" s="1712"/>
      <c r="AG145" s="1712"/>
      <c r="AH145" s="1712"/>
      <c r="AI145" s="1712"/>
      <c r="AJ145" s="1712"/>
      <c r="AK145" s="1712"/>
      <c r="AL145" s="1713"/>
      <c r="AM145" s="1711"/>
      <c r="AN145" s="1712"/>
      <c r="AO145" s="1712"/>
      <c r="AP145" s="1712"/>
      <c r="AQ145" s="1712"/>
      <c r="AR145" s="1712"/>
      <c r="AS145" s="1712"/>
      <c r="AT145" s="1713"/>
      <c r="AU145" s="1711"/>
      <c r="AV145" s="1712"/>
      <c r="AW145" s="1712"/>
      <c r="AX145" s="1712"/>
      <c r="AY145" s="1712"/>
      <c r="AZ145" s="1712"/>
      <c r="BA145" s="1712"/>
      <c r="BB145" s="1713"/>
      <c r="BH145" s="35" t="str">
        <f>IF(ISERROR(VLOOKUP(W145,tabelle!$B$192:$C$195,2,FALSE)),"",VLOOKUP(W145,tabelle!$B$192:$C$195,2,FALSE))</f>
        <v/>
      </c>
      <c r="BI145" s="311" t="str">
        <f>IF(ISERROR(VLOOKUP(AE145,tabelle!$B$192:$C$195,2,FALSE)),"",VLOOKUP(AE145,tabelle!$B$192:$C$195,2,FALSE))</f>
        <v/>
      </c>
      <c r="BJ145" s="35" t="str">
        <f>IF(ISERROR(VLOOKUP(AM145,tabelle!$B$192:$C$195,2,FALSE)),"",VLOOKUP(AM145,tabelle!$B$192:$C$195,2,FALSE))</f>
        <v/>
      </c>
      <c r="BK145" s="35" t="str">
        <f>IF(ISERROR(VLOOKUP(AU145,tabelle!$B$192:$C$195,2,FALSE)),"",VLOOKUP(AU145,tabelle!$B$192:$C$195,2,FALSE))</f>
        <v/>
      </c>
    </row>
    <row r="146" spans="2:63">
      <c r="B146" s="1723" t="s">
        <v>698</v>
      </c>
      <c r="C146" s="1724"/>
      <c r="D146" s="1725"/>
      <c r="E146" s="1715" t="s">
        <v>2146</v>
      </c>
      <c r="F146" s="1716"/>
      <c r="G146" s="1716"/>
      <c r="H146" s="1716"/>
      <c r="I146" s="1716"/>
      <c r="J146" s="1716"/>
      <c r="K146" s="1716"/>
      <c r="L146" s="1716"/>
      <c r="M146" s="1716"/>
      <c r="N146" s="1716"/>
      <c r="O146" s="1716"/>
      <c r="P146" s="1716"/>
      <c r="Q146" s="1716"/>
      <c r="R146" s="1716"/>
      <c r="S146" s="1716"/>
      <c r="T146" s="1716"/>
      <c r="U146" s="1716"/>
      <c r="V146" s="1717"/>
      <c r="W146" s="1711"/>
      <c r="X146" s="1712"/>
      <c r="Y146" s="1712"/>
      <c r="Z146" s="1712"/>
      <c r="AA146" s="1712"/>
      <c r="AB146" s="1712"/>
      <c r="AC146" s="1712"/>
      <c r="AD146" s="1713"/>
      <c r="AE146" s="1711"/>
      <c r="AF146" s="1712"/>
      <c r="AG146" s="1712"/>
      <c r="AH146" s="1712"/>
      <c r="AI146" s="1712"/>
      <c r="AJ146" s="1712"/>
      <c r="AK146" s="1712"/>
      <c r="AL146" s="1713"/>
      <c r="AM146" s="1711"/>
      <c r="AN146" s="1712"/>
      <c r="AO146" s="1712"/>
      <c r="AP146" s="1712"/>
      <c r="AQ146" s="1712"/>
      <c r="AR146" s="1712"/>
      <c r="AS146" s="1712"/>
      <c r="AT146" s="1713"/>
      <c r="AU146" s="1711"/>
      <c r="AV146" s="1712"/>
      <c r="AW146" s="1712"/>
      <c r="AX146" s="1712"/>
      <c r="AY146" s="1712"/>
      <c r="AZ146" s="1712"/>
      <c r="BA146" s="1712"/>
      <c r="BB146" s="1713"/>
      <c r="BH146" s="35">
        <v>0</v>
      </c>
      <c r="BI146" s="35">
        <v>0</v>
      </c>
      <c r="BJ146" s="35">
        <v>0</v>
      </c>
      <c r="BK146" s="35">
        <v>0</v>
      </c>
    </row>
    <row r="147" spans="2:63" ht="51.75" customHeight="1">
      <c r="B147" s="1743" t="s">
        <v>9</v>
      </c>
      <c r="C147" s="1744"/>
      <c r="D147" s="1745"/>
      <c r="E147" s="1746" t="s">
        <v>1403</v>
      </c>
      <c r="F147" s="1747"/>
      <c r="G147" s="1747"/>
      <c r="H147" s="1747"/>
      <c r="I147" s="1747"/>
      <c r="J147" s="1747"/>
      <c r="K147" s="1747"/>
      <c r="L147" s="1747"/>
      <c r="M147" s="1747"/>
      <c r="N147" s="1747"/>
      <c r="O147" s="1747"/>
      <c r="P147" s="1747"/>
      <c r="Q147" s="1747"/>
      <c r="R147" s="1747"/>
      <c r="S147" s="1747"/>
      <c r="T147" s="1747"/>
      <c r="U147" s="1747"/>
      <c r="V147" s="1748"/>
      <c r="W147" s="1753" t="str">
        <f>IF(COUNTBLANK(W134:W146)=0,IF(ISERROR(VLOOKUP(BH148,tabelle!$E$76:$F$87,2,FALSE)),"",VLOOKUP(BH148,tabelle!$E$76:$F$87,2,FALSE)),"")</f>
        <v/>
      </c>
      <c r="X147" s="1753"/>
      <c r="Y147" s="1753"/>
      <c r="Z147" s="1753"/>
      <c r="AA147" s="1753"/>
      <c r="AB147" s="1753"/>
      <c r="AC147" s="1753"/>
      <c r="AD147" s="1753"/>
      <c r="AE147" s="1753" t="str">
        <f>IF(COUNTBLANK(AE134:AE146)=0,IF(ISERROR(VLOOKUP(BI148,tabelle!$E$76:$F$87,2,FALSE)),"",VLOOKUP(BI148,tabelle!$E$76:$F$87,2,FALSE)),"")</f>
        <v/>
      </c>
      <c r="AF147" s="1753"/>
      <c r="AG147" s="1753"/>
      <c r="AH147" s="1753"/>
      <c r="AI147" s="1753"/>
      <c r="AJ147" s="1753"/>
      <c r="AK147" s="1753"/>
      <c r="AL147" s="1753"/>
      <c r="AM147" s="1753" t="str">
        <f>IF(COUNTBLANK(AM134:AM146)=0,IF(ISERROR(VLOOKUP(BJ148,tabelle!$E$76:$F$87,2,FALSE)),"",VLOOKUP(BJ148,tabelle!$E$76:$F$87,2,FALSE)),"")</f>
        <v/>
      </c>
      <c r="AN147" s="1753"/>
      <c r="AO147" s="1753"/>
      <c r="AP147" s="1753"/>
      <c r="AQ147" s="1753"/>
      <c r="AR147" s="1753"/>
      <c r="AS147" s="1753"/>
      <c r="AT147" s="1753"/>
      <c r="AU147" s="1718" t="str">
        <f>IF(COUNTBLANK(AU134:AU146)=0,IF(ISERROR(VLOOKUP(BK148,tabelle!$E$76:$F$87,2,FALSE)),"",VLOOKUP(BK148,tabelle!$E$76:$F$87,2,FALSE)),"")</f>
        <v/>
      </c>
      <c r="AV147" s="1718"/>
      <c r="AW147" s="1718"/>
      <c r="AX147" s="1718"/>
      <c r="AY147" s="1718"/>
      <c r="AZ147" s="1718"/>
      <c r="BA147" s="1718"/>
      <c r="BB147" s="1718"/>
      <c r="BH147" s="298" t="e">
        <f ca="1">mur_genera_codice_semplificato(BH133:BH146)</f>
        <v>#NAME?</v>
      </c>
      <c r="BI147" s="298" t="e">
        <f ca="1">mur_genera_codice_semplificato(BI133:BI146)</f>
        <v>#NAME?</v>
      </c>
      <c r="BJ147" s="298" t="e">
        <f ca="1">mur_genera_codice_semplificato(BJ133:BJ146)</f>
        <v>#NAME?</v>
      </c>
      <c r="BK147" s="298" t="e">
        <f ca="1">mur_genera_codice_semplificato(BK133:BK146)</f>
        <v>#NAME?</v>
      </c>
    </row>
    <row r="148" spans="2:63">
      <c r="B148" s="36"/>
      <c r="C148" s="36"/>
      <c r="D148" s="36"/>
      <c r="E148" s="37"/>
      <c r="F148" s="37"/>
      <c r="G148" s="37"/>
      <c r="H148" s="37"/>
      <c r="I148" s="37"/>
      <c r="J148" s="37"/>
      <c r="K148" s="37"/>
      <c r="L148" s="37"/>
      <c r="M148" s="37"/>
      <c r="N148" s="37"/>
      <c r="O148" s="37"/>
      <c r="P148" s="37"/>
      <c r="Q148" s="37"/>
      <c r="R148" s="37"/>
      <c r="S148" s="37"/>
      <c r="T148" s="37"/>
      <c r="U148" s="37"/>
      <c r="V148" s="37"/>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39"/>
      <c r="AV148" s="39"/>
      <c r="AW148" s="39"/>
      <c r="AX148" s="39"/>
      <c r="AY148" s="39"/>
      <c r="AZ148" s="39"/>
      <c r="BA148" s="39"/>
      <c r="BB148" s="39"/>
      <c r="BH148" s="35" t="e">
        <f ca="1">mur_tipologia_semplificata2(BH147)</f>
        <v>#NAME?</v>
      </c>
      <c r="BI148" s="35" t="e">
        <f ca="1">mur_tipologia_semplificata2(BI147)</f>
        <v>#NAME?</v>
      </c>
      <c r="BJ148" s="35" t="e">
        <f ca="1">mur_tipologia_semplificata2(BJ147)</f>
        <v>#NAME?</v>
      </c>
      <c r="BK148" s="35" t="e">
        <f ca="1">mur_tipologia_semplificata2(BK147)</f>
        <v>#NAME?</v>
      </c>
    </row>
    <row r="149" spans="2:63">
      <c r="B149" s="36"/>
      <c r="C149" s="36"/>
      <c r="D149" s="36"/>
      <c r="E149" s="37"/>
      <c r="F149" s="37"/>
      <c r="G149" s="37"/>
      <c r="H149" s="37"/>
      <c r="I149" s="37"/>
      <c r="J149" s="329"/>
      <c r="K149" s="329"/>
      <c r="L149" s="329"/>
      <c r="M149" s="329"/>
      <c r="N149" s="329"/>
      <c r="O149" s="329"/>
      <c r="P149" s="329"/>
      <c r="Q149" s="329"/>
      <c r="R149" s="329"/>
      <c r="S149" s="329"/>
      <c r="T149" s="329"/>
      <c r="U149" s="329"/>
      <c r="V149" s="329"/>
      <c r="W149" s="329"/>
      <c r="X149" s="329"/>
      <c r="Y149" s="38"/>
      <c r="Z149" s="38"/>
      <c r="AA149" s="38"/>
      <c r="AB149" s="38"/>
      <c r="AC149" s="38"/>
      <c r="AD149" s="38"/>
      <c r="AE149" s="38"/>
      <c r="AF149" s="38"/>
      <c r="AG149" s="38"/>
      <c r="AH149" s="38"/>
      <c r="AI149" s="39"/>
      <c r="AJ149" s="39"/>
      <c r="AK149" s="39"/>
      <c r="AL149" s="39"/>
      <c r="AM149" s="39"/>
      <c r="AN149" s="39"/>
      <c r="AO149" s="39"/>
      <c r="AP149" s="39"/>
      <c r="AQ149" s="39"/>
      <c r="AR149" s="39"/>
      <c r="AS149" s="39"/>
      <c r="AT149" s="39"/>
      <c r="AU149" s="39"/>
      <c r="AV149" s="39"/>
      <c r="AW149" s="39"/>
      <c r="AX149" s="39"/>
      <c r="AY149" s="39"/>
      <c r="AZ149" s="39"/>
      <c r="BA149" s="39"/>
      <c r="BB149" s="39"/>
      <c r="BG149" s="86" t="s">
        <v>619</v>
      </c>
      <c r="BH149" s="286">
        <f>IF(W147="",0,1)</f>
        <v>0</v>
      </c>
      <c r="BI149" s="286">
        <f>IF(AE147="",0,1)</f>
        <v>0</v>
      </c>
      <c r="BJ149" s="286">
        <f>IF(AM147="",0,1)</f>
        <v>0</v>
      </c>
      <c r="BK149" s="286">
        <f>IF(AU147="",0,1)</f>
        <v>0</v>
      </c>
    </row>
    <row r="150" spans="2:63">
      <c r="B150" s="36"/>
      <c r="C150" s="36"/>
      <c r="D150" s="36"/>
      <c r="E150" s="37"/>
      <c r="F150" s="37"/>
      <c r="G150" s="37"/>
      <c r="H150" s="37"/>
      <c r="I150" s="37"/>
      <c r="J150" s="329"/>
      <c r="K150" s="329"/>
      <c r="L150" s="329"/>
      <c r="M150" s="329"/>
      <c r="N150" s="329"/>
      <c r="O150" s="329"/>
      <c r="P150" s="329"/>
      <c r="Q150" s="329"/>
      <c r="R150" s="329"/>
      <c r="S150" s="329"/>
      <c r="T150" s="329"/>
      <c r="U150" s="329"/>
      <c r="V150" s="329"/>
      <c r="W150" s="329"/>
      <c r="X150" s="329"/>
      <c r="Y150" s="38"/>
      <c r="Z150" s="38"/>
      <c r="AA150" s="38"/>
      <c r="AB150" s="38"/>
      <c r="AC150" s="38"/>
      <c r="AD150" s="38"/>
      <c r="AE150" s="38"/>
      <c r="AF150" s="38"/>
      <c r="AG150" s="38"/>
      <c r="AH150" s="38"/>
      <c r="AI150" s="39"/>
      <c r="AJ150" s="39"/>
      <c r="AK150" s="39"/>
      <c r="AL150" s="39"/>
      <c r="AM150" s="39"/>
      <c r="AN150" s="39"/>
      <c r="AO150" s="39"/>
      <c r="AP150" s="39"/>
      <c r="AQ150" s="39"/>
      <c r="AR150" s="39"/>
      <c r="AS150" s="39"/>
      <c r="AT150" s="39"/>
      <c r="AU150" s="39"/>
      <c r="AV150" s="39"/>
      <c r="AW150" s="39"/>
      <c r="AX150" s="39"/>
      <c r="AY150" s="39"/>
      <c r="AZ150" s="39"/>
      <c r="BA150" s="39"/>
      <c r="BB150" s="39"/>
    </row>
    <row r="151" spans="2:63" ht="12.75" customHeight="1">
      <c r="B151" s="36"/>
      <c r="C151" s="36"/>
      <c r="D151" s="36"/>
      <c r="E151" s="37"/>
      <c r="F151" s="37"/>
      <c r="G151" s="37"/>
      <c r="H151" s="37"/>
      <c r="I151" s="37"/>
      <c r="J151" s="329"/>
      <c r="K151" s="329"/>
      <c r="L151" s="1754" t="s">
        <v>1112</v>
      </c>
      <c r="M151" s="1755"/>
      <c r="N151" s="1755"/>
      <c r="O151" s="1755"/>
      <c r="P151" s="1755"/>
      <c r="Q151" s="1755"/>
      <c r="R151" s="1755"/>
      <c r="S151" s="1755"/>
      <c r="T151" s="1755"/>
      <c r="U151" s="1755"/>
      <c r="V151" s="1755"/>
      <c r="W151" s="1755"/>
      <c r="X151" s="1755"/>
      <c r="Y151" s="1755"/>
      <c r="Z151" s="1755"/>
      <c r="AA151" s="1755"/>
      <c r="AB151" s="1755"/>
      <c r="AC151" s="1755"/>
      <c r="AD151" s="1755"/>
      <c r="AE151" s="1755"/>
      <c r="AF151" s="1755"/>
      <c r="AG151" s="1755"/>
      <c r="AH151" s="1755"/>
      <c r="AI151" s="1755"/>
      <c r="AJ151" s="1755"/>
      <c r="AK151" s="1755"/>
      <c r="AL151" s="1755"/>
      <c r="AM151" s="1755"/>
      <c r="AN151" s="1755"/>
      <c r="AO151" s="1755"/>
      <c r="AP151" s="1755"/>
      <c r="AQ151" s="1755"/>
      <c r="AR151" s="1756"/>
      <c r="AS151" s="335"/>
      <c r="AT151" s="335"/>
      <c r="AU151" s="335" t="s">
        <v>1212</v>
      </c>
      <c r="AV151" s="335">
        <f ca="1">SUMIF(T154:AM154,1,T153:AM153)+SUMIF(T154:AM154,12,T153:AM153)</f>
        <v>0</v>
      </c>
      <c r="AW151" s="335"/>
      <c r="AX151" s="39"/>
      <c r="AY151" s="39"/>
      <c r="AZ151" s="39"/>
      <c r="BA151" s="39"/>
      <c r="BB151" s="39"/>
    </row>
    <row r="152" spans="2:63" ht="25.5" customHeight="1">
      <c r="B152" s="36"/>
      <c r="C152" s="36"/>
      <c r="D152" s="36"/>
      <c r="E152" s="37"/>
      <c r="F152" s="37"/>
      <c r="G152" s="37"/>
      <c r="H152" s="37"/>
      <c r="I152" s="37"/>
      <c r="J152" s="329"/>
      <c r="K152" s="329"/>
      <c r="L152" s="1757" t="s">
        <v>979</v>
      </c>
      <c r="M152" s="1758"/>
      <c r="N152" s="1758"/>
      <c r="O152" s="1758"/>
      <c r="P152" s="1758"/>
      <c r="Q152" s="1758"/>
      <c r="R152" s="1758"/>
      <c r="S152" s="1759"/>
      <c r="T152" s="1720" t="s">
        <v>388</v>
      </c>
      <c r="U152" s="1721"/>
      <c r="V152" s="1721"/>
      <c r="W152" s="1721"/>
      <c r="X152" s="1722"/>
      <c r="Y152" s="1720" t="s">
        <v>62</v>
      </c>
      <c r="Z152" s="1721"/>
      <c r="AA152" s="1721"/>
      <c r="AB152" s="1721"/>
      <c r="AC152" s="1722"/>
      <c r="AD152" s="1720" t="s">
        <v>63</v>
      </c>
      <c r="AE152" s="1721"/>
      <c r="AF152" s="1721"/>
      <c r="AG152" s="1721"/>
      <c r="AH152" s="1722"/>
      <c r="AI152" s="1720" t="s">
        <v>978</v>
      </c>
      <c r="AJ152" s="1721"/>
      <c r="AK152" s="1721"/>
      <c r="AL152" s="1721"/>
      <c r="AM152" s="1722"/>
      <c r="AN152" s="1720" t="s">
        <v>291</v>
      </c>
      <c r="AO152" s="1721"/>
      <c r="AP152" s="1721"/>
      <c r="AQ152" s="1721"/>
      <c r="AR152" s="1722"/>
      <c r="AS152" s="335"/>
      <c r="AT152" s="335"/>
      <c r="AU152" s="335" t="s">
        <v>1139</v>
      </c>
      <c r="AV152" s="335"/>
      <c r="AW152" s="335"/>
      <c r="AX152" s="39"/>
      <c r="AY152" s="39"/>
      <c r="AZ152" s="39"/>
      <c r="BA152" s="39"/>
      <c r="BB152" s="39"/>
    </row>
    <row r="153" spans="2:63" ht="18.75" customHeight="1">
      <c r="B153" s="36"/>
      <c r="C153" s="36"/>
      <c r="D153" s="36"/>
      <c r="E153" s="37"/>
      <c r="F153" s="37"/>
      <c r="G153" s="37"/>
      <c r="H153" s="37"/>
      <c r="I153" s="37"/>
      <c r="J153" s="329"/>
      <c r="K153" s="329"/>
      <c r="L153" s="1760"/>
      <c r="M153" s="1761"/>
      <c r="N153" s="1761"/>
      <c r="O153" s="1761"/>
      <c r="P153" s="1761"/>
      <c r="Q153" s="1761"/>
      <c r="R153" s="1761"/>
      <c r="S153" s="1762"/>
      <c r="T153" s="1729"/>
      <c r="U153" s="1730"/>
      <c r="V153" s="1730"/>
      <c r="W153" s="1730"/>
      <c r="X153" s="1731"/>
      <c r="Y153" s="1729"/>
      <c r="Z153" s="1730"/>
      <c r="AA153" s="1730"/>
      <c r="AB153" s="1730"/>
      <c r="AC153" s="1731"/>
      <c r="AD153" s="1729"/>
      <c r="AE153" s="1730"/>
      <c r="AF153" s="1730"/>
      <c r="AG153" s="1730"/>
      <c r="AH153" s="1731"/>
      <c r="AI153" s="1729"/>
      <c r="AJ153" s="1730"/>
      <c r="AK153" s="1730"/>
      <c r="AL153" s="1730"/>
      <c r="AM153" s="1731"/>
      <c r="AN153" s="1740">
        <f>SUMPRODUCT(T153:AM153,T155:AM155)</f>
        <v>0</v>
      </c>
      <c r="AO153" s="1741"/>
      <c r="AP153" s="1741"/>
      <c r="AQ153" s="1741"/>
      <c r="AR153" s="1742"/>
      <c r="AS153" s="335"/>
      <c r="AT153" s="335"/>
      <c r="AU153" s="335" t="s">
        <v>1817</v>
      </c>
      <c r="AV153" s="335">
        <f ca="1">SUMIF(T154:AM154,3,T153:AM153)+SUMIF(T154:AM154,4,T153:AM153)+SUMIF(T154:AM154,5,T153:AM153)+SUMIF(T154:AM154,6,T153:AM153)+SUMIF(T154:AM154,7,T153:AM153)+SUMIF(T154:AM154,10,T153:AM153)</f>
        <v>0</v>
      </c>
      <c r="AW153" s="335"/>
      <c r="AX153" s="39"/>
      <c r="AY153" s="39"/>
      <c r="AZ153" s="39"/>
      <c r="BA153" s="39"/>
      <c r="BB153" s="39"/>
    </row>
    <row r="154" spans="2:63">
      <c r="B154" s="36"/>
      <c r="C154" s="36"/>
      <c r="D154" s="36"/>
      <c r="E154" s="37"/>
      <c r="F154" s="37"/>
      <c r="G154" s="37"/>
      <c r="H154" s="37"/>
      <c r="I154" s="37"/>
      <c r="J154" s="450"/>
      <c r="K154" s="450"/>
      <c r="L154" s="451"/>
      <c r="M154" s="451"/>
      <c r="N154" s="451"/>
      <c r="O154" s="452"/>
      <c r="P154" s="452"/>
      <c r="Q154" s="452"/>
      <c r="R154" s="452"/>
      <c r="S154" s="452"/>
      <c r="T154" s="1409" t="e">
        <f ca="1">IF(BH148&lt;&gt;0,BH148,"")</f>
        <v>#NAME?</v>
      </c>
      <c r="U154" s="1409"/>
      <c r="V154" s="1409"/>
      <c r="W154" s="1409"/>
      <c r="X154" s="1409"/>
      <c r="Y154" s="1409" t="e">
        <f ca="1">IF(BI148&lt;&gt;0,BI148,"")</f>
        <v>#NAME?</v>
      </c>
      <c r="Z154" s="1409"/>
      <c r="AA154" s="1409"/>
      <c r="AB154" s="1409"/>
      <c r="AC154" s="1409"/>
      <c r="AD154" s="1409" t="e">
        <f ca="1">IF(BJ148&lt;&gt;0,BJ148,"")</f>
        <v>#NAME?</v>
      </c>
      <c r="AE154" s="1409"/>
      <c r="AF154" s="1409"/>
      <c r="AG154" s="1409"/>
      <c r="AH154" s="1409"/>
      <c r="AI154" s="1719" t="e">
        <f ca="1">IF(BK148&lt;&gt;0,BK148,"")</f>
        <v>#NAME?</v>
      </c>
      <c r="AJ154" s="1719"/>
      <c r="AK154" s="1719"/>
      <c r="AL154" s="1719"/>
      <c r="AM154" s="1719"/>
      <c r="AN154" s="1714"/>
      <c r="AO154" s="1714"/>
      <c r="AP154" s="1714"/>
      <c r="AQ154" s="1714"/>
      <c r="AR154" s="1714"/>
      <c r="AS154" s="39"/>
      <c r="AT154" s="39"/>
      <c r="AU154" s="39"/>
      <c r="AV154" s="39"/>
      <c r="AW154" s="39"/>
      <c r="AX154" s="39"/>
      <c r="AY154" s="39"/>
      <c r="AZ154" s="39"/>
      <c r="BA154" s="39"/>
      <c r="BB154" s="39"/>
    </row>
    <row r="155" spans="2:63">
      <c r="B155" s="36"/>
      <c r="C155" s="36"/>
      <c r="D155" s="36"/>
      <c r="E155" s="37"/>
      <c r="F155" s="37"/>
      <c r="G155" s="37"/>
      <c r="H155" s="37"/>
      <c r="I155" s="37"/>
      <c r="J155" s="1410"/>
      <c r="K155" s="1410"/>
      <c r="L155" s="1410"/>
      <c r="M155" s="1410"/>
      <c r="N155" s="1410"/>
      <c r="O155" s="1410"/>
      <c r="P155" s="1410"/>
      <c r="Q155" s="1410"/>
      <c r="R155" s="1410"/>
      <c r="S155" s="1410"/>
      <c r="T155" s="1738">
        <f>BH149</f>
        <v>0</v>
      </c>
      <c r="U155" s="1738"/>
      <c r="V155" s="1738"/>
      <c r="W155" s="1738"/>
      <c r="X155" s="1738"/>
      <c r="Y155" s="1732">
        <f>BI149</f>
        <v>0</v>
      </c>
      <c r="Z155" s="1732"/>
      <c r="AA155" s="1732"/>
      <c r="AB155" s="1732"/>
      <c r="AC155" s="1732"/>
      <c r="AD155" s="1732">
        <f>BJ149</f>
        <v>0</v>
      </c>
      <c r="AE155" s="1732"/>
      <c r="AF155" s="1732"/>
      <c r="AG155" s="1732"/>
      <c r="AH155" s="1732"/>
      <c r="AI155" s="1732">
        <f>BK149</f>
        <v>0</v>
      </c>
      <c r="AJ155" s="1732"/>
      <c r="AK155" s="1732"/>
      <c r="AL155" s="1732"/>
      <c r="AM155" s="1732"/>
      <c r="AN155" s="1752"/>
      <c r="AO155" s="1752"/>
      <c r="AP155" s="1752"/>
      <c r="AQ155" s="1752"/>
      <c r="AR155" s="1752"/>
      <c r="AS155" s="39"/>
      <c r="AT155" s="39"/>
      <c r="AU155" s="39"/>
      <c r="AV155" s="39"/>
      <c r="AW155" s="39"/>
      <c r="AX155" s="39"/>
      <c r="AY155" s="39"/>
      <c r="AZ155" s="39"/>
      <c r="BA155" s="39"/>
      <c r="BB155" s="39"/>
    </row>
    <row r="156" spans="2:63">
      <c r="B156" s="36"/>
      <c r="C156" s="36"/>
      <c r="D156" s="36"/>
      <c r="E156" s="37"/>
      <c r="F156" s="37"/>
      <c r="G156" s="37"/>
      <c r="H156" s="37"/>
      <c r="I156" s="37"/>
      <c r="J156" s="37"/>
      <c r="K156" s="37"/>
      <c r="L156" s="37"/>
      <c r="M156" s="56"/>
      <c r="N156" s="1371" t="s">
        <v>980</v>
      </c>
      <c r="O156" s="1371"/>
      <c r="P156" s="1371"/>
      <c r="Q156" s="1371"/>
      <c r="R156" s="1371"/>
      <c r="S156" s="1371"/>
      <c r="T156" s="1371"/>
      <c r="U156" s="1371"/>
      <c r="V156" s="1371"/>
      <c r="W156" s="1371"/>
      <c r="X156" s="1371"/>
      <c r="Y156" s="1371"/>
      <c r="Z156" s="1371"/>
      <c r="AA156" s="1371"/>
      <c r="AB156" s="1371"/>
      <c r="AC156" s="1371"/>
      <c r="AD156" s="1371"/>
      <c r="AE156" s="46"/>
      <c r="AF156" s="45"/>
      <c r="AG156" s="46"/>
      <c r="AH156" s="46"/>
      <c r="AI156" s="46"/>
      <c r="AJ156" s="46"/>
      <c r="AK156" s="46"/>
      <c r="AL156" s="46"/>
      <c r="AM156" s="46"/>
      <c r="AN156" s="46"/>
      <c r="AO156" s="46"/>
      <c r="AP156" s="46"/>
      <c r="AQ156" s="47"/>
      <c r="AR156" s="39"/>
      <c r="AS156" s="39"/>
      <c r="AT156" s="39"/>
      <c r="AU156" s="39"/>
      <c r="AV156" s="39"/>
      <c r="AW156" s="39"/>
      <c r="AX156" s="39"/>
      <c r="AY156" s="39"/>
      <c r="AZ156" s="39"/>
      <c r="BA156" s="39"/>
      <c r="BB156" s="39"/>
    </row>
    <row r="157" spans="2:63">
      <c r="B157" s="36"/>
      <c r="C157" s="36"/>
      <c r="D157" s="36"/>
      <c r="E157" s="37"/>
      <c r="F157" s="37"/>
      <c r="G157" s="37"/>
      <c r="H157" s="37"/>
      <c r="I157" s="37"/>
      <c r="J157" s="37"/>
      <c r="K157" s="37"/>
      <c r="L157" s="37"/>
      <c r="M157" s="48"/>
      <c r="N157" s="1374"/>
      <c r="O157" s="1374"/>
      <c r="P157" s="1374"/>
      <c r="Q157" s="1374"/>
      <c r="R157" s="1374"/>
      <c r="S157" s="1374"/>
      <c r="T157" s="1374"/>
      <c r="U157" s="1374"/>
      <c r="V157" s="1374"/>
      <c r="W157" s="1374"/>
      <c r="X157" s="1374"/>
      <c r="Y157" s="1374"/>
      <c r="Z157" s="1374"/>
      <c r="AA157" s="1374"/>
      <c r="AB157" s="1374"/>
      <c r="AC157" s="1374"/>
      <c r="AD157" s="1374"/>
      <c r="AE157" s="296"/>
      <c r="AF157" s="50"/>
      <c r="AG157" s="1115" t="str">
        <f>IF(AN153=1,IF(AV151&gt;=0.3,"scadente",IF(AV153&gt;=0.6,"buona","media")),"-")</f>
        <v>-</v>
      </c>
      <c r="AH157" s="1115"/>
      <c r="AI157" s="1115"/>
      <c r="AJ157" s="1115"/>
      <c r="AK157" s="1115"/>
      <c r="AL157" s="1115"/>
      <c r="AM157" s="1115"/>
      <c r="AN157" s="1115"/>
      <c r="AO157" s="1115"/>
      <c r="AP157" s="1115"/>
      <c r="AQ157" s="51"/>
      <c r="AR157" s="39"/>
      <c r="AS157" s="39"/>
      <c r="AT157" s="39"/>
      <c r="AU157" s="39"/>
      <c r="AV157" s="39"/>
      <c r="AW157" s="39"/>
      <c r="AX157" s="39"/>
      <c r="AY157" s="39"/>
      <c r="AZ157" s="39"/>
      <c r="BA157" s="39"/>
      <c r="BB157" s="39"/>
    </row>
    <row r="158" spans="2:63">
      <c r="B158" s="36"/>
      <c r="C158" s="36"/>
      <c r="D158" s="36"/>
      <c r="E158" s="37"/>
      <c r="F158" s="37"/>
      <c r="G158" s="37"/>
      <c r="H158" s="37"/>
      <c r="I158" s="37"/>
      <c r="J158" s="37"/>
      <c r="K158" s="37"/>
      <c r="L158" s="37"/>
      <c r="M158" s="52"/>
      <c r="N158" s="1377"/>
      <c r="O158" s="1377"/>
      <c r="P158" s="1377"/>
      <c r="Q158" s="1377"/>
      <c r="R158" s="1377"/>
      <c r="S158" s="1377"/>
      <c r="T158" s="1377"/>
      <c r="U158" s="1377"/>
      <c r="V158" s="1377"/>
      <c r="W158" s="1377"/>
      <c r="X158" s="1377"/>
      <c r="Y158" s="1377"/>
      <c r="Z158" s="1377"/>
      <c r="AA158" s="1377"/>
      <c r="AB158" s="1377"/>
      <c r="AC158" s="1377"/>
      <c r="AD158" s="1377"/>
      <c r="AE158" s="297"/>
      <c r="AF158" s="54"/>
      <c r="AG158" s="53"/>
      <c r="AH158" s="53"/>
      <c r="AI158" s="53"/>
      <c r="AJ158" s="53"/>
      <c r="AK158" s="53"/>
      <c r="AL158" s="53"/>
      <c r="AM158" s="53"/>
      <c r="AN158" s="53"/>
      <c r="AO158" s="53"/>
      <c r="AP158" s="53"/>
      <c r="AQ158" s="55"/>
      <c r="AR158" s="39"/>
      <c r="AS158" s="39"/>
      <c r="AT158" s="39"/>
      <c r="AU158" s="39"/>
      <c r="AV158" s="39"/>
      <c r="AW158" s="39"/>
      <c r="AX158" s="39"/>
      <c r="AY158" s="39"/>
      <c r="AZ158" s="39"/>
      <c r="BA158" s="39"/>
      <c r="BB158" s="39"/>
    </row>
    <row r="159" spans="2:63">
      <c r="B159" s="36"/>
      <c r="C159" s="36"/>
      <c r="D159" s="36"/>
      <c r="E159" s="37"/>
      <c r="F159" s="37"/>
      <c r="G159" s="37"/>
      <c r="H159" s="37"/>
      <c r="I159" s="37"/>
      <c r="J159" s="37"/>
      <c r="K159" s="37"/>
      <c r="L159" s="37"/>
      <c r="N159" s="314"/>
      <c r="O159" s="314"/>
      <c r="P159" s="314"/>
      <c r="Q159" s="314"/>
      <c r="R159" s="314"/>
      <c r="S159" s="314"/>
      <c r="T159" s="314"/>
      <c r="U159" s="314"/>
      <c r="V159" s="314"/>
      <c r="W159" s="314"/>
      <c r="X159" s="314"/>
      <c r="Y159" s="314"/>
      <c r="Z159" s="314"/>
      <c r="AA159" s="314"/>
      <c r="AB159" s="314"/>
      <c r="AC159" s="314"/>
      <c r="AD159" s="314"/>
      <c r="AE159" s="328"/>
      <c r="AF159" s="49"/>
      <c r="AG159" s="49"/>
      <c r="AH159" s="49"/>
      <c r="AI159" s="49"/>
      <c r="AJ159" s="49"/>
      <c r="AK159" s="49"/>
      <c r="AL159" s="49"/>
      <c r="AM159" s="49"/>
      <c r="AN159" s="49"/>
      <c r="AO159" s="49"/>
      <c r="AP159" s="49"/>
      <c r="AQ159" s="49"/>
      <c r="AR159" s="39"/>
      <c r="AS159" s="39"/>
      <c r="AT159" s="39"/>
      <c r="AU159" s="39"/>
      <c r="AV159" s="39"/>
      <c r="AW159" s="39"/>
      <c r="AX159" s="39"/>
      <c r="AY159" s="39"/>
      <c r="AZ159" s="39"/>
      <c r="BA159" s="39"/>
      <c r="BB159" s="39"/>
    </row>
    <row r="160" spans="2:63">
      <c r="B160" s="36"/>
      <c r="C160" s="36"/>
      <c r="D160" s="36"/>
      <c r="E160" s="37"/>
      <c r="F160" s="37"/>
      <c r="G160" s="37"/>
      <c r="H160" s="37"/>
      <c r="I160" s="37"/>
      <c r="J160" s="37"/>
      <c r="K160" s="37"/>
      <c r="L160" s="37"/>
      <c r="M160" s="37"/>
      <c r="N160" s="37"/>
      <c r="O160" s="37"/>
      <c r="P160" s="37"/>
      <c r="Q160" s="37"/>
      <c r="R160" s="37"/>
      <c r="S160" s="37"/>
      <c r="T160" s="37"/>
      <c r="U160" s="37"/>
      <c r="V160" s="37"/>
      <c r="W160" s="37"/>
      <c r="X160" s="37"/>
      <c r="Y160" s="38"/>
      <c r="Z160" s="38"/>
      <c r="AA160" s="38"/>
      <c r="AB160" s="38"/>
      <c r="AC160" s="38"/>
      <c r="AD160" s="38"/>
      <c r="AE160" s="38"/>
      <c r="AF160" s="38"/>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E160" s="539"/>
    </row>
    <row r="161" spans="2:57" ht="26.25" customHeight="1">
      <c r="B161" s="1060" t="s">
        <v>959</v>
      </c>
      <c r="C161" s="1061"/>
      <c r="D161" s="1061"/>
      <c r="E161" s="1061"/>
      <c r="F161" s="1216" t="s">
        <v>473</v>
      </c>
      <c r="G161" s="1217"/>
      <c r="H161" s="1217"/>
      <c r="I161" s="1217"/>
      <c r="J161" s="993">
        <f>IF($U$2&lt;&gt;"",$U$2,"")</f>
        <v>0</v>
      </c>
      <c r="K161" s="993"/>
      <c r="L161" s="993"/>
      <c r="M161" s="993"/>
      <c r="N161" s="993"/>
      <c r="O161" s="993"/>
      <c r="P161" s="994"/>
      <c r="Q161" s="1033" t="s">
        <v>269</v>
      </c>
      <c r="R161" s="1196"/>
      <c r="S161" s="1196"/>
      <c r="T161" s="1196"/>
      <c r="U161" s="1196"/>
      <c r="V161" s="1196"/>
      <c r="W161" s="1196"/>
      <c r="X161" s="1196"/>
      <c r="Y161" s="1196"/>
      <c r="Z161" s="1196"/>
      <c r="AA161" s="1196"/>
      <c r="AB161" s="1196"/>
      <c r="AC161" s="1196"/>
      <c r="AD161" s="1196"/>
      <c r="AE161" s="1196"/>
      <c r="AF161" s="1196"/>
      <c r="AG161" s="1196"/>
      <c r="AH161" s="1196"/>
      <c r="AI161" s="1196"/>
      <c r="AJ161" s="1196"/>
      <c r="AK161" s="1196"/>
      <c r="AL161" s="1196"/>
      <c r="AM161" s="1196"/>
      <c r="AN161" s="1196"/>
      <c r="AO161" s="1196"/>
      <c r="AP161" s="1196"/>
      <c r="AQ161" s="1196"/>
      <c r="AR161" s="1196"/>
      <c r="AS161" s="1196"/>
      <c r="AT161" s="1196"/>
      <c r="AU161" s="1196"/>
      <c r="AV161" s="1196"/>
      <c r="AW161" s="1196"/>
      <c r="AX161" s="1196"/>
      <c r="AY161" s="1196"/>
      <c r="AZ161" s="1196"/>
      <c r="BA161" s="1196"/>
      <c r="BB161" s="1197"/>
      <c r="BE161" s="539"/>
    </row>
    <row r="162" spans="2:57" ht="26.25" customHeight="1">
      <c r="B162" s="1062"/>
      <c r="C162" s="1063"/>
      <c r="D162" s="1063"/>
      <c r="E162" s="1063"/>
      <c r="F162" s="1239" t="s">
        <v>653</v>
      </c>
      <c r="G162" s="1240"/>
      <c r="H162" s="1240"/>
      <c r="I162" s="1240"/>
      <c r="J162" s="1042" t="str">
        <f>IF($AW$2&lt;&gt;"",$AW$2,"")</f>
        <v>01</v>
      </c>
      <c r="K162" s="1042"/>
      <c r="L162" s="1042"/>
      <c r="M162" s="1042"/>
      <c r="N162" s="1042"/>
      <c r="O162" s="1042"/>
      <c r="P162" s="1043"/>
      <c r="Q162" s="1198"/>
      <c r="R162" s="1198"/>
      <c r="S162" s="1198"/>
      <c r="T162" s="1198"/>
      <c r="U162" s="1198"/>
      <c r="V162" s="1198"/>
      <c r="W162" s="1198"/>
      <c r="X162" s="1198"/>
      <c r="Y162" s="1198"/>
      <c r="Z162" s="1198"/>
      <c r="AA162" s="1198"/>
      <c r="AB162" s="1198"/>
      <c r="AC162" s="1198"/>
      <c r="AD162" s="1198"/>
      <c r="AE162" s="1198"/>
      <c r="AF162" s="1198"/>
      <c r="AG162" s="1198"/>
      <c r="AH162" s="1198"/>
      <c r="AI162" s="1198"/>
      <c r="AJ162" s="1198"/>
      <c r="AK162" s="1198"/>
      <c r="AL162" s="1198"/>
      <c r="AM162" s="1198"/>
      <c r="AN162" s="1198"/>
      <c r="AO162" s="1198"/>
      <c r="AP162" s="1198"/>
      <c r="AQ162" s="1198"/>
      <c r="AR162" s="1198"/>
      <c r="AS162" s="1198"/>
      <c r="AT162" s="1198"/>
      <c r="AU162" s="1198"/>
      <c r="AV162" s="1198"/>
      <c r="AW162" s="1198"/>
      <c r="AX162" s="1198"/>
      <c r="AY162" s="1198"/>
      <c r="AZ162" s="1198"/>
      <c r="BA162" s="1198"/>
      <c r="BB162" s="1199"/>
      <c r="BE162" s="539"/>
    </row>
    <row r="163" spans="2:57" ht="7.5" customHeight="1">
      <c r="BE163" s="539"/>
    </row>
    <row r="164" spans="2:57">
      <c r="B164" s="1355" t="s">
        <v>2122</v>
      </c>
      <c r="C164" s="1368"/>
      <c r="D164" s="1368"/>
      <c r="E164" s="1368"/>
      <c r="F164" s="1368"/>
      <c r="G164" s="1368"/>
      <c r="H164" s="1368"/>
      <c r="I164" s="1368"/>
      <c r="J164" s="1368"/>
      <c r="K164" s="1368"/>
      <c r="L164" s="1368"/>
      <c r="M164" s="1368"/>
      <c r="N164" s="1368"/>
      <c r="O164" s="1368"/>
      <c r="P164" s="1368"/>
      <c r="Q164" s="1368"/>
      <c r="R164" s="1368"/>
      <c r="S164" s="1368"/>
      <c r="T164" s="1368"/>
      <c r="U164" s="1368"/>
      <c r="V164" s="1368"/>
      <c r="W164" s="1368"/>
      <c r="X164" s="1368"/>
      <c r="Y164" s="1368"/>
      <c r="Z164" s="1368"/>
      <c r="AA164" s="1368"/>
      <c r="AB164" s="1368"/>
      <c r="AC164" s="1368"/>
      <c r="AD164" s="1368"/>
      <c r="AE164" s="1368"/>
      <c r="AF164" s="1368"/>
      <c r="AG164" s="1368"/>
      <c r="AH164" s="1368"/>
      <c r="AI164" s="1368"/>
      <c r="AJ164" s="1368"/>
      <c r="AK164" s="1368"/>
      <c r="AL164" s="1368"/>
      <c r="AM164" s="1368"/>
      <c r="AN164" s="1368"/>
      <c r="AO164" s="1368"/>
      <c r="AP164" s="1368"/>
      <c r="AQ164" s="1368"/>
      <c r="AR164" s="1368"/>
      <c r="AS164" s="1368"/>
      <c r="AT164" s="1368"/>
      <c r="AU164" s="1368"/>
      <c r="AV164" s="1368"/>
      <c r="AW164" s="1368"/>
      <c r="AX164" s="1368"/>
      <c r="AY164" s="1368"/>
      <c r="AZ164" s="1368"/>
      <c r="BA164" s="1368"/>
      <c r="BB164" s="1368"/>
      <c r="BE164" s="539"/>
    </row>
    <row r="165" spans="2:57">
      <c r="B165" s="1368"/>
      <c r="C165" s="1368"/>
      <c r="D165" s="1368"/>
      <c r="E165" s="1368"/>
      <c r="F165" s="1368"/>
      <c r="G165" s="1368"/>
      <c r="H165" s="1368"/>
      <c r="I165" s="1368"/>
      <c r="J165" s="1368"/>
      <c r="K165" s="1368"/>
      <c r="L165" s="1368"/>
      <c r="M165" s="1368"/>
      <c r="N165" s="1368"/>
      <c r="O165" s="1368"/>
      <c r="P165" s="1368"/>
      <c r="Q165" s="1368"/>
      <c r="R165" s="1368"/>
      <c r="S165" s="1368"/>
      <c r="T165" s="1368"/>
      <c r="U165" s="1368"/>
      <c r="V165" s="1368"/>
      <c r="W165" s="1368"/>
      <c r="X165" s="1368"/>
      <c r="Y165" s="1368"/>
      <c r="Z165" s="1368"/>
      <c r="AA165" s="1368"/>
      <c r="AB165" s="1368"/>
      <c r="AC165" s="1368"/>
      <c r="AD165" s="1368"/>
      <c r="AE165" s="1368"/>
      <c r="AF165" s="1368"/>
      <c r="AG165" s="1368"/>
      <c r="AH165" s="1368"/>
      <c r="AI165" s="1368"/>
      <c r="AJ165" s="1368"/>
      <c r="AK165" s="1368"/>
      <c r="AL165" s="1368"/>
      <c r="AM165" s="1368"/>
      <c r="AN165" s="1368"/>
      <c r="AO165" s="1368"/>
      <c r="AP165" s="1368"/>
      <c r="AQ165" s="1368"/>
      <c r="AR165" s="1368"/>
      <c r="AS165" s="1368"/>
      <c r="AT165" s="1368"/>
      <c r="AU165" s="1368"/>
      <c r="AV165" s="1368"/>
      <c r="AW165" s="1368"/>
      <c r="AX165" s="1368"/>
      <c r="AY165" s="1368"/>
      <c r="AZ165" s="1368"/>
      <c r="BA165" s="1368"/>
      <c r="BB165" s="1368"/>
      <c r="BE165" s="539"/>
    </row>
    <row r="166" spans="2:57" ht="12.75" customHeight="1">
      <c r="B166" s="1355" t="s">
        <v>1204</v>
      </c>
      <c r="C166" s="1355"/>
      <c r="D166" s="1355"/>
      <c r="E166" s="1355"/>
      <c r="F166" s="1355"/>
      <c r="G166" s="1355"/>
      <c r="H166" s="1355"/>
      <c r="I166" s="1355"/>
      <c r="J166" s="1355"/>
      <c r="K166" s="1355"/>
      <c r="L166" s="1355"/>
      <c r="M166" s="1355"/>
      <c r="N166" s="1355"/>
      <c r="O166" s="1355"/>
      <c r="P166" s="1355"/>
      <c r="Q166" s="1355"/>
      <c r="R166" s="1355"/>
      <c r="S166" s="1355"/>
      <c r="T166" s="1355"/>
      <c r="U166" s="1355"/>
      <c r="V166" s="1355"/>
      <c r="W166" s="1355"/>
      <c r="X166" s="1355"/>
      <c r="Y166" s="1355"/>
      <c r="Z166" s="1355"/>
      <c r="AA166" s="1355"/>
      <c r="AB166" s="1355"/>
      <c r="AC166" s="1355"/>
      <c r="AD166" s="1355"/>
      <c r="AE166" s="1355"/>
      <c r="AF166" s="1355"/>
      <c r="AG166" s="1355"/>
      <c r="AH166" s="1355"/>
      <c r="AI166" s="1355"/>
      <c r="AJ166" s="1355"/>
      <c r="AK166" s="1355"/>
      <c r="AL166" s="1355"/>
      <c r="AM166" s="1355"/>
      <c r="AN166" s="1355"/>
      <c r="AO166" s="1355"/>
      <c r="AP166" s="1355"/>
      <c r="AQ166" s="1355"/>
      <c r="AR166" s="1355"/>
      <c r="AS166" s="1355"/>
      <c r="AT166" s="1355"/>
      <c r="AU166" s="1355"/>
      <c r="AV166" s="1355"/>
      <c r="AW166" s="1355"/>
      <c r="AX166" s="1355"/>
      <c r="AY166" s="1355"/>
      <c r="AZ166" s="1355"/>
      <c r="BA166" s="1355"/>
      <c r="BB166" s="1355"/>
      <c r="BE166" s="539"/>
    </row>
    <row r="167" spans="2:57">
      <c r="B167" s="1355"/>
      <c r="C167" s="1355"/>
      <c r="D167" s="1355"/>
      <c r="E167" s="1355"/>
      <c r="F167" s="1355"/>
      <c r="G167" s="1355"/>
      <c r="H167" s="1355"/>
      <c r="I167" s="1355"/>
      <c r="J167" s="1355"/>
      <c r="K167" s="1355"/>
      <c r="L167" s="1355"/>
      <c r="M167" s="1355"/>
      <c r="N167" s="1355"/>
      <c r="O167" s="1355"/>
      <c r="P167" s="1355"/>
      <c r="Q167" s="1355"/>
      <c r="R167" s="1355"/>
      <c r="S167" s="1355"/>
      <c r="T167" s="1355"/>
      <c r="U167" s="1355"/>
      <c r="V167" s="1355"/>
      <c r="W167" s="1355"/>
      <c r="X167" s="1355"/>
      <c r="Y167" s="1355"/>
      <c r="Z167" s="1355"/>
      <c r="AA167" s="1355"/>
      <c r="AB167" s="1355"/>
      <c r="AC167" s="1355"/>
      <c r="AD167" s="1355"/>
      <c r="AE167" s="1355"/>
      <c r="AF167" s="1355"/>
      <c r="AG167" s="1355"/>
      <c r="AH167" s="1355"/>
      <c r="AI167" s="1355"/>
      <c r="AJ167" s="1355"/>
      <c r="AK167" s="1355"/>
      <c r="AL167" s="1355"/>
      <c r="AM167" s="1355"/>
      <c r="AN167" s="1355"/>
      <c r="AO167" s="1355"/>
      <c r="AP167" s="1355"/>
      <c r="AQ167" s="1355"/>
      <c r="AR167" s="1355"/>
      <c r="AS167" s="1355"/>
      <c r="AT167" s="1355"/>
      <c r="AU167" s="1355"/>
      <c r="AV167" s="1355"/>
      <c r="AW167" s="1355"/>
      <c r="AX167" s="1355"/>
      <c r="AY167" s="1355"/>
      <c r="AZ167" s="1355"/>
      <c r="BA167" s="1355"/>
      <c r="BB167" s="1355"/>
      <c r="BE167" s="539"/>
    </row>
    <row r="168" spans="2:57">
      <c r="B168" s="540"/>
      <c r="C168" s="540"/>
      <c r="D168" s="540"/>
      <c r="E168" s="540"/>
      <c r="F168" s="540"/>
      <c r="G168" s="540"/>
      <c r="H168" s="540"/>
      <c r="I168" s="540"/>
      <c r="J168" s="540"/>
      <c r="K168" s="540"/>
      <c r="L168" s="540"/>
      <c r="M168" s="540"/>
      <c r="N168" s="540"/>
      <c r="O168" s="540"/>
      <c r="P168" s="540"/>
      <c r="Q168" s="540"/>
      <c r="R168" s="540"/>
      <c r="S168" s="540"/>
      <c r="T168" s="540"/>
      <c r="U168" s="540"/>
      <c r="V168" s="540"/>
      <c r="W168" s="540"/>
      <c r="X168" s="540"/>
      <c r="Y168" s="540"/>
      <c r="Z168" s="540"/>
      <c r="AA168" s="540"/>
      <c r="AB168" s="540"/>
      <c r="AC168" s="540"/>
      <c r="AD168" s="540"/>
      <c r="AE168" s="540"/>
      <c r="AF168" s="540"/>
      <c r="AG168" s="540"/>
      <c r="AH168" s="540"/>
      <c r="AI168" s="540"/>
      <c r="AJ168" s="540"/>
      <c r="AK168" s="540"/>
      <c r="AL168" s="540"/>
      <c r="AM168" s="540"/>
      <c r="AN168" s="540"/>
      <c r="AO168" s="540"/>
      <c r="AP168" s="540"/>
      <c r="AQ168" s="540"/>
      <c r="AR168" s="540"/>
      <c r="AS168" s="540"/>
      <c r="AT168" s="540"/>
      <c r="AU168" s="540"/>
      <c r="AV168" s="540"/>
      <c r="AW168" s="540"/>
      <c r="AX168" s="540"/>
      <c r="AY168" s="540"/>
      <c r="AZ168" s="540"/>
      <c r="BA168" s="540"/>
      <c r="BB168" s="540"/>
      <c r="BE168" s="539"/>
    </row>
    <row r="169" spans="2:57" ht="12.75" customHeight="1">
      <c r="M169" s="56"/>
      <c r="N169" s="1371" t="s">
        <v>1419</v>
      </c>
      <c r="O169" s="1371"/>
      <c r="P169" s="1371"/>
      <c r="Q169" s="1371"/>
      <c r="R169" s="1371"/>
      <c r="S169" s="1371"/>
      <c r="T169" s="1371"/>
      <c r="U169" s="1371"/>
      <c r="V169" s="1371"/>
      <c r="W169" s="1371"/>
      <c r="X169" s="1371"/>
      <c r="Y169" s="1371"/>
      <c r="Z169" s="1371"/>
      <c r="AA169" s="1371"/>
      <c r="AB169" s="1371"/>
      <c r="AC169" s="1371"/>
      <c r="AD169" s="1371"/>
      <c r="AE169" s="46"/>
      <c r="AF169" s="45"/>
      <c r="AG169" s="46"/>
      <c r="AH169" s="46"/>
      <c r="AI169" s="46"/>
      <c r="AJ169" s="46"/>
      <c r="AK169" s="46"/>
      <c r="AL169" s="46"/>
      <c r="AM169" s="46"/>
      <c r="AN169" s="46"/>
      <c r="AO169" s="46"/>
      <c r="AP169" s="46"/>
      <c r="AQ169" s="47"/>
      <c r="BE169" s="539"/>
    </row>
    <row r="170" spans="2:57">
      <c r="M170" s="48"/>
      <c r="N170" s="1374"/>
      <c r="O170" s="1374"/>
      <c r="P170" s="1374"/>
      <c r="Q170" s="1374"/>
      <c r="R170" s="1374"/>
      <c r="S170" s="1374"/>
      <c r="T170" s="1374"/>
      <c r="U170" s="1374"/>
      <c r="V170" s="1374"/>
      <c r="W170" s="1374"/>
      <c r="X170" s="1374"/>
      <c r="Y170" s="1374"/>
      <c r="Z170" s="1374"/>
      <c r="AA170" s="1374"/>
      <c r="AB170" s="1374"/>
      <c r="AC170" s="1374"/>
      <c r="AD170" s="1374"/>
      <c r="AE170" s="296"/>
      <c r="AF170" s="50"/>
      <c r="AG170" s="1230"/>
      <c r="AH170" s="1230"/>
      <c r="AI170" s="1230"/>
      <c r="AJ170" s="1230"/>
      <c r="AK170" s="1230"/>
      <c r="AL170" s="1230"/>
      <c r="AM170" s="1230"/>
      <c r="AN170" s="1230"/>
      <c r="AO170" s="1230"/>
      <c r="AP170" s="1230"/>
      <c r="AQ170" s="51"/>
      <c r="BE170" s="539"/>
    </row>
    <row r="171" spans="2:57">
      <c r="M171" s="52"/>
      <c r="N171" s="1377"/>
      <c r="O171" s="1377"/>
      <c r="P171" s="1377"/>
      <c r="Q171" s="1377"/>
      <c r="R171" s="1377"/>
      <c r="S171" s="1377"/>
      <c r="T171" s="1377"/>
      <c r="U171" s="1377"/>
      <c r="V171" s="1377"/>
      <c r="W171" s="1377"/>
      <c r="X171" s="1377"/>
      <c r="Y171" s="1377"/>
      <c r="Z171" s="1377"/>
      <c r="AA171" s="1377"/>
      <c r="AB171" s="1377"/>
      <c r="AC171" s="1377"/>
      <c r="AD171" s="1377"/>
      <c r="AE171" s="297"/>
      <c r="AF171" s="54"/>
      <c r="AG171" s="53"/>
      <c r="AH171" s="53"/>
      <c r="AI171" s="53"/>
      <c r="AJ171" s="53"/>
      <c r="AK171" s="53"/>
      <c r="AL171" s="53"/>
      <c r="AM171" s="53"/>
      <c r="AN171" s="53"/>
      <c r="AO171" s="53"/>
      <c r="AP171" s="53"/>
      <c r="AQ171" s="55"/>
      <c r="BE171" s="539"/>
    </row>
    <row r="172" spans="2:57">
      <c r="B172" s="36"/>
      <c r="C172" s="36"/>
      <c r="D172" s="36"/>
      <c r="E172" s="37"/>
      <c r="F172" s="37"/>
      <c r="G172" s="37"/>
      <c r="H172" s="37"/>
      <c r="I172" s="37"/>
      <c r="J172" s="37"/>
      <c r="K172" s="37"/>
      <c r="L172" s="37"/>
      <c r="M172" s="37"/>
      <c r="N172" s="37"/>
      <c r="O172" s="37"/>
      <c r="P172" s="37"/>
      <c r="Q172" s="37"/>
      <c r="R172" s="37"/>
      <c r="S172" s="37"/>
      <c r="T172" s="37"/>
      <c r="U172" s="37"/>
      <c r="V172" s="37"/>
      <c r="W172" s="37"/>
      <c r="X172" s="37"/>
      <c r="Y172" s="38"/>
      <c r="Z172" s="38"/>
      <c r="AA172" s="38"/>
      <c r="AB172" s="38"/>
      <c r="AC172" s="38"/>
      <c r="AD172" s="38"/>
      <c r="AE172" s="38"/>
      <c r="AF172" s="38"/>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E172" s="539"/>
    </row>
    <row r="173" spans="2:57">
      <c r="B173" s="36"/>
      <c r="C173" s="36"/>
      <c r="D173" s="36"/>
      <c r="E173" s="37"/>
      <c r="F173" s="37"/>
      <c r="G173" s="37"/>
      <c r="H173" s="37"/>
      <c r="I173" s="37"/>
      <c r="J173" s="37"/>
      <c r="K173" s="37"/>
      <c r="L173" s="37"/>
      <c r="M173" s="37"/>
      <c r="N173" s="37"/>
      <c r="O173" s="37"/>
      <c r="P173" s="37"/>
      <c r="Q173" s="37"/>
      <c r="R173" s="37"/>
      <c r="S173" s="37"/>
      <c r="T173" s="37"/>
      <c r="U173" s="37"/>
      <c r="V173" s="37"/>
      <c r="W173" s="37"/>
      <c r="X173" s="37"/>
      <c r="Y173" s="38"/>
      <c r="Z173" s="38"/>
      <c r="AA173" s="38"/>
      <c r="AB173" s="38"/>
      <c r="AC173" s="38"/>
      <c r="AD173" s="38"/>
      <c r="AE173" s="38"/>
      <c r="AF173" s="38"/>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D173" s="286" t="s">
        <v>180</v>
      </c>
      <c r="BE173" s="539"/>
    </row>
    <row r="174" spans="2:57" ht="23.25" customHeight="1">
      <c r="B174" s="1060" t="s">
        <v>320</v>
      </c>
      <c r="C174" s="1061"/>
      <c r="D174" s="1061"/>
      <c r="E174" s="1061"/>
      <c r="F174" s="1216" t="s">
        <v>473</v>
      </c>
      <c r="G174" s="1217"/>
      <c r="H174" s="1217"/>
      <c r="I174" s="1217"/>
      <c r="J174" s="993">
        <f>IF($U$2&lt;&gt;"",$U$2,"")</f>
        <v>0</v>
      </c>
      <c r="K174" s="993"/>
      <c r="L174" s="993"/>
      <c r="M174" s="993"/>
      <c r="N174" s="993"/>
      <c r="O174" s="993"/>
      <c r="P174" s="994"/>
      <c r="Q174" s="1033" t="s">
        <v>88</v>
      </c>
      <c r="R174" s="1196"/>
      <c r="S174" s="1196"/>
      <c r="T174" s="1196"/>
      <c r="U174" s="1196"/>
      <c r="V174" s="1196"/>
      <c r="W174" s="1196"/>
      <c r="X174" s="1196"/>
      <c r="Y174" s="1196"/>
      <c r="Z174" s="1196"/>
      <c r="AA174" s="1196"/>
      <c r="AB174" s="1196"/>
      <c r="AC174" s="1196"/>
      <c r="AD174" s="1196"/>
      <c r="AE174" s="1196"/>
      <c r="AF174" s="1196"/>
      <c r="AG174" s="1196"/>
      <c r="AH174" s="1196"/>
      <c r="AI174" s="1196"/>
      <c r="AJ174" s="1196"/>
      <c r="AK174" s="1196"/>
      <c r="AL174" s="1196"/>
      <c r="AM174" s="1196"/>
      <c r="AN174" s="1196"/>
      <c r="AO174" s="1196"/>
      <c r="AP174" s="1196"/>
      <c r="AQ174" s="1196"/>
      <c r="AR174" s="1196"/>
      <c r="AS174" s="1196"/>
      <c r="AT174" s="1196"/>
      <c r="AU174" s="1196"/>
      <c r="AV174" s="1196"/>
      <c r="AW174" s="1196"/>
      <c r="AX174" s="1196"/>
      <c r="AY174" s="1196"/>
      <c r="AZ174" s="1196"/>
      <c r="BA174" s="1196"/>
      <c r="BB174" s="1197"/>
    </row>
    <row r="175" spans="2:57" ht="23.25" customHeight="1">
      <c r="B175" s="1062"/>
      <c r="C175" s="1063"/>
      <c r="D175" s="1063"/>
      <c r="E175" s="1063"/>
      <c r="F175" s="1239" t="s">
        <v>653</v>
      </c>
      <c r="G175" s="1240"/>
      <c r="H175" s="1240"/>
      <c r="I175" s="1240"/>
      <c r="J175" s="1042" t="str">
        <f>IF($AW$2&lt;&gt;"",$AW$2,"")</f>
        <v>01</v>
      </c>
      <c r="K175" s="1042"/>
      <c r="L175" s="1042"/>
      <c r="M175" s="1042"/>
      <c r="N175" s="1042"/>
      <c r="O175" s="1042"/>
      <c r="P175" s="1043"/>
      <c r="Q175" s="1198"/>
      <c r="R175" s="1198"/>
      <c r="S175" s="1198"/>
      <c r="T175" s="1198"/>
      <c r="U175" s="1198"/>
      <c r="V175" s="1198"/>
      <c r="W175" s="1198"/>
      <c r="X175" s="1198"/>
      <c r="Y175" s="1198"/>
      <c r="Z175" s="1198"/>
      <c r="AA175" s="1198"/>
      <c r="AB175" s="1198"/>
      <c r="AC175" s="1198"/>
      <c r="AD175" s="1198"/>
      <c r="AE175" s="1198"/>
      <c r="AF175" s="1198"/>
      <c r="AG175" s="1198"/>
      <c r="AH175" s="1198"/>
      <c r="AI175" s="1198"/>
      <c r="AJ175" s="1198"/>
      <c r="AK175" s="1198"/>
      <c r="AL175" s="1198"/>
      <c r="AM175" s="1198"/>
      <c r="AN175" s="1198"/>
      <c r="AO175" s="1198"/>
      <c r="AP175" s="1198"/>
      <c r="AQ175" s="1198"/>
      <c r="AR175" s="1198"/>
      <c r="AS175" s="1198"/>
      <c r="AT175" s="1198"/>
      <c r="AU175" s="1198"/>
      <c r="AV175" s="1198"/>
      <c r="AW175" s="1198"/>
      <c r="AX175" s="1198"/>
      <c r="AY175" s="1198"/>
      <c r="AZ175" s="1198"/>
      <c r="BA175" s="1198"/>
      <c r="BB175" s="1199"/>
      <c r="BD175" s="634"/>
      <c r="BE175" s="541"/>
    </row>
    <row r="176" spans="2:57" ht="7.5" customHeight="1"/>
    <row r="177" spans="2:57" ht="25.5" customHeight="1">
      <c r="B177" s="1368" t="s">
        <v>777</v>
      </c>
      <c r="C177" s="1368"/>
      <c r="D177" s="1368"/>
      <c r="E177" s="1368"/>
      <c r="F177" s="1368"/>
      <c r="G177" s="1368"/>
      <c r="H177" s="1368"/>
      <c r="I177" s="1368"/>
      <c r="J177" s="1368"/>
      <c r="K177" s="1368"/>
      <c r="L177" s="1368"/>
      <c r="M177" s="1368"/>
      <c r="N177" s="1368"/>
      <c r="O177" s="1368"/>
      <c r="P177" s="1368"/>
      <c r="Q177" s="1368"/>
      <c r="R177" s="1368"/>
      <c r="S177" s="1368"/>
      <c r="T177" s="1368"/>
      <c r="U177" s="1368"/>
      <c r="V177" s="1368"/>
      <c r="W177" s="1368"/>
      <c r="X177" s="1368"/>
      <c r="Y177" s="1368"/>
      <c r="Z177" s="1368"/>
      <c r="AA177" s="1368"/>
      <c r="AB177" s="1368"/>
      <c r="AC177" s="1368"/>
      <c r="AD177" s="1368"/>
      <c r="AE177" s="1368"/>
      <c r="AF177" s="1368"/>
      <c r="AG177" s="1368"/>
      <c r="AH177" s="1368"/>
      <c r="AI177" s="1368"/>
      <c r="AJ177" s="1368"/>
      <c r="AK177" s="1368"/>
      <c r="AL177" s="1368"/>
      <c r="AM177" s="1368"/>
      <c r="AN177" s="1368"/>
      <c r="AO177" s="1368"/>
      <c r="AP177" s="1368"/>
      <c r="AQ177" s="1368"/>
      <c r="AR177" s="1368"/>
      <c r="AS177" s="1368"/>
      <c r="AT177" s="1368"/>
      <c r="AU177" s="1368"/>
      <c r="AV177" s="1368"/>
      <c r="AW177" s="1368"/>
      <c r="AX177" s="1368"/>
      <c r="AY177" s="1368"/>
      <c r="AZ177" s="1368"/>
      <c r="BA177" s="1368"/>
      <c r="BB177" s="1368"/>
    </row>
    <row r="179" spans="2:57" ht="6.75" customHeight="1">
      <c r="M179" s="56"/>
      <c r="N179" s="1785" t="s">
        <v>1115</v>
      </c>
      <c r="O179" s="1785"/>
      <c r="P179" s="1785"/>
      <c r="Q179" s="1785"/>
      <c r="R179" s="1785"/>
      <c r="S179" s="1785"/>
      <c r="T179" s="1785"/>
      <c r="U179" s="1785"/>
      <c r="V179" s="1785"/>
      <c r="W179" s="1785"/>
      <c r="X179" s="1785"/>
      <c r="Y179" s="1785"/>
      <c r="Z179" s="1785"/>
      <c r="AA179" s="1785"/>
      <c r="AB179" s="1785"/>
      <c r="AC179" s="1785"/>
      <c r="AD179" s="1785"/>
      <c r="AE179" s="46"/>
      <c r="AF179" s="45"/>
      <c r="AG179" s="46"/>
      <c r="AH179" s="46"/>
      <c r="AI179" s="46"/>
      <c r="AJ179" s="46"/>
      <c r="AK179" s="46"/>
      <c r="AL179" s="46"/>
      <c r="AM179" s="46"/>
      <c r="AN179" s="46"/>
      <c r="AO179" s="46"/>
      <c r="AP179" s="46"/>
      <c r="AQ179" s="47"/>
    </row>
    <row r="180" spans="2:57">
      <c r="M180" s="48"/>
      <c r="N180" s="1786"/>
      <c r="O180" s="1786"/>
      <c r="P180" s="1786"/>
      <c r="Q180" s="1786"/>
      <c r="R180" s="1786"/>
      <c r="S180" s="1786"/>
      <c r="T180" s="1786"/>
      <c r="U180" s="1786"/>
      <c r="V180" s="1786"/>
      <c r="W180" s="1786"/>
      <c r="X180" s="1786"/>
      <c r="Y180" s="1786"/>
      <c r="Z180" s="1786"/>
      <c r="AA180" s="1786"/>
      <c r="AB180" s="1786"/>
      <c r="AC180" s="1786"/>
      <c r="AD180" s="1786"/>
      <c r="AE180" s="296"/>
      <c r="AF180" s="50"/>
      <c r="AG180" s="1230"/>
      <c r="AH180" s="1230"/>
      <c r="AI180" s="1230"/>
      <c r="AJ180" s="1230"/>
      <c r="AK180" s="1230"/>
      <c r="AL180" s="1230"/>
      <c r="AM180" s="1230"/>
      <c r="AN180" s="1230"/>
      <c r="AO180" s="1230"/>
      <c r="AP180" s="1230"/>
      <c r="AQ180" s="51"/>
    </row>
    <row r="181" spans="2:57" ht="7.5" customHeight="1">
      <c r="M181" s="52"/>
      <c r="N181" s="1787"/>
      <c r="O181" s="1787"/>
      <c r="P181" s="1787"/>
      <c r="Q181" s="1787"/>
      <c r="R181" s="1787"/>
      <c r="S181" s="1787"/>
      <c r="T181" s="1787"/>
      <c r="U181" s="1787"/>
      <c r="V181" s="1787"/>
      <c r="W181" s="1787"/>
      <c r="X181" s="1787"/>
      <c r="Y181" s="1787"/>
      <c r="Z181" s="1787"/>
      <c r="AA181" s="1787"/>
      <c r="AB181" s="1787"/>
      <c r="AC181" s="1787"/>
      <c r="AD181" s="1787"/>
      <c r="AE181" s="297"/>
      <c r="AF181" s="54"/>
      <c r="AG181" s="53"/>
      <c r="AH181" s="53"/>
      <c r="AI181" s="53"/>
      <c r="AJ181" s="53"/>
      <c r="AK181" s="53"/>
      <c r="AL181" s="53"/>
      <c r="AM181" s="53"/>
      <c r="AN181" s="53"/>
      <c r="AO181" s="53"/>
      <c r="AP181" s="53"/>
      <c r="AQ181" s="55"/>
    </row>
    <row r="184" spans="2:57" ht="22.5" customHeight="1">
      <c r="B184" s="1060" t="s">
        <v>303</v>
      </c>
      <c r="C184" s="1061"/>
      <c r="D184" s="1061"/>
      <c r="E184" s="1061"/>
      <c r="F184" s="1216" t="s">
        <v>473</v>
      </c>
      <c r="G184" s="1217"/>
      <c r="H184" s="1217"/>
      <c r="I184" s="1217"/>
      <c r="J184" s="993">
        <f>IF($U$2&lt;&gt;"",$U$2,"")</f>
        <v>0</v>
      </c>
      <c r="K184" s="993"/>
      <c r="L184" s="993"/>
      <c r="M184" s="993"/>
      <c r="N184" s="993"/>
      <c r="O184" s="993"/>
      <c r="P184" s="994"/>
      <c r="Q184" s="1033" t="s">
        <v>1834</v>
      </c>
      <c r="R184" s="1196"/>
      <c r="S184" s="1196"/>
      <c r="T184" s="1196"/>
      <c r="U184" s="1196"/>
      <c r="V184" s="1196"/>
      <c r="W184" s="1196"/>
      <c r="X184" s="1196"/>
      <c r="Y184" s="1196"/>
      <c r="Z184" s="1196"/>
      <c r="AA184" s="1196"/>
      <c r="AB184" s="1196"/>
      <c r="AC184" s="1196"/>
      <c r="AD184" s="1196"/>
      <c r="AE184" s="1196"/>
      <c r="AF184" s="1196"/>
      <c r="AG184" s="1196"/>
      <c r="AH184" s="1196"/>
      <c r="AI184" s="1196"/>
      <c r="AJ184" s="1196"/>
      <c r="AK184" s="1196"/>
      <c r="AL184" s="1196"/>
      <c r="AM184" s="1196"/>
      <c r="AN184" s="1196"/>
      <c r="AO184" s="1196"/>
      <c r="AP184" s="1196"/>
      <c r="AQ184" s="1196"/>
      <c r="AR184" s="1196"/>
      <c r="AS184" s="1196"/>
      <c r="AT184" s="1196"/>
      <c r="AU184" s="1196"/>
      <c r="AV184" s="1196"/>
      <c r="AW184" s="1196"/>
      <c r="AX184" s="1196"/>
      <c r="AY184" s="1196"/>
      <c r="AZ184" s="1196"/>
      <c r="BA184" s="1196"/>
      <c r="BB184" s="1197"/>
    </row>
    <row r="185" spans="2:57" ht="22.5" customHeight="1">
      <c r="B185" s="1062"/>
      <c r="C185" s="1063"/>
      <c r="D185" s="1063"/>
      <c r="E185" s="1063"/>
      <c r="F185" s="1239" t="s">
        <v>653</v>
      </c>
      <c r="G185" s="1240"/>
      <c r="H185" s="1240"/>
      <c r="I185" s="1240"/>
      <c r="J185" s="1042" t="str">
        <f>IF($AW$2&lt;&gt;"",$AW$2,"")</f>
        <v>01</v>
      </c>
      <c r="K185" s="1042"/>
      <c r="L185" s="1042"/>
      <c r="M185" s="1042"/>
      <c r="N185" s="1042"/>
      <c r="O185" s="1042"/>
      <c r="P185" s="1043"/>
      <c r="Q185" s="1198"/>
      <c r="R185" s="1198"/>
      <c r="S185" s="1198"/>
      <c r="T185" s="1198"/>
      <c r="U185" s="1198"/>
      <c r="V185" s="1198"/>
      <c r="W185" s="1198"/>
      <c r="X185" s="1198"/>
      <c r="Y185" s="1198"/>
      <c r="Z185" s="1198"/>
      <c r="AA185" s="1198"/>
      <c r="AB185" s="1198"/>
      <c r="AC185" s="1198"/>
      <c r="AD185" s="1198"/>
      <c r="AE185" s="1198"/>
      <c r="AF185" s="1198"/>
      <c r="AG185" s="1198"/>
      <c r="AH185" s="1198"/>
      <c r="AI185" s="1198"/>
      <c r="AJ185" s="1198"/>
      <c r="AK185" s="1198"/>
      <c r="AL185" s="1198"/>
      <c r="AM185" s="1198"/>
      <c r="AN185" s="1198"/>
      <c r="AO185" s="1198"/>
      <c r="AP185" s="1198"/>
      <c r="AQ185" s="1198"/>
      <c r="AR185" s="1198"/>
      <c r="AS185" s="1198"/>
      <c r="AT185" s="1198"/>
      <c r="AU185" s="1198"/>
      <c r="AV185" s="1198"/>
      <c r="AW185" s="1198"/>
      <c r="AX185" s="1198"/>
      <c r="AY185" s="1198"/>
      <c r="AZ185" s="1198"/>
      <c r="BA185" s="1198"/>
      <c r="BB185" s="1199"/>
    </row>
    <row r="186" spans="2:57" ht="6.75" customHeight="1"/>
    <row r="187" spans="2:57">
      <c r="B187" s="1355" t="s">
        <v>1459</v>
      </c>
      <c r="C187" s="1355"/>
      <c r="D187" s="1355"/>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AF187" s="1355"/>
      <c r="AG187" s="1355"/>
      <c r="AH187" s="1355"/>
      <c r="AI187" s="1355"/>
      <c r="AJ187" s="1355"/>
      <c r="AK187" s="1355"/>
      <c r="AL187" s="1355"/>
      <c r="AM187" s="1355"/>
      <c r="AN187" s="1355"/>
      <c r="AO187" s="1355"/>
      <c r="AP187" s="1355"/>
      <c r="AQ187" s="1355"/>
      <c r="AR187" s="1355"/>
      <c r="AS187" s="1355"/>
      <c r="AT187" s="1355"/>
      <c r="AU187" s="1355"/>
      <c r="AV187" s="1355"/>
      <c r="AW187" s="1355"/>
      <c r="AX187" s="1355"/>
      <c r="AY187" s="1355"/>
      <c r="AZ187" s="1355"/>
      <c r="BA187" s="1355"/>
      <c r="BB187" s="1355"/>
    </row>
    <row r="188" spans="2:57">
      <c r="B188" s="1355"/>
      <c r="C188" s="1355"/>
      <c r="D188" s="1355"/>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AF188" s="1355"/>
      <c r="AG188" s="1355"/>
      <c r="AH188" s="1355"/>
      <c r="AI188" s="1355"/>
      <c r="AJ188" s="1355"/>
      <c r="AK188" s="1355"/>
      <c r="AL188" s="1355"/>
      <c r="AM188" s="1355"/>
      <c r="AN188" s="1355"/>
      <c r="AO188" s="1355"/>
      <c r="AP188" s="1355"/>
      <c r="AQ188" s="1355"/>
      <c r="AR188" s="1355"/>
      <c r="AS188" s="1355"/>
      <c r="AT188" s="1355"/>
      <c r="AU188" s="1355"/>
      <c r="AV188" s="1355"/>
      <c r="AW188" s="1355"/>
      <c r="AX188" s="1355"/>
      <c r="AY188" s="1355"/>
      <c r="AZ188" s="1355"/>
      <c r="BA188" s="1355"/>
      <c r="BB188" s="1355"/>
    </row>
    <row r="190" spans="2:57" ht="29.25" customHeight="1">
      <c r="J190" s="1569" t="s">
        <v>2040</v>
      </c>
      <c r="K190" s="1570"/>
      <c r="L190" s="1570"/>
      <c r="M190" s="1570"/>
      <c r="N190" s="1571"/>
      <c r="O190" s="1569" t="s">
        <v>514</v>
      </c>
      <c r="P190" s="1570"/>
      <c r="Q190" s="1570"/>
      <c r="R190" s="1570"/>
      <c r="S190" s="1570"/>
      <c r="T190" s="1570"/>
      <c r="U190" s="1570"/>
      <c r="V190" s="1571"/>
      <c r="W190" s="1569" t="s">
        <v>756</v>
      </c>
      <c r="X190" s="1570"/>
      <c r="Y190" s="1570"/>
      <c r="Z190" s="1570"/>
      <c r="AA190" s="1570"/>
      <c r="AB190" s="1570"/>
      <c r="AC190" s="1570"/>
      <c r="AD190" s="1571"/>
      <c r="AE190" s="1569" t="s">
        <v>400</v>
      </c>
      <c r="AF190" s="1570"/>
      <c r="AG190" s="1570"/>
      <c r="AH190" s="1570"/>
      <c r="AI190" s="1570"/>
      <c r="AJ190" s="1570"/>
      <c r="AK190" s="1570"/>
      <c r="AL190" s="1571"/>
      <c r="AM190" s="1569" t="s">
        <v>757</v>
      </c>
      <c r="AN190" s="1570"/>
      <c r="AO190" s="1570"/>
      <c r="AP190" s="1570"/>
      <c r="AQ190" s="1570"/>
      <c r="AR190" s="1570"/>
      <c r="AS190" s="1570"/>
      <c r="AT190" s="1571"/>
      <c r="BD190" s="313"/>
      <c r="BE190" s="382"/>
    </row>
    <row r="191" spans="2:57">
      <c r="J191" s="1569">
        <v>1</v>
      </c>
      <c r="K191" s="1570"/>
      <c r="L191" s="1570"/>
      <c r="M191" s="1570"/>
      <c r="N191" s="1571"/>
      <c r="O191" s="1507"/>
      <c r="P191" s="1508"/>
      <c r="Q191" s="1508"/>
      <c r="R191" s="1508"/>
      <c r="S191" s="1508"/>
      <c r="T191" s="1508"/>
      <c r="U191" s="1508"/>
      <c r="V191" s="1509"/>
      <c r="W191" s="1749"/>
      <c r="X191" s="1750"/>
      <c r="Y191" s="1750"/>
      <c r="Z191" s="1750"/>
      <c r="AA191" s="1750"/>
      <c r="AB191" s="1750"/>
      <c r="AC191" s="1750"/>
      <c r="AD191" s="1751"/>
      <c r="AE191" s="1429"/>
      <c r="AF191" s="1430"/>
      <c r="AG191" s="1430"/>
      <c r="AH191" s="1430"/>
      <c r="AI191" s="1430"/>
      <c r="AJ191" s="1430"/>
      <c r="AK191" s="1430"/>
      <c r="AL191" s="1431"/>
      <c r="AM191" s="1433" t="str">
        <f>IF(ISERROR(AE191/W191),"",AE191/W191*100)</f>
        <v/>
      </c>
      <c r="AN191" s="1434"/>
      <c r="AO191" s="1434"/>
      <c r="AP191" s="1434"/>
      <c r="AQ191" s="1434"/>
      <c r="AR191" s="1434"/>
      <c r="AS191" s="1434"/>
      <c r="AT191" s="1435"/>
    </row>
    <row r="192" spans="2:57">
      <c r="J192" s="1569">
        <v>2</v>
      </c>
      <c r="K192" s="1570"/>
      <c r="L192" s="1570"/>
      <c r="M192" s="1570"/>
      <c r="N192" s="1571"/>
      <c r="O192" s="1507"/>
      <c r="P192" s="1508"/>
      <c r="Q192" s="1508"/>
      <c r="R192" s="1508"/>
      <c r="S192" s="1508"/>
      <c r="T192" s="1508"/>
      <c r="U192" s="1508"/>
      <c r="V192" s="1509"/>
      <c r="W192" s="1749"/>
      <c r="X192" s="1750"/>
      <c r="Y192" s="1750"/>
      <c r="Z192" s="1750"/>
      <c r="AA192" s="1750"/>
      <c r="AB192" s="1750"/>
      <c r="AC192" s="1750"/>
      <c r="AD192" s="1751"/>
      <c r="AE192" s="1429"/>
      <c r="AF192" s="1430"/>
      <c r="AG192" s="1430"/>
      <c r="AH192" s="1430"/>
      <c r="AI192" s="1430"/>
      <c r="AJ192" s="1430"/>
      <c r="AK192" s="1430"/>
      <c r="AL192" s="1431"/>
      <c r="AM192" s="1433" t="str">
        <f>IF(ISERROR(AE192/W192),"",AE192/W192*100)</f>
        <v/>
      </c>
      <c r="AN192" s="1434"/>
      <c r="AO192" s="1434"/>
      <c r="AP192" s="1434"/>
      <c r="AQ192" s="1434"/>
      <c r="AR192" s="1434"/>
      <c r="AS192" s="1434"/>
      <c r="AT192" s="1435"/>
    </row>
    <row r="193" spans="2:54">
      <c r="J193" s="1569">
        <v>3</v>
      </c>
      <c r="K193" s="1570"/>
      <c r="L193" s="1570"/>
      <c r="M193" s="1570"/>
      <c r="N193" s="1571"/>
      <c r="O193" s="1507"/>
      <c r="P193" s="1508"/>
      <c r="Q193" s="1508"/>
      <c r="R193" s="1508"/>
      <c r="S193" s="1508"/>
      <c r="T193" s="1508"/>
      <c r="U193" s="1508"/>
      <c r="V193" s="1509"/>
      <c r="W193" s="1749"/>
      <c r="X193" s="1750"/>
      <c r="Y193" s="1750"/>
      <c r="Z193" s="1750"/>
      <c r="AA193" s="1750"/>
      <c r="AB193" s="1750"/>
      <c r="AC193" s="1750"/>
      <c r="AD193" s="1751"/>
      <c r="AE193" s="1429"/>
      <c r="AF193" s="1430"/>
      <c r="AG193" s="1430"/>
      <c r="AH193" s="1430"/>
      <c r="AI193" s="1430"/>
      <c r="AJ193" s="1430"/>
      <c r="AK193" s="1430"/>
      <c r="AL193" s="1431"/>
      <c r="AM193" s="1433" t="str">
        <f>IF(ISERROR(AE193/W193),"",AE193/W193*100)</f>
        <v/>
      </c>
      <c r="AN193" s="1434"/>
      <c r="AO193" s="1434"/>
      <c r="AP193" s="1434"/>
      <c r="AQ193" s="1434"/>
      <c r="AR193" s="1434"/>
      <c r="AS193" s="1434"/>
      <c r="AT193" s="1435"/>
    </row>
    <row r="194" spans="2:54">
      <c r="J194" s="1569">
        <v>4</v>
      </c>
      <c r="K194" s="1570"/>
      <c r="L194" s="1570"/>
      <c r="M194" s="1570"/>
      <c r="N194" s="1571"/>
      <c r="O194" s="1507"/>
      <c r="P194" s="1508"/>
      <c r="Q194" s="1508"/>
      <c r="R194" s="1508"/>
      <c r="S194" s="1508"/>
      <c r="T194" s="1508"/>
      <c r="U194" s="1508"/>
      <c r="V194" s="1509"/>
      <c r="W194" s="1749"/>
      <c r="X194" s="1750"/>
      <c r="Y194" s="1750"/>
      <c r="Z194" s="1750"/>
      <c r="AA194" s="1750"/>
      <c r="AB194" s="1750"/>
      <c r="AC194" s="1750"/>
      <c r="AD194" s="1751"/>
      <c r="AE194" s="1429"/>
      <c r="AF194" s="1430"/>
      <c r="AG194" s="1430"/>
      <c r="AH194" s="1430"/>
      <c r="AI194" s="1430"/>
      <c r="AJ194" s="1430"/>
      <c r="AK194" s="1430"/>
      <c r="AL194" s="1431"/>
      <c r="AM194" s="1433" t="str">
        <f>IF(ISERROR(AE194/W194),"",AE194/W194*100)</f>
        <v/>
      </c>
      <c r="AN194" s="1434"/>
      <c r="AO194" s="1434"/>
      <c r="AP194" s="1434"/>
      <c r="AQ194" s="1434"/>
      <c r="AR194" s="1434"/>
      <c r="AS194" s="1434"/>
      <c r="AT194" s="1435"/>
    </row>
    <row r="195" spans="2:54">
      <c r="J195" s="1569">
        <v>5</v>
      </c>
      <c r="K195" s="1570"/>
      <c r="L195" s="1570"/>
      <c r="M195" s="1570"/>
      <c r="N195" s="1571"/>
      <c r="O195" s="1507"/>
      <c r="P195" s="1508"/>
      <c r="Q195" s="1508"/>
      <c r="R195" s="1508"/>
      <c r="S195" s="1508"/>
      <c r="T195" s="1508"/>
      <c r="U195" s="1508"/>
      <c r="V195" s="1509"/>
      <c r="W195" s="1749"/>
      <c r="X195" s="1750"/>
      <c r="Y195" s="1750"/>
      <c r="Z195" s="1750"/>
      <c r="AA195" s="1750"/>
      <c r="AB195" s="1750"/>
      <c r="AC195" s="1750"/>
      <c r="AD195" s="1751"/>
      <c r="AE195" s="1429"/>
      <c r="AF195" s="1430"/>
      <c r="AG195" s="1430"/>
      <c r="AH195" s="1430"/>
      <c r="AI195" s="1430"/>
      <c r="AJ195" s="1430"/>
      <c r="AK195" s="1430"/>
      <c r="AL195" s="1431"/>
      <c r="AM195" s="1433" t="str">
        <f>IF(ISERROR(AE195/W195),"",AE195/W195*100)</f>
        <v/>
      </c>
      <c r="AN195" s="1434"/>
      <c r="AO195" s="1434"/>
      <c r="AP195" s="1434"/>
      <c r="AQ195" s="1434"/>
      <c r="AR195" s="1434"/>
      <c r="AS195" s="1434"/>
      <c r="AT195" s="1435"/>
    </row>
    <row r="198" spans="2:54" ht="22.5" customHeight="1">
      <c r="B198" s="1060" t="s">
        <v>304</v>
      </c>
      <c r="C198" s="1061"/>
      <c r="D198" s="1061"/>
      <c r="E198" s="1061"/>
      <c r="F198" s="1216" t="s">
        <v>473</v>
      </c>
      <c r="G198" s="1217"/>
      <c r="H198" s="1217"/>
      <c r="I198" s="1217"/>
      <c r="J198" s="993">
        <f>IF($U$2&lt;&gt;"",$U$2,"")</f>
        <v>0</v>
      </c>
      <c r="K198" s="993"/>
      <c r="L198" s="993"/>
      <c r="M198" s="993"/>
      <c r="N198" s="993"/>
      <c r="O198" s="993"/>
      <c r="P198" s="994"/>
      <c r="Q198" s="1033" t="s">
        <v>1047</v>
      </c>
      <c r="R198" s="1196"/>
      <c r="S198" s="1196"/>
      <c r="T198" s="1196"/>
      <c r="U198" s="1196"/>
      <c r="V198" s="1196"/>
      <c r="W198" s="1196"/>
      <c r="X198" s="1196"/>
      <c r="Y198" s="1196"/>
      <c r="Z198" s="1196"/>
      <c r="AA198" s="1196"/>
      <c r="AB198" s="1196"/>
      <c r="AC198" s="1196"/>
      <c r="AD198" s="1196"/>
      <c r="AE198" s="1196"/>
      <c r="AF198" s="1196"/>
      <c r="AG198" s="1196"/>
      <c r="AH198" s="1196"/>
      <c r="AI198" s="1196"/>
      <c r="AJ198" s="1196"/>
      <c r="AK198" s="1196"/>
      <c r="AL198" s="1196"/>
      <c r="AM198" s="1196"/>
      <c r="AN198" s="1196"/>
      <c r="AO198" s="1196"/>
      <c r="AP198" s="1196"/>
      <c r="AQ198" s="1196"/>
      <c r="AR198" s="1196"/>
      <c r="AS198" s="1196"/>
      <c r="AT198" s="1196"/>
      <c r="AU198" s="1196"/>
      <c r="AV198" s="1196"/>
      <c r="AW198" s="1196"/>
      <c r="AX198" s="1196"/>
      <c r="AY198" s="1196"/>
      <c r="AZ198" s="1196"/>
      <c r="BA198" s="1196"/>
      <c r="BB198" s="1197"/>
    </row>
    <row r="199" spans="2:54" ht="22.5" customHeight="1">
      <c r="B199" s="1062"/>
      <c r="C199" s="1063"/>
      <c r="D199" s="1063"/>
      <c r="E199" s="1063"/>
      <c r="F199" s="1239" t="s">
        <v>653</v>
      </c>
      <c r="G199" s="1240"/>
      <c r="H199" s="1240"/>
      <c r="I199" s="1240"/>
      <c r="J199" s="1042" t="str">
        <f>IF($AW$2&lt;&gt;"",$AW$2,"")</f>
        <v>01</v>
      </c>
      <c r="K199" s="1042"/>
      <c r="L199" s="1042"/>
      <c r="M199" s="1042"/>
      <c r="N199" s="1042"/>
      <c r="O199" s="1042"/>
      <c r="P199" s="1043"/>
      <c r="Q199" s="1198"/>
      <c r="R199" s="1198"/>
      <c r="S199" s="1198"/>
      <c r="T199" s="1198"/>
      <c r="U199" s="1198"/>
      <c r="V199" s="1198"/>
      <c r="W199" s="1198"/>
      <c r="X199" s="1198"/>
      <c r="Y199" s="1198"/>
      <c r="Z199" s="1198"/>
      <c r="AA199" s="1198"/>
      <c r="AB199" s="1198"/>
      <c r="AC199" s="1198"/>
      <c r="AD199" s="1198"/>
      <c r="AE199" s="1198"/>
      <c r="AF199" s="1198"/>
      <c r="AG199" s="1198"/>
      <c r="AH199" s="1198"/>
      <c r="AI199" s="1198"/>
      <c r="AJ199" s="1198"/>
      <c r="AK199" s="1198"/>
      <c r="AL199" s="1198"/>
      <c r="AM199" s="1198"/>
      <c r="AN199" s="1198"/>
      <c r="AO199" s="1198"/>
      <c r="AP199" s="1198"/>
      <c r="AQ199" s="1198"/>
      <c r="AR199" s="1198"/>
      <c r="AS199" s="1198"/>
      <c r="AT199" s="1198"/>
      <c r="AU199" s="1198"/>
      <c r="AV199" s="1198"/>
      <c r="AW199" s="1198"/>
      <c r="AX199" s="1198"/>
      <c r="AY199" s="1198"/>
      <c r="AZ199" s="1198"/>
      <c r="BA199" s="1198"/>
      <c r="BB199" s="1199"/>
    </row>
    <row r="201" spans="2:54">
      <c r="B201" s="2130" t="s">
        <v>1467</v>
      </c>
      <c r="C201" s="2130"/>
      <c r="D201" s="2130"/>
      <c r="E201" s="2130"/>
      <c r="F201" s="2130"/>
      <c r="G201" s="2130"/>
      <c r="H201" s="2130"/>
      <c r="I201" s="2130"/>
      <c r="J201" s="2130"/>
      <c r="K201" s="2130"/>
      <c r="L201" s="2130"/>
      <c r="M201" s="2130"/>
      <c r="N201" s="2130"/>
      <c r="O201" s="2130"/>
      <c r="P201" s="2130"/>
      <c r="Q201" s="2130"/>
      <c r="R201" s="2130"/>
      <c r="S201" s="2130"/>
      <c r="T201" s="2130"/>
      <c r="U201" s="2130"/>
      <c r="V201" s="2130"/>
      <c r="W201" s="2130"/>
      <c r="X201" s="2130"/>
      <c r="Y201" s="2130"/>
      <c r="Z201" s="2130"/>
      <c r="AA201" s="2130"/>
      <c r="AB201" s="2130"/>
      <c r="AC201" s="2130"/>
      <c r="AD201" s="2130"/>
      <c r="AE201" s="2130"/>
      <c r="AF201" s="2130"/>
      <c r="AG201" s="2130"/>
      <c r="AH201" s="2130"/>
      <c r="AI201" s="2130"/>
      <c r="AJ201" s="2130"/>
      <c r="AK201" s="2130"/>
      <c r="AL201" s="2130"/>
      <c r="AM201" s="2130"/>
      <c r="AN201" s="2130"/>
      <c r="AO201" s="2130"/>
      <c r="AP201" s="2130"/>
      <c r="AQ201" s="2130"/>
      <c r="AR201" s="2130"/>
      <c r="AS201" s="2130"/>
      <c r="AT201" s="2130"/>
      <c r="AU201" s="2130"/>
      <c r="AV201" s="2130"/>
      <c r="AW201" s="2130"/>
      <c r="AX201" s="2130"/>
      <c r="AY201" s="2130"/>
      <c r="AZ201" s="2130"/>
      <c r="BA201" s="2130"/>
      <c r="BB201" s="2130"/>
    </row>
    <row r="203" spans="2:54" ht="7.5" customHeight="1">
      <c r="K203" s="1851" t="s">
        <v>2066</v>
      </c>
      <c r="L203" s="1852"/>
      <c r="M203" s="1852"/>
      <c r="N203" s="1852"/>
      <c r="O203" s="1852"/>
      <c r="P203" s="1852"/>
      <c r="Q203" s="1852"/>
      <c r="R203" s="1852"/>
      <c r="S203" s="1852"/>
      <c r="T203" s="1852"/>
      <c r="U203" s="1852"/>
      <c r="V203" s="1852"/>
      <c r="W203" s="1852"/>
      <c r="X203" s="1852"/>
      <c r="Y203" s="1852"/>
      <c r="Z203" s="1852"/>
      <c r="AA203" s="1852"/>
      <c r="AB203" s="1852"/>
      <c r="AC203" s="1852"/>
      <c r="AD203" s="1852"/>
      <c r="AE203" s="1852"/>
      <c r="AF203" s="1852"/>
      <c r="AG203" s="1852"/>
      <c r="AH203" s="1852"/>
      <c r="AI203" s="1852"/>
      <c r="AJ203" s="1852"/>
      <c r="AK203" s="2131"/>
      <c r="AL203" s="45"/>
      <c r="AM203" s="46"/>
      <c r="AN203" s="46"/>
      <c r="AO203" s="46"/>
      <c r="AP203" s="46"/>
      <c r="AQ203" s="46"/>
      <c r="AR203" s="46"/>
      <c r="AS203" s="385"/>
      <c r="AT203" s="387"/>
      <c r="AU203" s="387"/>
    </row>
    <row r="204" spans="2:54">
      <c r="K204" s="1854"/>
      <c r="L204" s="1855"/>
      <c r="M204" s="1855"/>
      <c r="N204" s="1855"/>
      <c r="O204" s="1855"/>
      <c r="P204" s="1855"/>
      <c r="Q204" s="1855"/>
      <c r="R204" s="1855"/>
      <c r="S204" s="1855"/>
      <c r="T204" s="1855"/>
      <c r="U204" s="1855"/>
      <c r="V204" s="1855"/>
      <c r="W204" s="1855"/>
      <c r="X204" s="1855"/>
      <c r="Y204" s="1855"/>
      <c r="Z204" s="1855"/>
      <c r="AA204" s="1855"/>
      <c r="AB204" s="1855"/>
      <c r="AC204" s="1855"/>
      <c r="AD204" s="1855"/>
      <c r="AE204" s="1855"/>
      <c r="AF204" s="1855"/>
      <c r="AG204" s="1855"/>
      <c r="AH204" s="1855"/>
      <c r="AI204" s="1855"/>
      <c r="AJ204" s="1855"/>
      <c r="AK204" s="2132"/>
      <c r="AL204" s="50"/>
      <c r="AM204" s="1391"/>
      <c r="AN204" s="1391"/>
      <c r="AO204" s="1391"/>
      <c r="AP204" s="1391"/>
      <c r="AQ204" s="1391"/>
      <c r="AR204" s="1391"/>
      <c r="AS204" s="390"/>
      <c r="AT204" s="388"/>
      <c r="AU204" s="389"/>
    </row>
    <row r="205" spans="2:54" ht="6.75" customHeight="1">
      <c r="K205" s="1857"/>
      <c r="L205" s="1858"/>
      <c r="M205" s="1858"/>
      <c r="N205" s="1858"/>
      <c r="O205" s="1858"/>
      <c r="P205" s="1858"/>
      <c r="Q205" s="1858"/>
      <c r="R205" s="1858"/>
      <c r="S205" s="1858"/>
      <c r="T205" s="1858"/>
      <c r="U205" s="1858"/>
      <c r="V205" s="1858"/>
      <c r="W205" s="1858"/>
      <c r="X205" s="1858"/>
      <c r="Y205" s="1858"/>
      <c r="Z205" s="1858"/>
      <c r="AA205" s="1858"/>
      <c r="AB205" s="1858"/>
      <c r="AC205" s="1858"/>
      <c r="AD205" s="1858"/>
      <c r="AE205" s="1858"/>
      <c r="AF205" s="1858"/>
      <c r="AG205" s="1858"/>
      <c r="AH205" s="1858"/>
      <c r="AI205" s="1858"/>
      <c r="AJ205" s="1858"/>
      <c r="AK205" s="2133"/>
      <c r="AL205" s="54"/>
      <c r="AM205" s="53"/>
      <c r="AN205" s="53"/>
      <c r="AO205" s="53"/>
      <c r="AP205" s="53"/>
      <c r="AQ205" s="53"/>
      <c r="AR205" s="53"/>
      <c r="AS205" s="386"/>
      <c r="AT205" s="387"/>
      <c r="AU205" s="387"/>
    </row>
    <row r="206" spans="2:54" ht="6.75" customHeight="1">
      <c r="K206" s="1851" t="s">
        <v>1468</v>
      </c>
      <c r="L206" s="1852"/>
      <c r="M206" s="1852"/>
      <c r="N206" s="1852"/>
      <c r="O206" s="1852"/>
      <c r="P206" s="2131"/>
      <c r="Q206" s="1763" t="s">
        <v>110</v>
      </c>
      <c r="R206" s="1764"/>
      <c r="S206" s="1764"/>
      <c r="T206" s="1764"/>
      <c r="U206" s="1764"/>
      <c r="V206" s="1764"/>
      <c r="W206" s="1764"/>
      <c r="X206" s="1764"/>
      <c r="Y206" s="1764"/>
      <c r="Z206" s="1764"/>
      <c r="AA206" s="1764"/>
      <c r="AB206" s="1764"/>
      <c r="AC206" s="1764"/>
      <c r="AD206" s="1764"/>
      <c r="AE206" s="1764"/>
      <c r="AF206" s="1764"/>
      <c r="AG206" s="1764"/>
      <c r="AH206" s="1764"/>
      <c r="AI206" s="1764"/>
      <c r="AJ206" s="1764"/>
      <c r="AK206" s="1765"/>
      <c r="AL206" s="45"/>
      <c r="AM206" s="46"/>
      <c r="AN206" s="46"/>
      <c r="AO206" s="46"/>
      <c r="AP206" s="46"/>
      <c r="AQ206" s="46"/>
      <c r="AR206" s="46"/>
      <c r="AS206" s="385"/>
      <c r="AT206" s="387"/>
      <c r="AU206" s="387"/>
    </row>
    <row r="207" spans="2:54">
      <c r="K207" s="1854"/>
      <c r="L207" s="1855"/>
      <c r="M207" s="1855"/>
      <c r="N207" s="1855"/>
      <c r="O207" s="1855"/>
      <c r="P207" s="2132"/>
      <c r="Q207" s="1766"/>
      <c r="R207" s="1767"/>
      <c r="S207" s="1767"/>
      <c r="T207" s="1767"/>
      <c r="U207" s="1767"/>
      <c r="V207" s="1767"/>
      <c r="W207" s="1767"/>
      <c r="X207" s="1767"/>
      <c r="Y207" s="1767"/>
      <c r="Z207" s="1767"/>
      <c r="AA207" s="1767"/>
      <c r="AB207" s="1767"/>
      <c r="AC207" s="1767"/>
      <c r="AD207" s="1767"/>
      <c r="AE207" s="1767"/>
      <c r="AF207" s="1767"/>
      <c r="AG207" s="1767"/>
      <c r="AH207" s="1767"/>
      <c r="AI207" s="1767"/>
      <c r="AJ207" s="1767"/>
      <c r="AK207" s="1768"/>
      <c r="AL207" s="50"/>
      <c r="AM207" s="1391"/>
      <c r="AN207" s="1391"/>
      <c r="AO207" s="1391"/>
      <c r="AP207" s="1391"/>
      <c r="AQ207" s="1391"/>
      <c r="AR207" s="1391"/>
      <c r="AS207" s="390"/>
      <c r="AT207" s="388"/>
      <c r="AU207" s="389"/>
    </row>
    <row r="208" spans="2:54" ht="7.5" customHeight="1">
      <c r="K208" s="1854"/>
      <c r="L208" s="1855"/>
      <c r="M208" s="1855"/>
      <c r="N208" s="1855"/>
      <c r="O208" s="1855"/>
      <c r="P208" s="2132"/>
      <c r="Q208" s="1769"/>
      <c r="R208" s="1770"/>
      <c r="S208" s="1770"/>
      <c r="T208" s="1770"/>
      <c r="U208" s="1770"/>
      <c r="V208" s="1770"/>
      <c r="W208" s="1770"/>
      <c r="X208" s="1770"/>
      <c r="Y208" s="1770"/>
      <c r="Z208" s="1770"/>
      <c r="AA208" s="1770"/>
      <c r="AB208" s="1770"/>
      <c r="AC208" s="1770"/>
      <c r="AD208" s="1770"/>
      <c r="AE208" s="1770"/>
      <c r="AF208" s="1770"/>
      <c r="AG208" s="1770"/>
      <c r="AH208" s="1770"/>
      <c r="AI208" s="1770"/>
      <c r="AJ208" s="1770"/>
      <c r="AK208" s="1771"/>
      <c r="AL208" s="54"/>
      <c r="AM208" s="53"/>
      <c r="AN208" s="53"/>
      <c r="AO208" s="53"/>
      <c r="AP208" s="53"/>
      <c r="AQ208" s="53"/>
      <c r="AR208" s="53"/>
      <c r="AS208" s="386"/>
      <c r="AT208" s="387"/>
      <c r="AU208" s="387"/>
    </row>
    <row r="209" spans="11:47" ht="7.5" customHeight="1">
      <c r="K209" s="1854"/>
      <c r="L209" s="1855"/>
      <c r="M209" s="1855"/>
      <c r="N209" s="1855"/>
      <c r="O209" s="1855"/>
      <c r="P209" s="2132"/>
      <c r="Q209" s="1763" t="s">
        <v>109</v>
      </c>
      <c r="R209" s="1764"/>
      <c r="S209" s="1764"/>
      <c r="T209" s="1764"/>
      <c r="U209" s="1764"/>
      <c r="V209" s="1764"/>
      <c r="W209" s="1764"/>
      <c r="X209" s="1764"/>
      <c r="Y209" s="1764"/>
      <c r="Z209" s="1764"/>
      <c r="AA209" s="1764"/>
      <c r="AB209" s="1764"/>
      <c r="AC209" s="1764"/>
      <c r="AD209" s="1764"/>
      <c r="AE209" s="1764"/>
      <c r="AF209" s="1764"/>
      <c r="AG209" s="1764"/>
      <c r="AH209" s="1764"/>
      <c r="AI209" s="1764"/>
      <c r="AJ209" s="1764"/>
      <c r="AK209" s="1765"/>
      <c r="AL209" s="45"/>
      <c r="AM209" s="46"/>
      <c r="AN209" s="46"/>
      <c r="AO209" s="46"/>
      <c r="AP209" s="46"/>
      <c r="AQ209" s="46"/>
      <c r="AR209" s="46"/>
      <c r="AS209" s="385"/>
      <c r="AT209" s="387"/>
      <c r="AU209" s="387"/>
    </row>
    <row r="210" spans="11:47">
      <c r="K210" s="1854"/>
      <c r="L210" s="1855"/>
      <c r="M210" s="1855"/>
      <c r="N210" s="1855"/>
      <c r="O210" s="1855"/>
      <c r="P210" s="2132"/>
      <c r="Q210" s="1766"/>
      <c r="R210" s="1767"/>
      <c r="S210" s="1767"/>
      <c r="T210" s="1767"/>
      <c r="U210" s="1767"/>
      <c r="V210" s="1767"/>
      <c r="W210" s="1767"/>
      <c r="X210" s="1767"/>
      <c r="Y210" s="1767"/>
      <c r="Z210" s="1767"/>
      <c r="AA210" s="1767"/>
      <c r="AB210" s="1767"/>
      <c r="AC210" s="1767"/>
      <c r="AD210" s="1767"/>
      <c r="AE210" s="1767"/>
      <c r="AF210" s="1767"/>
      <c r="AG210" s="1767"/>
      <c r="AH210" s="1767"/>
      <c r="AI210" s="1767"/>
      <c r="AJ210" s="1767"/>
      <c r="AK210" s="1768"/>
      <c r="AL210" s="50"/>
      <c r="AM210" s="1391"/>
      <c r="AN210" s="1391"/>
      <c r="AO210" s="1391"/>
      <c r="AP210" s="1391"/>
      <c r="AQ210" s="1391"/>
      <c r="AR210" s="1391"/>
      <c r="AS210" s="390"/>
      <c r="AT210" s="388"/>
      <c r="AU210" s="389"/>
    </row>
    <row r="211" spans="11:47" ht="6.75" customHeight="1">
      <c r="K211" s="1854"/>
      <c r="L211" s="1855"/>
      <c r="M211" s="1855"/>
      <c r="N211" s="1855"/>
      <c r="O211" s="1855"/>
      <c r="P211" s="2132"/>
      <c r="Q211" s="1769"/>
      <c r="R211" s="1770"/>
      <c r="S211" s="1770"/>
      <c r="T211" s="1770"/>
      <c r="U211" s="1770"/>
      <c r="V211" s="1770"/>
      <c r="W211" s="1770"/>
      <c r="X211" s="1770"/>
      <c r="Y211" s="1770"/>
      <c r="Z211" s="1770"/>
      <c r="AA211" s="1770"/>
      <c r="AB211" s="1770"/>
      <c r="AC211" s="1770"/>
      <c r="AD211" s="1770"/>
      <c r="AE211" s="1770"/>
      <c r="AF211" s="1770"/>
      <c r="AG211" s="1770"/>
      <c r="AH211" s="1770"/>
      <c r="AI211" s="1770"/>
      <c r="AJ211" s="1770"/>
      <c r="AK211" s="1771"/>
      <c r="AL211" s="54"/>
      <c r="AM211" s="53"/>
      <c r="AN211" s="53"/>
      <c r="AO211" s="53"/>
      <c r="AP211" s="53"/>
      <c r="AQ211" s="53"/>
      <c r="AR211" s="53"/>
      <c r="AS211" s="386"/>
      <c r="AT211" s="387"/>
      <c r="AU211" s="387"/>
    </row>
    <row r="212" spans="11:47" ht="6.75" customHeight="1">
      <c r="K212" s="1854"/>
      <c r="L212" s="1855"/>
      <c r="M212" s="1855"/>
      <c r="N212" s="1855"/>
      <c r="O212" s="1855"/>
      <c r="P212" s="2132"/>
      <c r="Q212" s="1763" t="s">
        <v>105</v>
      </c>
      <c r="R212" s="1764"/>
      <c r="S212" s="1764"/>
      <c r="T212" s="1764"/>
      <c r="U212" s="1764"/>
      <c r="V212" s="1764"/>
      <c r="W212" s="1764"/>
      <c r="X212" s="1764"/>
      <c r="Y212" s="1764"/>
      <c r="Z212" s="1764"/>
      <c r="AA212" s="1764"/>
      <c r="AB212" s="1764"/>
      <c r="AC212" s="1764"/>
      <c r="AD212" s="1764"/>
      <c r="AE212" s="1764"/>
      <c r="AF212" s="1764"/>
      <c r="AG212" s="1764"/>
      <c r="AH212" s="1764"/>
      <c r="AI212" s="1764"/>
      <c r="AJ212" s="1764"/>
      <c r="AK212" s="1765"/>
      <c r="AL212" s="45"/>
      <c r="AM212" s="46"/>
      <c r="AN212" s="46"/>
      <c r="AO212" s="46"/>
      <c r="AP212" s="46"/>
      <c r="AQ212" s="46"/>
      <c r="AR212" s="46"/>
      <c r="AS212" s="385"/>
      <c r="AT212" s="387"/>
      <c r="AU212" s="387"/>
    </row>
    <row r="213" spans="11:47">
      <c r="K213" s="1854"/>
      <c r="L213" s="1855"/>
      <c r="M213" s="1855"/>
      <c r="N213" s="1855"/>
      <c r="O213" s="1855"/>
      <c r="P213" s="2132"/>
      <c r="Q213" s="1766"/>
      <c r="R213" s="1767"/>
      <c r="S213" s="1767"/>
      <c r="T213" s="1767"/>
      <c r="U213" s="1767"/>
      <c r="V213" s="1767"/>
      <c r="W213" s="1767"/>
      <c r="X213" s="1767"/>
      <c r="Y213" s="1767"/>
      <c r="Z213" s="1767"/>
      <c r="AA213" s="1767"/>
      <c r="AB213" s="1767"/>
      <c r="AC213" s="1767"/>
      <c r="AD213" s="1767"/>
      <c r="AE213" s="1767"/>
      <c r="AF213" s="1767"/>
      <c r="AG213" s="1767"/>
      <c r="AH213" s="1767"/>
      <c r="AI213" s="1767"/>
      <c r="AJ213" s="1767"/>
      <c r="AK213" s="1768"/>
      <c r="AL213" s="50"/>
      <c r="AM213" s="1391"/>
      <c r="AN213" s="1391"/>
      <c r="AO213" s="1391"/>
      <c r="AP213" s="1391"/>
      <c r="AQ213" s="1391"/>
      <c r="AR213" s="1391"/>
      <c r="AS213" s="390"/>
      <c r="AT213" s="388"/>
      <c r="AU213" s="389"/>
    </row>
    <row r="214" spans="11:47" ht="6.75" customHeight="1">
      <c r="K214" s="1857"/>
      <c r="L214" s="1858"/>
      <c r="M214" s="1858"/>
      <c r="N214" s="1858"/>
      <c r="O214" s="1858"/>
      <c r="P214" s="2133"/>
      <c r="Q214" s="1769"/>
      <c r="R214" s="1770"/>
      <c r="S214" s="1770"/>
      <c r="T214" s="1770"/>
      <c r="U214" s="1770"/>
      <c r="V214" s="1770"/>
      <c r="W214" s="1770"/>
      <c r="X214" s="1770"/>
      <c r="Y214" s="1770"/>
      <c r="Z214" s="1770"/>
      <c r="AA214" s="1770"/>
      <c r="AB214" s="1770"/>
      <c r="AC214" s="1770"/>
      <c r="AD214" s="1770"/>
      <c r="AE214" s="1770"/>
      <c r="AF214" s="1770"/>
      <c r="AG214" s="1770"/>
      <c r="AH214" s="1770"/>
      <c r="AI214" s="1770"/>
      <c r="AJ214" s="1770"/>
      <c r="AK214" s="1771"/>
      <c r="AL214" s="54"/>
      <c r="AM214" s="53"/>
      <c r="AN214" s="53"/>
      <c r="AO214" s="53"/>
      <c r="AP214" s="53"/>
      <c r="AQ214" s="53"/>
      <c r="AR214" s="53"/>
      <c r="AS214" s="386"/>
      <c r="AT214" s="387"/>
      <c r="AU214" s="387"/>
    </row>
    <row r="215" spans="11:47" ht="6.75" customHeight="1">
      <c r="K215" s="1851" t="s">
        <v>1469</v>
      </c>
      <c r="L215" s="1852"/>
      <c r="M215" s="1852"/>
      <c r="N215" s="1852"/>
      <c r="O215" s="1852"/>
      <c r="P215" s="2131"/>
      <c r="Q215" s="1763" t="s">
        <v>106</v>
      </c>
      <c r="R215" s="1764"/>
      <c r="S215" s="1764"/>
      <c r="T215" s="1764"/>
      <c r="U215" s="1764"/>
      <c r="V215" s="1764"/>
      <c r="W215" s="1764"/>
      <c r="X215" s="1764"/>
      <c r="Y215" s="1764"/>
      <c r="Z215" s="1764"/>
      <c r="AA215" s="1764"/>
      <c r="AB215" s="1764"/>
      <c r="AC215" s="1764"/>
      <c r="AD215" s="1764"/>
      <c r="AE215" s="1764"/>
      <c r="AF215" s="1764"/>
      <c r="AG215" s="1764"/>
      <c r="AH215" s="1764"/>
      <c r="AI215" s="1764"/>
      <c r="AJ215" s="1764"/>
      <c r="AK215" s="1765"/>
      <c r="AL215" s="45"/>
      <c r="AM215" s="46"/>
      <c r="AN215" s="46"/>
      <c r="AO215" s="46"/>
      <c r="AP215" s="46"/>
      <c r="AQ215" s="46"/>
      <c r="AR215" s="46"/>
      <c r="AS215" s="385"/>
      <c r="AT215" s="387"/>
      <c r="AU215" s="387"/>
    </row>
    <row r="216" spans="11:47">
      <c r="K216" s="1854"/>
      <c r="L216" s="1855"/>
      <c r="M216" s="1855"/>
      <c r="N216" s="1855"/>
      <c r="O216" s="1855"/>
      <c r="P216" s="2132"/>
      <c r="Q216" s="1766"/>
      <c r="R216" s="1767"/>
      <c r="S216" s="1767"/>
      <c r="T216" s="1767"/>
      <c r="U216" s="1767"/>
      <c r="V216" s="1767"/>
      <c r="W216" s="1767"/>
      <c r="X216" s="1767"/>
      <c r="Y216" s="1767"/>
      <c r="Z216" s="1767"/>
      <c r="AA216" s="1767"/>
      <c r="AB216" s="1767"/>
      <c r="AC216" s="1767"/>
      <c r="AD216" s="1767"/>
      <c r="AE216" s="1767"/>
      <c r="AF216" s="1767"/>
      <c r="AG216" s="1767"/>
      <c r="AH216" s="1767"/>
      <c r="AI216" s="1767"/>
      <c r="AJ216" s="1767"/>
      <c r="AK216" s="1768"/>
      <c r="AL216" s="50"/>
      <c r="AM216" s="1391"/>
      <c r="AN216" s="1391"/>
      <c r="AO216" s="1391"/>
      <c r="AP216" s="1391"/>
      <c r="AQ216" s="1391"/>
      <c r="AR216" s="1391"/>
      <c r="AS216" s="390"/>
      <c r="AT216" s="388"/>
      <c r="AU216" s="389"/>
    </row>
    <row r="217" spans="11:47" ht="7.5" customHeight="1">
      <c r="K217" s="1854"/>
      <c r="L217" s="1855"/>
      <c r="M217" s="1855"/>
      <c r="N217" s="1855"/>
      <c r="O217" s="1855"/>
      <c r="P217" s="2132"/>
      <c r="Q217" s="1769"/>
      <c r="R217" s="1770"/>
      <c r="S217" s="1770"/>
      <c r="T217" s="1770"/>
      <c r="U217" s="1770"/>
      <c r="V217" s="1770"/>
      <c r="W217" s="1770"/>
      <c r="X217" s="1770"/>
      <c r="Y217" s="1770"/>
      <c r="Z217" s="1770"/>
      <c r="AA217" s="1770"/>
      <c r="AB217" s="1770"/>
      <c r="AC217" s="1770"/>
      <c r="AD217" s="1770"/>
      <c r="AE217" s="1770"/>
      <c r="AF217" s="1770"/>
      <c r="AG217" s="1770"/>
      <c r="AH217" s="1770"/>
      <c r="AI217" s="1770"/>
      <c r="AJ217" s="1770"/>
      <c r="AK217" s="1771"/>
      <c r="AL217" s="54"/>
      <c r="AM217" s="53"/>
      <c r="AN217" s="53"/>
      <c r="AO217" s="53"/>
      <c r="AP217" s="53"/>
      <c r="AQ217" s="53"/>
      <c r="AR217" s="53"/>
      <c r="AS217" s="386"/>
      <c r="AT217" s="387"/>
      <c r="AU217" s="387"/>
    </row>
    <row r="218" spans="11:47" ht="7.5" customHeight="1">
      <c r="K218" s="1854"/>
      <c r="L218" s="1855"/>
      <c r="M218" s="1855"/>
      <c r="N218" s="1855"/>
      <c r="O218" s="1855"/>
      <c r="P218" s="2132"/>
      <c r="Q218" s="1763" t="s">
        <v>107</v>
      </c>
      <c r="R218" s="1764"/>
      <c r="S218" s="1764"/>
      <c r="T218" s="1764"/>
      <c r="U218" s="1764"/>
      <c r="V218" s="1764"/>
      <c r="W218" s="1764"/>
      <c r="X218" s="1764"/>
      <c r="Y218" s="1764"/>
      <c r="Z218" s="1764"/>
      <c r="AA218" s="1764"/>
      <c r="AB218" s="1764"/>
      <c r="AC218" s="1764"/>
      <c r="AD218" s="1764"/>
      <c r="AE218" s="1764"/>
      <c r="AF218" s="1764"/>
      <c r="AG218" s="1764"/>
      <c r="AH218" s="1764"/>
      <c r="AI218" s="1764"/>
      <c r="AJ218" s="1764"/>
      <c r="AK218" s="1765"/>
      <c r="AL218" s="45"/>
      <c r="AM218" s="46"/>
      <c r="AN218" s="46"/>
      <c r="AO218" s="46"/>
      <c r="AP218" s="46"/>
      <c r="AQ218" s="46"/>
      <c r="AR218" s="46"/>
      <c r="AS218" s="385"/>
      <c r="AT218" s="387"/>
      <c r="AU218" s="387"/>
    </row>
    <row r="219" spans="11:47">
      <c r="K219" s="1854"/>
      <c r="L219" s="1855"/>
      <c r="M219" s="1855"/>
      <c r="N219" s="1855"/>
      <c r="O219" s="1855"/>
      <c r="P219" s="2132"/>
      <c r="Q219" s="1766"/>
      <c r="R219" s="1767"/>
      <c r="S219" s="1767"/>
      <c r="T219" s="1767"/>
      <c r="U219" s="1767"/>
      <c r="V219" s="1767"/>
      <c r="W219" s="1767"/>
      <c r="X219" s="1767"/>
      <c r="Y219" s="1767"/>
      <c r="Z219" s="1767"/>
      <c r="AA219" s="1767"/>
      <c r="AB219" s="1767"/>
      <c r="AC219" s="1767"/>
      <c r="AD219" s="1767"/>
      <c r="AE219" s="1767"/>
      <c r="AF219" s="1767"/>
      <c r="AG219" s="1767"/>
      <c r="AH219" s="1767"/>
      <c r="AI219" s="1767"/>
      <c r="AJ219" s="1767"/>
      <c r="AK219" s="1768"/>
      <c r="AL219" s="50"/>
      <c r="AM219" s="1391"/>
      <c r="AN219" s="1391"/>
      <c r="AO219" s="1391"/>
      <c r="AP219" s="1391"/>
      <c r="AQ219" s="1391"/>
      <c r="AR219" s="1391"/>
      <c r="AS219" s="390"/>
      <c r="AT219" s="388"/>
      <c r="AU219" s="389"/>
    </row>
    <row r="220" spans="11:47" ht="7.5" customHeight="1">
      <c r="K220" s="1854"/>
      <c r="L220" s="1855"/>
      <c r="M220" s="1855"/>
      <c r="N220" s="1855"/>
      <c r="O220" s="1855"/>
      <c r="P220" s="2132"/>
      <c r="Q220" s="1769"/>
      <c r="R220" s="1770"/>
      <c r="S220" s="1770"/>
      <c r="T220" s="1770"/>
      <c r="U220" s="1770"/>
      <c r="V220" s="1770"/>
      <c r="W220" s="1770"/>
      <c r="X220" s="1770"/>
      <c r="Y220" s="1770"/>
      <c r="Z220" s="1770"/>
      <c r="AA220" s="1770"/>
      <c r="AB220" s="1770"/>
      <c r="AC220" s="1770"/>
      <c r="AD220" s="1770"/>
      <c r="AE220" s="1770"/>
      <c r="AF220" s="1770"/>
      <c r="AG220" s="1770"/>
      <c r="AH220" s="1770"/>
      <c r="AI220" s="1770"/>
      <c r="AJ220" s="1770"/>
      <c r="AK220" s="1771"/>
      <c r="AL220" s="54"/>
      <c r="AM220" s="53"/>
      <c r="AN220" s="53"/>
      <c r="AO220" s="53"/>
      <c r="AP220" s="53"/>
      <c r="AQ220" s="53"/>
      <c r="AR220" s="53"/>
      <c r="AS220" s="386"/>
      <c r="AT220" s="387"/>
      <c r="AU220" s="387"/>
    </row>
    <row r="221" spans="11:47" ht="7.5" customHeight="1">
      <c r="K221" s="1854"/>
      <c r="L221" s="1855"/>
      <c r="M221" s="1855"/>
      <c r="N221" s="1855"/>
      <c r="O221" s="1855"/>
      <c r="P221" s="2132"/>
      <c r="Q221" s="1763" t="s">
        <v>108</v>
      </c>
      <c r="R221" s="1764"/>
      <c r="S221" s="1764"/>
      <c r="T221" s="1764"/>
      <c r="U221" s="1764"/>
      <c r="V221" s="1764"/>
      <c r="W221" s="1764"/>
      <c r="X221" s="1764"/>
      <c r="Y221" s="1764"/>
      <c r="Z221" s="1764"/>
      <c r="AA221" s="1764"/>
      <c r="AB221" s="1764"/>
      <c r="AC221" s="1764"/>
      <c r="AD221" s="1764"/>
      <c r="AE221" s="1764"/>
      <c r="AF221" s="1764"/>
      <c r="AG221" s="1764"/>
      <c r="AH221" s="1764"/>
      <c r="AI221" s="1764"/>
      <c r="AJ221" s="1764"/>
      <c r="AK221" s="1765"/>
      <c r="AL221" s="45"/>
      <c r="AM221" s="46"/>
      <c r="AN221" s="46"/>
      <c r="AO221" s="46"/>
      <c r="AP221" s="46"/>
      <c r="AQ221" s="46"/>
      <c r="AR221" s="46"/>
      <c r="AS221" s="385"/>
      <c r="AT221" s="387"/>
      <c r="AU221" s="387"/>
    </row>
    <row r="222" spans="11:47">
      <c r="K222" s="1854"/>
      <c r="L222" s="1855"/>
      <c r="M222" s="1855"/>
      <c r="N222" s="1855"/>
      <c r="O222" s="1855"/>
      <c r="P222" s="2132"/>
      <c r="Q222" s="1766"/>
      <c r="R222" s="1767"/>
      <c r="S222" s="1767"/>
      <c r="T222" s="1767"/>
      <c r="U222" s="1767"/>
      <c r="V222" s="1767"/>
      <c r="W222" s="1767"/>
      <c r="X222" s="1767"/>
      <c r="Y222" s="1767"/>
      <c r="Z222" s="1767"/>
      <c r="AA222" s="1767"/>
      <c r="AB222" s="1767"/>
      <c r="AC222" s="1767"/>
      <c r="AD222" s="1767"/>
      <c r="AE222" s="1767"/>
      <c r="AF222" s="1767"/>
      <c r="AG222" s="1767"/>
      <c r="AH222" s="1767"/>
      <c r="AI222" s="1767"/>
      <c r="AJ222" s="1767"/>
      <c r="AK222" s="1768"/>
      <c r="AL222" s="50"/>
      <c r="AM222" s="1391"/>
      <c r="AN222" s="1391"/>
      <c r="AO222" s="1391"/>
      <c r="AP222" s="1391"/>
      <c r="AQ222" s="1391"/>
      <c r="AR222" s="1391"/>
      <c r="AS222" s="390"/>
      <c r="AT222" s="388"/>
      <c r="AU222" s="389"/>
    </row>
    <row r="223" spans="11:47" ht="6.75" customHeight="1">
      <c r="K223" s="1857"/>
      <c r="L223" s="1858"/>
      <c r="M223" s="1858"/>
      <c r="N223" s="1858"/>
      <c r="O223" s="1858"/>
      <c r="P223" s="2133"/>
      <c r="Q223" s="1769"/>
      <c r="R223" s="1770"/>
      <c r="S223" s="1770"/>
      <c r="T223" s="1770"/>
      <c r="U223" s="1770"/>
      <c r="V223" s="1770"/>
      <c r="W223" s="1770"/>
      <c r="X223" s="1770"/>
      <c r="Y223" s="1770"/>
      <c r="Z223" s="1770"/>
      <c r="AA223" s="1770"/>
      <c r="AB223" s="1770"/>
      <c r="AC223" s="1770"/>
      <c r="AD223" s="1770"/>
      <c r="AE223" s="1770"/>
      <c r="AF223" s="1770"/>
      <c r="AG223" s="1770"/>
      <c r="AH223" s="1770"/>
      <c r="AI223" s="1770"/>
      <c r="AJ223" s="1770"/>
      <c r="AK223" s="1771"/>
      <c r="AL223" s="54"/>
      <c r="AM223" s="53"/>
      <c r="AN223" s="53"/>
      <c r="AO223" s="53"/>
      <c r="AP223" s="53"/>
      <c r="AQ223" s="53"/>
      <c r="AR223" s="53"/>
      <c r="AS223" s="386"/>
      <c r="AT223" s="387"/>
      <c r="AU223" s="387"/>
    </row>
    <row r="225" spans="2:62" ht="12.75" customHeight="1"/>
    <row r="226" spans="2:62" ht="26.25" customHeight="1">
      <c r="B226" s="1060" t="s">
        <v>305</v>
      </c>
      <c r="C226" s="1061"/>
      <c r="D226" s="1061"/>
      <c r="E226" s="1061"/>
      <c r="F226" s="1216" t="s">
        <v>473</v>
      </c>
      <c r="G226" s="1217"/>
      <c r="H226" s="1217"/>
      <c r="I226" s="1217"/>
      <c r="J226" s="993">
        <f>IF($U$2&lt;&gt;"",$U$2,"")</f>
        <v>0</v>
      </c>
      <c r="K226" s="993"/>
      <c r="L226" s="993"/>
      <c r="M226" s="993"/>
      <c r="N226" s="993"/>
      <c r="O226" s="993"/>
      <c r="P226" s="994"/>
      <c r="Q226" s="1033" t="s">
        <v>1086</v>
      </c>
      <c r="R226" s="1196"/>
      <c r="S226" s="1196"/>
      <c r="T226" s="1196"/>
      <c r="U226" s="1196"/>
      <c r="V226" s="1196"/>
      <c r="W226" s="1196"/>
      <c r="X226" s="1196"/>
      <c r="Y226" s="1196"/>
      <c r="Z226" s="1196"/>
      <c r="AA226" s="1196"/>
      <c r="AB226" s="1196"/>
      <c r="AC226" s="1196"/>
      <c r="AD226" s="1196"/>
      <c r="AE226" s="1196"/>
      <c r="AF226" s="1196"/>
      <c r="AG226" s="1196"/>
      <c r="AH226" s="1196"/>
      <c r="AI226" s="1196"/>
      <c r="AJ226" s="1196"/>
      <c r="AK226" s="1196"/>
      <c r="AL226" s="1196"/>
      <c r="AM226" s="1196"/>
      <c r="AN226" s="1196"/>
      <c r="AO226" s="1196"/>
      <c r="AP226" s="1196"/>
      <c r="AQ226" s="1196"/>
      <c r="AR226" s="1196"/>
      <c r="AS226" s="1196"/>
      <c r="AT226" s="1196"/>
      <c r="AU226" s="1196"/>
      <c r="AV226" s="1196"/>
      <c r="AW226" s="1196"/>
      <c r="AX226" s="1196"/>
      <c r="AY226" s="1196"/>
      <c r="AZ226" s="1196"/>
      <c r="BA226" s="1196"/>
      <c r="BB226" s="1197"/>
    </row>
    <row r="227" spans="2:62" ht="26.25" customHeight="1">
      <c r="B227" s="1062"/>
      <c r="C227" s="1063"/>
      <c r="D227" s="1063"/>
      <c r="E227" s="1063"/>
      <c r="F227" s="1239" t="s">
        <v>653</v>
      </c>
      <c r="G227" s="1240"/>
      <c r="H227" s="1240"/>
      <c r="I227" s="1240"/>
      <c r="J227" s="1042" t="str">
        <f>IF($AW$2&lt;&gt;"",$AW$2,"")</f>
        <v>01</v>
      </c>
      <c r="K227" s="1042"/>
      <c r="L227" s="1042"/>
      <c r="M227" s="1042"/>
      <c r="N227" s="1042"/>
      <c r="O227" s="1042"/>
      <c r="P227" s="1043"/>
      <c r="Q227" s="1198"/>
      <c r="R227" s="1198"/>
      <c r="S227" s="1198"/>
      <c r="T227" s="1198"/>
      <c r="U227" s="1198"/>
      <c r="V227" s="1198"/>
      <c r="W227" s="1198"/>
      <c r="X227" s="1198"/>
      <c r="Y227" s="1198"/>
      <c r="Z227" s="1198"/>
      <c r="AA227" s="1198"/>
      <c r="AB227" s="1198"/>
      <c r="AC227" s="1198"/>
      <c r="AD227" s="1198"/>
      <c r="AE227" s="1198"/>
      <c r="AF227" s="1198"/>
      <c r="AG227" s="1198"/>
      <c r="AH227" s="1198"/>
      <c r="AI227" s="1198"/>
      <c r="AJ227" s="1198"/>
      <c r="AK227" s="1198"/>
      <c r="AL227" s="1198"/>
      <c r="AM227" s="1198"/>
      <c r="AN227" s="1198"/>
      <c r="AO227" s="1198"/>
      <c r="AP227" s="1198"/>
      <c r="AQ227" s="1198"/>
      <c r="AR227" s="1198"/>
      <c r="AS227" s="1198"/>
      <c r="AT227" s="1198"/>
      <c r="AU227" s="1198"/>
      <c r="AV227" s="1198"/>
      <c r="AW227" s="1198"/>
      <c r="AX227" s="1198"/>
      <c r="AY227" s="1198"/>
      <c r="AZ227" s="1198"/>
      <c r="BA227" s="1198"/>
      <c r="BB227" s="1199"/>
      <c r="BE227" s="542" t="s">
        <v>1421</v>
      </c>
      <c r="BF227" s="35" t="str">
        <f>IF(AND(COUNTIF(BE237:BE241,"no")=0,COUNTIF(BE237:BE241,"si")&gt;0),"si",IF(COUNTIF(BE237:BE241,"no")&gt;0,"no",""))</f>
        <v/>
      </c>
      <c r="BG227" s="34" t="s">
        <v>787</v>
      </c>
      <c r="BH227" s="35" t="str">
        <f>IF(COUNTIF(BF237:BF241,"si")&gt;0,"si",IF(COUNTIF(BF237:BF241,"poco")&gt;0,"poco",IF(COUNTIF(BF237:BF241,"no")&gt;0,"no","")))</f>
        <v/>
      </c>
      <c r="BI227" s="543" t="s">
        <v>238</v>
      </c>
      <c r="BJ227" s="35" t="str">
        <f>IF(AND(COUNTIF(BG237:BG241,"no")=0,COUNTIF(BG237:BG241,"si")&gt;0),"si",IF(COUNTIF(BG237:BG241,"no")&gt;0,"no",""))</f>
        <v/>
      </c>
    </row>
    <row r="228" spans="2:62" ht="6" customHeight="1">
      <c r="AV228" s="97"/>
      <c r="AW228" s="97"/>
      <c r="AX228" s="97"/>
    </row>
    <row r="229" spans="2:62">
      <c r="B229" s="2128" t="s">
        <v>1003</v>
      </c>
      <c r="C229" s="2128"/>
      <c r="D229" s="2128"/>
      <c r="E229" s="2128"/>
      <c r="F229" s="2128"/>
      <c r="G229" s="2128"/>
      <c r="H229" s="2128"/>
      <c r="I229" s="2128"/>
      <c r="J229" s="2128"/>
      <c r="K229" s="2128"/>
      <c r="L229" s="2128"/>
      <c r="M229" s="2128"/>
      <c r="N229" s="2128"/>
      <c r="O229" s="2128"/>
      <c r="P229" s="2128"/>
      <c r="Q229" s="2128"/>
      <c r="R229" s="2128"/>
      <c r="S229" s="2128"/>
      <c r="T229" s="2128"/>
      <c r="U229" s="2128"/>
      <c r="V229" s="2128"/>
      <c r="W229" s="2128"/>
      <c r="X229" s="2128"/>
      <c r="Y229" s="2128"/>
      <c r="Z229" s="2128"/>
      <c r="AA229" s="2128"/>
      <c r="AB229" s="2128"/>
      <c r="AC229" s="2128"/>
      <c r="AD229" s="2128"/>
      <c r="AE229" s="2128"/>
      <c r="AF229" s="2128"/>
      <c r="AG229" s="2128"/>
      <c r="AH229" s="2128"/>
      <c r="AI229" s="2128"/>
      <c r="AJ229" s="2128"/>
      <c r="AK229" s="2128"/>
      <c r="AL229" s="2128"/>
      <c r="AM229" s="2128"/>
      <c r="AN229" s="2128"/>
      <c r="AO229" s="2128"/>
      <c r="AP229" s="2128"/>
      <c r="AQ229" s="2128"/>
      <c r="AR229" s="2128"/>
      <c r="AS229" s="2128"/>
      <c r="AT229" s="2128"/>
      <c r="AU229" s="2128"/>
      <c r="AV229" s="2128"/>
      <c r="AW229" s="2128"/>
      <c r="AX229" s="2128"/>
      <c r="AY229" s="2128"/>
      <c r="AZ229" s="2128"/>
      <c r="BA229" s="2128"/>
      <c r="BB229" s="2128"/>
    </row>
    <row r="230" spans="2:62">
      <c r="B230" s="2128"/>
      <c r="C230" s="2128"/>
      <c r="D230" s="2128"/>
      <c r="E230" s="2128"/>
      <c r="F230" s="2128"/>
      <c r="G230" s="2128"/>
      <c r="H230" s="2128"/>
      <c r="I230" s="2128"/>
      <c r="J230" s="2128"/>
      <c r="K230" s="2128"/>
      <c r="L230" s="2128"/>
      <c r="M230" s="2128"/>
      <c r="N230" s="2128"/>
      <c r="O230" s="2128"/>
      <c r="P230" s="2128"/>
      <c r="Q230" s="2128"/>
      <c r="R230" s="2128"/>
      <c r="S230" s="2128"/>
      <c r="T230" s="2128"/>
      <c r="U230" s="2128"/>
      <c r="V230" s="2128"/>
      <c r="W230" s="2128"/>
      <c r="X230" s="2128"/>
      <c r="Y230" s="2128"/>
      <c r="Z230" s="2128"/>
      <c r="AA230" s="2128"/>
      <c r="AB230" s="2128"/>
      <c r="AC230" s="2128"/>
      <c r="AD230" s="2128"/>
      <c r="AE230" s="2128"/>
      <c r="AF230" s="2128"/>
      <c r="AG230" s="2128"/>
      <c r="AH230" s="2128"/>
      <c r="AI230" s="2128"/>
      <c r="AJ230" s="2128"/>
      <c r="AK230" s="2128"/>
      <c r="AL230" s="2128"/>
      <c r="AM230" s="2128"/>
      <c r="AN230" s="2128"/>
      <c r="AO230" s="2128"/>
      <c r="AP230" s="2128"/>
      <c r="AQ230" s="2128"/>
      <c r="AR230" s="2128"/>
      <c r="AS230" s="2128"/>
      <c r="AT230" s="2128"/>
      <c r="AU230" s="2128"/>
      <c r="AV230" s="2128"/>
      <c r="AW230" s="2128"/>
      <c r="AX230" s="2128"/>
      <c r="AY230" s="2128"/>
      <c r="AZ230" s="2128"/>
      <c r="BA230" s="2128"/>
      <c r="BB230" s="2128"/>
    </row>
    <row r="231" spans="2:62">
      <c r="B231" s="2134" t="s">
        <v>1004</v>
      </c>
      <c r="C231" s="2134"/>
      <c r="D231" s="2134"/>
      <c r="E231" s="2134"/>
      <c r="F231" s="2134"/>
      <c r="G231" s="2134"/>
      <c r="H231" s="2134"/>
      <c r="I231" s="2134"/>
      <c r="J231" s="2134"/>
      <c r="K231" s="2134"/>
      <c r="L231" s="2134"/>
      <c r="M231" s="2134"/>
      <c r="N231" s="2134"/>
      <c r="O231" s="2134"/>
      <c r="P231" s="2134"/>
      <c r="Q231" s="2134"/>
      <c r="R231" s="2134"/>
      <c r="S231" s="2134"/>
      <c r="T231" s="2134"/>
      <c r="U231" s="2134"/>
      <c r="V231" s="2134"/>
      <c r="W231" s="2134"/>
      <c r="X231" s="2134"/>
      <c r="Y231" s="2134"/>
      <c r="Z231" s="2134"/>
      <c r="AA231" s="2134"/>
      <c r="AB231" s="2134"/>
      <c r="AC231" s="2134"/>
      <c r="AD231" s="2134"/>
      <c r="AE231" s="2134"/>
      <c r="AF231" s="2134"/>
      <c r="AG231" s="2134"/>
      <c r="AH231" s="2134"/>
      <c r="AI231" s="2134"/>
      <c r="AJ231" s="2134"/>
      <c r="AK231" s="2134"/>
      <c r="AL231" s="2134"/>
      <c r="AM231" s="2134"/>
      <c r="AN231" s="2134"/>
      <c r="AO231" s="2134"/>
      <c r="AP231" s="2134"/>
      <c r="AQ231" s="2134"/>
      <c r="AR231" s="2134"/>
      <c r="AS231" s="2134"/>
      <c r="AT231" s="2134"/>
      <c r="AU231" s="2134"/>
      <c r="AV231" s="2134"/>
      <c r="AW231" s="2134"/>
      <c r="AX231" s="2134"/>
      <c r="AY231" s="2134"/>
      <c r="AZ231" s="2134"/>
      <c r="BA231" s="2134"/>
      <c r="BB231" s="2134"/>
    </row>
    <row r="232" spans="2:62">
      <c r="B232" s="1708" t="s">
        <v>1429</v>
      </c>
      <c r="C232" s="1368"/>
      <c r="D232" s="1368"/>
      <c r="E232" s="1368"/>
      <c r="F232" s="1368"/>
      <c r="G232" s="1368"/>
      <c r="H232" s="1368"/>
      <c r="I232" s="1368"/>
      <c r="J232" s="1368"/>
      <c r="K232" s="1368"/>
      <c r="L232" s="1368"/>
      <c r="M232" s="1368"/>
      <c r="N232" s="1368"/>
      <c r="O232" s="1368"/>
      <c r="P232" s="1368"/>
      <c r="Q232" s="1368"/>
      <c r="R232" s="1368"/>
      <c r="S232" s="1368"/>
      <c r="T232" s="1368"/>
      <c r="U232" s="1368"/>
      <c r="V232" s="1368"/>
      <c r="W232" s="1368"/>
      <c r="X232" s="1368"/>
      <c r="Y232" s="1368"/>
      <c r="Z232" s="1368"/>
      <c r="AA232" s="1368"/>
      <c r="AB232" s="1368"/>
      <c r="AC232" s="1368"/>
      <c r="AD232" s="1368"/>
      <c r="AE232" s="1368"/>
      <c r="AF232" s="1368"/>
      <c r="AG232" s="1368"/>
      <c r="AH232" s="1368"/>
      <c r="AI232" s="1368"/>
      <c r="AJ232" s="1368"/>
      <c r="AK232" s="1368"/>
      <c r="AL232" s="1368"/>
      <c r="AM232" s="1368"/>
      <c r="AN232" s="1368"/>
      <c r="AO232" s="1368"/>
      <c r="AP232" s="1368"/>
      <c r="AQ232" s="1368"/>
      <c r="AR232" s="1368"/>
      <c r="AS232" s="1368"/>
      <c r="AT232" s="1368"/>
      <c r="AU232" s="1368"/>
      <c r="AV232" s="1368"/>
      <c r="AW232" s="1368"/>
      <c r="AX232" s="1368"/>
      <c r="AY232" s="1368"/>
      <c r="AZ232" s="1368"/>
      <c r="BA232" s="1368"/>
      <c r="BB232" s="1368"/>
    </row>
    <row r="233" spans="2:62">
      <c r="B233" s="1708" t="s">
        <v>1123</v>
      </c>
      <c r="C233" s="1708"/>
      <c r="D233" s="1708"/>
      <c r="E233" s="1708"/>
      <c r="F233" s="1708"/>
      <c r="G233" s="1708"/>
      <c r="H233" s="1708"/>
      <c r="I233" s="1708"/>
      <c r="J233" s="1708"/>
      <c r="K233" s="1708"/>
      <c r="L233" s="1708"/>
      <c r="M233" s="1708"/>
      <c r="N233" s="1708"/>
      <c r="O233" s="1708"/>
      <c r="P233" s="1708"/>
      <c r="Q233" s="1708"/>
      <c r="R233" s="1708"/>
      <c r="S233" s="1708"/>
      <c r="T233" s="1708"/>
      <c r="U233" s="1708"/>
      <c r="V233" s="1708"/>
      <c r="W233" s="1708"/>
      <c r="X233" s="1708"/>
      <c r="Y233" s="1708"/>
      <c r="Z233" s="1708"/>
      <c r="AA233" s="1708"/>
      <c r="AB233" s="1708"/>
      <c r="AC233" s="1708"/>
      <c r="AD233" s="1708"/>
      <c r="AE233" s="1708"/>
      <c r="AF233" s="1708"/>
      <c r="AG233" s="1708"/>
      <c r="AH233" s="1708"/>
      <c r="AI233" s="1708"/>
      <c r="AJ233" s="1708"/>
      <c r="AK233" s="1708"/>
      <c r="AL233" s="1708"/>
      <c r="AM233" s="1708"/>
      <c r="AN233" s="1708"/>
      <c r="AO233" s="1708"/>
      <c r="AP233" s="1708"/>
      <c r="AQ233" s="1708"/>
      <c r="AR233" s="1708"/>
      <c r="AS233" s="1708"/>
      <c r="AT233" s="1708"/>
      <c r="AU233" s="1708"/>
      <c r="AV233" s="1708"/>
      <c r="AW233" s="1708"/>
      <c r="AX233" s="1708"/>
      <c r="AY233" s="1708"/>
      <c r="AZ233" s="1708"/>
      <c r="BA233" s="1708"/>
      <c r="BB233" s="1708"/>
    </row>
    <row r="234" spans="2:62">
      <c r="B234" s="544" t="s">
        <v>1558</v>
      </c>
      <c r="C234" s="545"/>
      <c r="D234" s="545"/>
      <c r="E234" s="545"/>
      <c r="F234" s="545"/>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6"/>
      <c r="AW234" s="546"/>
      <c r="AX234" s="546"/>
      <c r="AY234" s="545"/>
      <c r="AZ234" s="545"/>
      <c r="BA234" s="545"/>
      <c r="BB234" s="545"/>
    </row>
    <row r="235" spans="2:62">
      <c r="AV235" s="97"/>
      <c r="AW235" s="97"/>
      <c r="AX235" s="97"/>
      <c r="BD235" s="286" t="s">
        <v>180</v>
      </c>
    </row>
    <row r="236" spans="2:62" ht="48.75" customHeight="1">
      <c r="B236" s="1569" t="s">
        <v>2040</v>
      </c>
      <c r="C236" s="1570"/>
      <c r="D236" s="1571"/>
      <c r="E236" s="1581" t="s">
        <v>1795</v>
      </c>
      <c r="F236" s="1581"/>
      <c r="G236" s="1581"/>
      <c r="H236" s="1581"/>
      <c r="I236" s="1581"/>
      <c r="J236" s="1581"/>
      <c r="K236" s="1581" t="s">
        <v>1799</v>
      </c>
      <c r="L236" s="1581"/>
      <c r="M236" s="1581"/>
      <c r="N236" s="1581"/>
      <c r="O236" s="1581"/>
      <c r="P236" s="1581" t="s">
        <v>1138</v>
      </c>
      <c r="Q236" s="1581"/>
      <c r="R236" s="1581"/>
      <c r="S236" s="1581"/>
      <c r="T236" s="1581"/>
      <c r="U236" s="1581" t="s">
        <v>1796</v>
      </c>
      <c r="V236" s="1581"/>
      <c r="W236" s="1581"/>
      <c r="X236" s="1581"/>
      <c r="Y236" s="1581"/>
      <c r="Z236" s="1581" t="s">
        <v>1797</v>
      </c>
      <c r="AA236" s="1581"/>
      <c r="AB236" s="1581"/>
      <c r="AC236" s="1581"/>
      <c r="AD236" s="1581"/>
      <c r="AE236" s="1581" t="s">
        <v>1798</v>
      </c>
      <c r="AF236" s="1581"/>
      <c r="AG236" s="1581"/>
      <c r="AH236" s="1581"/>
      <c r="AI236" s="1581"/>
      <c r="AJ236" s="1581" t="s">
        <v>1800</v>
      </c>
      <c r="AK236" s="1581"/>
      <c r="AL236" s="1581"/>
      <c r="AM236" s="1581"/>
      <c r="AN236" s="1581"/>
      <c r="AO236" s="934" t="s">
        <v>2209</v>
      </c>
      <c r="AP236" s="935"/>
      <c r="AQ236" s="935"/>
      <c r="AR236" s="936"/>
      <c r="AS236" s="1569" t="s">
        <v>786</v>
      </c>
      <c r="AT236" s="1570"/>
      <c r="AU236" s="1571"/>
      <c r="AV236" s="1581" t="s">
        <v>1757</v>
      </c>
      <c r="AW236" s="1581"/>
      <c r="AX236" s="1581"/>
      <c r="AY236" s="1569" t="s">
        <v>1855</v>
      </c>
      <c r="AZ236" s="1611"/>
      <c r="BA236" s="1611"/>
      <c r="BB236" s="1612"/>
      <c r="BE236" s="313" t="s">
        <v>234</v>
      </c>
      <c r="BF236" s="313" t="s">
        <v>787</v>
      </c>
      <c r="BG236" s="547" t="s">
        <v>237</v>
      </c>
      <c r="BH236" s="548" t="s">
        <v>183</v>
      </c>
    </row>
    <row r="237" spans="2:62" ht="20.25" customHeight="1">
      <c r="B237" s="1569">
        <v>1</v>
      </c>
      <c r="C237" s="1570"/>
      <c r="D237" s="1571"/>
      <c r="E237" s="1244"/>
      <c r="F237" s="1244"/>
      <c r="G237" s="1244"/>
      <c r="H237" s="1244"/>
      <c r="I237" s="1244"/>
      <c r="J237" s="1244"/>
      <c r="K237" s="1244"/>
      <c r="L237" s="1244"/>
      <c r="M237" s="1244"/>
      <c r="N237" s="1244"/>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934" t="str">
        <f>IF(AND(E237&lt;&gt;"",K237&lt;&gt;"",U237&lt;&gt;"",Z237&lt;&gt;""),IF(AND(U237="assente",Z237="assenti"),"no","si"),"")</f>
        <v/>
      </c>
      <c r="AP237" s="935"/>
      <c r="AQ237" s="935"/>
      <c r="AR237" s="936"/>
      <c r="AS237" s="934" t="str">
        <f>IF(AND(E237&lt;&gt;"",K237&lt;&gt;"",P237&lt;&gt;""),IF(P237="presente","no","si"),"")</f>
        <v/>
      </c>
      <c r="AT237" s="935"/>
      <c r="AU237" s="936"/>
      <c r="AV237" s="1405"/>
      <c r="AW237" s="1405"/>
      <c r="AX237" s="1405"/>
      <c r="AY237" s="1709"/>
      <c r="AZ237" s="1709"/>
      <c r="BA237" s="1709"/>
      <c r="BB237" s="1709"/>
      <c r="BE237" s="299" t="str">
        <f>IF(AND(AO237="si",AY237&gt;0),"si",IF(AND(AO237="no",AY237&gt;0),"no",""))</f>
        <v/>
      </c>
      <c r="BF237" s="299" t="str">
        <f>IF(AND(AJ237="spingente",AY237&gt;0),"si",IF(AND(AJ237="poco spingente",AY237&gt;0),"poco",IF(AND(AJ237="non spingente",AY237&gt;0),"no","")))</f>
        <v/>
      </c>
      <c r="BG237" s="35" t="str">
        <f>IF(AND(AO237="no",AY237&gt;0),"no",IF(AND(AO237="si",AY237&gt;0),"si",""))</f>
        <v/>
      </c>
      <c r="BH237" s="316" t="str">
        <f>IF(AND(BF237&lt;&gt;"",BG237&lt;&gt;""),IF(OR(BF237="no",BG237="si"),"si","no"),"")</f>
        <v/>
      </c>
      <c r="BI237" s="549">
        <f>AY237</f>
        <v>0</v>
      </c>
      <c r="BJ237" s="34">
        <f>IF(AND(E237&lt;&gt;"",K237&lt;&gt;"",P237&lt;&gt;"",U237&lt;&gt;"",Z237&lt;&gt;"",AE237&lt;&gt;"",AJ237&lt;&gt;"",AV237&lt;&gt;""),1,0)</f>
        <v>0</v>
      </c>
    </row>
    <row r="238" spans="2:62" ht="20.25" customHeight="1">
      <c r="B238" s="1569">
        <v>2</v>
      </c>
      <c r="C238" s="1570"/>
      <c r="D238" s="1571"/>
      <c r="E238" s="1244"/>
      <c r="F238" s="1244"/>
      <c r="G238" s="1244"/>
      <c r="H238" s="1244"/>
      <c r="I238" s="1244"/>
      <c r="J238" s="1244"/>
      <c r="K238" s="1244"/>
      <c r="L238" s="1244"/>
      <c r="M238" s="1244"/>
      <c r="N238" s="1244"/>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934" t="str">
        <f>IF(AND(E238&lt;&gt;"",K238&lt;&gt;"",U238&lt;&gt;"",Z238&lt;&gt;""),IF(AND(U238="assente",Z238="assenti"),"no","si"),"")</f>
        <v/>
      </c>
      <c r="AP238" s="935"/>
      <c r="AQ238" s="935"/>
      <c r="AR238" s="936"/>
      <c r="AS238" s="934" t="str">
        <f>IF(AND(E238&lt;&gt;"",K238&lt;&gt;"",P238&lt;&gt;""),IF(P238="presente","no","si"),"")</f>
        <v/>
      </c>
      <c r="AT238" s="935"/>
      <c r="AU238" s="936"/>
      <c r="AV238" s="1405"/>
      <c r="AW238" s="1405"/>
      <c r="AX238" s="1405"/>
      <c r="AY238" s="1709"/>
      <c r="AZ238" s="1709"/>
      <c r="BA238" s="1709"/>
      <c r="BB238" s="1709"/>
      <c r="BE238" s="299" t="str">
        <f>IF(AND(AO238="si",AY238&gt;0),"si",IF(AND(AO238="no",AY238&gt;0),"no",""))</f>
        <v/>
      </c>
      <c r="BF238" s="299" t="str">
        <f>IF(AND(AJ238="spingente",AY238&gt;0),"si",IF(AND(AJ238="poco spingente",AY238&gt;0),"poco",IF(AND(AJ238="non spingente",AY238&gt;0),"no","")))</f>
        <v/>
      </c>
      <c r="BG238" s="35" t="str">
        <f>IF(AND(AO238="no",AY238&gt;0),"no",IF(AND(AO238="si",AY238&gt;0),"si",""))</f>
        <v/>
      </c>
      <c r="BH238" s="316" t="str">
        <f>IF(AND(BF238&lt;&gt;"",BG238&lt;&gt;""),IF(OR(BF238="no",BG238="si"),"si","no"),"")</f>
        <v/>
      </c>
      <c r="BI238" s="549">
        <f>AY238</f>
        <v>0</v>
      </c>
      <c r="BJ238" s="34">
        <f>IF(AND(E238&lt;&gt;"",K238&lt;&gt;"",P238&lt;&gt;"",U238&lt;&gt;"",Z238&lt;&gt;"",AE238&lt;&gt;"",AJ238&lt;&gt;"",AV238&lt;&gt;""),1,0)</f>
        <v>0</v>
      </c>
    </row>
    <row r="239" spans="2:62" ht="20.25" customHeight="1">
      <c r="B239" s="1569">
        <v>3</v>
      </c>
      <c r="C239" s="1570"/>
      <c r="D239" s="1571"/>
      <c r="E239" s="1244"/>
      <c r="F239" s="1244"/>
      <c r="G239" s="1244"/>
      <c r="H239" s="1244"/>
      <c r="I239" s="1244"/>
      <c r="J239" s="1244"/>
      <c r="K239" s="1244"/>
      <c r="L239" s="1244"/>
      <c r="M239" s="1244"/>
      <c r="N239" s="1244"/>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934" t="str">
        <f>IF(AND(E239&lt;&gt;"",K239&lt;&gt;"",U239&lt;&gt;"",Z239&lt;&gt;""),IF(AND(U239="assente",Z239="assenti"),"no","si"),"")</f>
        <v/>
      </c>
      <c r="AP239" s="935"/>
      <c r="AQ239" s="935"/>
      <c r="AR239" s="936"/>
      <c r="AS239" s="934" t="str">
        <f>IF(AND(E239&lt;&gt;"",K239&lt;&gt;"",P239&lt;&gt;""),IF(P239="presente","no","si"),"")</f>
        <v/>
      </c>
      <c r="AT239" s="935"/>
      <c r="AU239" s="936"/>
      <c r="AV239" s="1405"/>
      <c r="AW239" s="1405"/>
      <c r="AX239" s="1405"/>
      <c r="AY239" s="1709"/>
      <c r="AZ239" s="1709"/>
      <c r="BA239" s="1709"/>
      <c r="BB239" s="1709"/>
      <c r="BE239" s="299" t="str">
        <f>IF(AND(AO239="si",AY239&gt;0),"si",IF(AND(AO239="no",AY239&gt;0),"no",""))</f>
        <v/>
      </c>
      <c r="BF239" s="299" t="str">
        <f>IF(AND(AJ239="spingente",AY239&gt;0),"si",IF(AND(AJ239="poco spingente",AY239&gt;0),"poco",IF(AND(AJ239="non spingente",AY239&gt;0),"no","")))</f>
        <v/>
      </c>
      <c r="BG239" s="35" t="str">
        <f>IF(AND(AO239="no",AY239&gt;0),"no",IF(AND(AO239="si",AY239&gt;0),"si",""))</f>
        <v/>
      </c>
      <c r="BH239" s="316" t="str">
        <f>IF(AND(BF239&lt;&gt;"",BG239&lt;&gt;""),IF(OR(BF239="no",BG239="si"),"si","no"),"")</f>
        <v/>
      </c>
      <c r="BI239" s="549">
        <f>AY239</f>
        <v>0</v>
      </c>
      <c r="BJ239" s="34">
        <f>IF(AND(E239&lt;&gt;"",K239&lt;&gt;"",P239&lt;&gt;"",U239&lt;&gt;"",Z239&lt;&gt;"",AE239&lt;&gt;"",AJ239&lt;&gt;"",AV239&lt;&gt;""),1,0)</f>
        <v>0</v>
      </c>
    </row>
    <row r="240" spans="2:62" ht="20.25" customHeight="1">
      <c r="B240" s="1569">
        <v>4</v>
      </c>
      <c r="C240" s="1570"/>
      <c r="D240" s="1571"/>
      <c r="E240" s="1244"/>
      <c r="F240" s="1244"/>
      <c r="G240" s="1244"/>
      <c r="H240" s="1244"/>
      <c r="I240" s="1244"/>
      <c r="J240" s="1244"/>
      <c r="K240" s="1244"/>
      <c r="L240" s="1244"/>
      <c r="M240" s="1244"/>
      <c r="N240" s="1244"/>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934" t="str">
        <f>IF(AND(E240&lt;&gt;"",K240&lt;&gt;"",U240&lt;&gt;"",Z240&lt;&gt;""),IF(AND(U240="assente",Z240="assenti"),"no","si"),"")</f>
        <v/>
      </c>
      <c r="AP240" s="935"/>
      <c r="AQ240" s="935"/>
      <c r="AR240" s="936"/>
      <c r="AS240" s="934" t="str">
        <f>IF(AND(E240&lt;&gt;"",K240&lt;&gt;"",P240&lt;&gt;""),IF(P240="presente","no","si"),"")</f>
        <v/>
      </c>
      <c r="AT240" s="935"/>
      <c r="AU240" s="936"/>
      <c r="AV240" s="1405"/>
      <c r="AW240" s="1405"/>
      <c r="AX240" s="1405"/>
      <c r="AY240" s="1709"/>
      <c r="AZ240" s="1709"/>
      <c r="BA240" s="1709"/>
      <c r="BB240" s="1709"/>
      <c r="BE240" s="299" t="str">
        <f>IF(AND(AO240="si",AY240&gt;0),"si",IF(AND(AO240="no",AY240&gt;0),"no",""))</f>
        <v/>
      </c>
      <c r="BF240" s="299" t="str">
        <f>IF(AND(AJ240="spingente",AY240&gt;0),"si",IF(AND(AJ240="poco spingente",AY240&gt;0),"poco",IF(AND(AJ240="non spingente",AY240&gt;0),"no","")))</f>
        <v/>
      </c>
      <c r="BG240" s="35" t="str">
        <f>IF(AND(AO240="no",AY240&gt;0),"no",IF(AND(AO240="si",AY240&gt;0),"si",""))</f>
        <v/>
      </c>
      <c r="BH240" s="316" t="str">
        <f>IF(AND(BF240&lt;&gt;"",BG240&lt;&gt;""),IF(OR(BF240="no",BG240="si"),"si","no"),"")</f>
        <v/>
      </c>
      <c r="BI240" s="549">
        <f>AY240</f>
        <v>0</v>
      </c>
      <c r="BJ240" s="34">
        <f>IF(AND(E240&lt;&gt;"",K240&lt;&gt;"",P240&lt;&gt;"",U240&lt;&gt;"",Z240&lt;&gt;"",AE240&lt;&gt;"",AJ240&lt;&gt;"",AV240&lt;&gt;""),1,0)</f>
        <v>0</v>
      </c>
    </row>
    <row r="241" spans="1:62" ht="20.25" customHeight="1">
      <c r="B241" s="1569">
        <v>5</v>
      </c>
      <c r="C241" s="1570"/>
      <c r="D241" s="1571"/>
      <c r="E241" s="1244"/>
      <c r="F241" s="1244"/>
      <c r="G241" s="1244"/>
      <c r="H241" s="1244"/>
      <c r="I241" s="1244"/>
      <c r="J241" s="1244"/>
      <c r="K241" s="1244"/>
      <c r="L241" s="1244"/>
      <c r="M241" s="1244"/>
      <c r="N241" s="1244"/>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934" t="str">
        <f>IF(AND(E241&lt;&gt;"",K241&lt;&gt;"",U241&lt;&gt;"",Z241&lt;&gt;""),IF(AND(U241="assente",Z241="assenti"),"no","si"),"")</f>
        <v/>
      </c>
      <c r="AP241" s="935"/>
      <c r="AQ241" s="935"/>
      <c r="AR241" s="936"/>
      <c r="AS241" s="934" t="str">
        <f>IF(AND(E241&lt;&gt;"",K241&lt;&gt;"",P241&lt;&gt;""),IF(P241="presente","no","si"),"")</f>
        <v/>
      </c>
      <c r="AT241" s="935"/>
      <c r="AU241" s="936"/>
      <c r="AV241" s="1405"/>
      <c r="AW241" s="1405"/>
      <c r="AX241" s="1405"/>
      <c r="AY241" s="1709"/>
      <c r="AZ241" s="1709"/>
      <c r="BA241" s="1709"/>
      <c r="BB241" s="1709"/>
      <c r="BE241" s="299" t="str">
        <f>IF(AND(AO241="si",AY241&gt;0),"si",IF(AND(AO241="no",AY241&gt;0),"no",""))</f>
        <v/>
      </c>
      <c r="BF241" s="299" t="str">
        <f>IF(AND(AJ241="spingente",AY241&gt;0),"si",IF(AND(AJ241="poco spingente",AY241&gt;0),"poco",IF(AND(AJ241="non spingente",AY241&gt;0),"no","")))</f>
        <v/>
      </c>
      <c r="BG241" s="35" t="str">
        <f>IF(AND(AO241="no",AY241&gt;0),"no",IF(AND(AO241="si",AY241&gt;0),"si",""))</f>
        <v/>
      </c>
      <c r="BH241" s="316" t="str">
        <f>IF(AND(BF241&lt;&gt;"",BG241&lt;&gt;""),IF(OR(BF241="no",BG241="si"),"si","no"),"")</f>
        <v/>
      </c>
      <c r="BI241" s="549">
        <f>AY241</f>
        <v>0</v>
      </c>
      <c r="BJ241" s="34">
        <f>IF(AND(E241&lt;&gt;"",K241&lt;&gt;"",P241&lt;&gt;"",U241&lt;&gt;"",Z241&lt;&gt;"",AE241&lt;&gt;"",AJ241&lt;&gt;"",AV241&lt;&gt;""),1,0)</f>
        <v>0</v>
      </c>
    </row>
    <row r="242" spans="1:62" ht="20.25" customHeight="1">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550" t="s">
        <v>187</v>
      </c>
      <c r="AY242" s="2129">
        <f>SUMPRODUCT(BI237:BI241,BJ237:BJ241)</f>
        <v>0</v>
      </c>
      <c r="AZ242" s="2129"/>
      <c r="BA242" s="2129"/>
      <c r="BB242" s="2129"/>
    </row>
    <row r="243" spans="1:62" ht="12.75" customHeight="1">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row>
    <row r="244" spans="1:62" ht="18" customHeight="1">
      <c r="B244" s="100"/>
      <c r="C244" s="100"/>
      <c r="D244" s="100"/>
      <c r="E244" s="100"/>
      <c r="F244" s="100"/>
      <c r="G244" s="100"/>
      <c r="H244" s="100"/>
      <c r="I244" s="100"/>
      <c r="J244" s="100"/>
      <c r="K244" s="1370" t="s">
        <v>1589</v>
      </c>
      <c r="L244" s="1371"/>
      <c r="M244" s="1371"/>
      <c r="N244" s="1371"/>
      <c r="O244" s="1371"/>
      <c r="P244" s="1371"/>
      <c r="Q244" s="1371"/>
      <c r="R244" s="1371"/>
      <c r="S244" s="1371"/>
      <c r="T244" s="1371"/>
      <c r="U244" s="1371"/>
      <c r="V244" s="1371"/>
      <c r="W244" s="1371"/>
      <c r="X244" s="1371"/>
      <c r="Y244" s="1371"/>
      <c r="Z244" s="1371"/>
      <c r="AA244" s="1371"/>
      <c r="AB244" s="1371"/>
      <c r="AC244" s="1371"/>
      <c r="AD244" s="1371"/>
      <c r="AE244" s="1371"/>
      <c r="AF244" s="1371"/>
      <c r="AG244" s="1371"/>
      <c r="AH244" s="1371"/>
      <c r="AI244" s="1371"/>
      <c r="AJ244" s="1372"/>
      <c r="AK244" s="45"/>
      <c r="AL244" s="46"/>
      <c r="AM244" s="46"/>
      <c r="AN244" s="46"/>
      <c r="AO244" s="46"/>
      <c r="AP244" s="46"/>
      <c r="AQ244" s="46"/>
      <c r="AR244" s="46"/>
      <c r="AS244" s="46"/>
      <c r="AT244" s="47"/>
      <c r="AU244" s="100"/>
      <c r="AV244" s="100"/>
      <c r="AW244" s="100"/>
      <c r="AX244" s="100"/>
      <c r="AY244" s="100"/>
      <c r="AZ244" s="100"/>
      <c r="BA244" s="100"/>
      <c r="BB244" s="100"/>
    </row>
    <row r="245" spans="1:62" ht="12.75" customHeight="1">
      <c r="B245" s="100"/>
      <c r="C245" s="100"/>
      <c r="D245" s="100"/>
      <c r="E245" s="100"/>
      <c r="F245" s="100"/>
      <c r="G245" s="100"/>
      <c r="H245" s="100"/>
      <c r="I245" s="100"/>
      <c r="J245" s="100"/>
      <c r="K245" s="1373"/>
      <c r="L245" s="1374"/>
      <c r="M245" s="1374"/>
      <c r="N245" s="1374"/>
      <c r="O245" s="1374"/>
      <c r="P245" s="1374"/>
      <c r="Q245" s="1374"/>
      <c r="R245" s="1374"/>
      <c r="S245" s="1374"/>
      <c r="T245" s="1374"/>
      <c r="U245" s="1374"/>
      <c r="V245" s="1374"/>
      <c r="W245" s="1374"/>
      <c r="X245" s="1374"/>
      <c r="Y245" s="1374"/>
      <c r="Z245" s="1374"/>
      <c r="AA245" s="1374"/>
      <c r="AB245" s="1374"/>
      <c r="AC245" s="1374"/>
      <c r="AD245" s="1374"/>
      <c r="AE245" s="1374"/>
      <c r="AF245" s="1374"/>
      <c r="AG245" s="1374"/>
      <c r="AH245" s="1374"/>
      <c r="AI245" s="1374"/>
      <c r="AJ245" s="1375"/>
      <c r="AK245" s="50"/>
      <c r="AL245" s="1401" t="str">
        <f>IF(AND(AY242&lt;&gt;"",AY242=1),IF(SUMIF(AO237:AR241,"si",AY237:BB241)&gt;=0.8,"buona",IF(SUMIF(AO237:AR241,"si",AY237:BB241)&lt;0.5,"scadente","media")),"-")</f>
        <v>-</v>
      </c>
      <c r="AM245" s="1401"/>
      <c r="AN245" s="1401"/>
      <c r="AO245" s="1401"/>
      <c r="AP245" s="1401"/>
      <c r="AQ245" s="1401"/>
      <c r="AR245" s="1401"/>
      <c r="AS245" s="1401"/>
      <c r="AT245" s="315"/>
      <c r="AU245" s="100"/>
      <c r="AV245" s="100"/>
      <c r="AW245" s="100"/>
      <c r="AX245" s="100"/>
      <c r="AY245" s="100"/>
      <c r="AZ245" s="100"/>
      <c r="BA245" s="100"/>
      <c r="BB245" s="100"/>
    </row>
    <row r="246" spans="1:62" ht="22.5" customHeight="1">
      <c r="B246" s="100"/>
      <c r="C246" s="100"/>
      <c r="D246" s="100"/>
      <c r="E246" s="100"/>
      <c r="F246" s="100"/>
      <c r="G246" s="100"/>
      <c r="H246" s="100"/>
      <c r="I246" s="100"/>
      <c r="J246" s="100"/>
      <c r="K246" s="1376"/>
      <c r="L246" s="1377"/>
      <c r="M246" s="1377"/>
      <c r="N246" s="1377"/>
      <c r="O246" s="1377"/>
      <c r="P246" s="1377"/>
      <c r="Q246" s="1377"/>
      <c r="R246" s="1377"/>
      <c r="S246" s="1377"/>
      <c r="T246" s="1377"/>
      <c r="U246" s="1377"/>
      <c r="V246" s="1377"/>
      <c r="W246" s="1377"/>
      <c r="X246" s="1377"/>
      <c r="Y246" s="1377"/>
      <c r="Z246" s="1377"/>
      <c r="AA246" s="1377"/>
      <c r="AB246" s="1377"/>
      <c r="AC246" s="1377"/>
      <c r="AD246" s="1377"/>
      <c r="AE246" s="1377"/>
      <c r="AF246" s="1377"/>
      <c r="AG246" s="1377"/>
      <c r="AH246" s="1377"/>
      <c r="AI246" s="1377"/>
      <c r="AJ246" s="1378"/>
      <c r="AK246" s="54"/>
      <c r="AL246" s="53"/>
      <c r="AM246" s="53"/>
      <c r="AN246" s="53"/>
      <c r="AO246" s="53"/>
      <c r="AP246" s="53"/>
      <c r="AQ246" s="53"/>
      <c r="AR246" s="53"/>
      <c r="AS246" s="53"/>
      <c r="AT246" s="55"/>
      <c r="AU246" s="100"/>
      <c r="AV246" s="100"/>
      <c r="AW246" s="100"/>
      <c r="AX246" s="100"/>
      <c r="AY246" s="100"/>
      <c r="AZ246" s="100"/>
      <c r="BA246" s="100"/>
      <c r="BB246" s="100"/>
    </row>
    <row r="247" spans="1:62" ht="12.75" customHeight="1">
      <c r="B247" s="100"/>
      <c r="C247" s="100"/>
      <c r="D247" s="100"/>
      <c r="E247" s="100"/>
      <c r="F247" s="100"/>
      <c r="G247" s="100"/>
      <c r="H247" s="100"/>
      <c r="I247" s="100"/>
      <c r="J247" s="100"/>
      <c r="K247" s="1370" t="s">
        <v>805</v>
      </c>
      <c r="L247" s="1371"/>
      <c r="M247" s="1371"/>
      <c r="N247" s="1371"/>
      <c r="O247" s="1371"/>
      <c r="P247" s="1371"/>
      <c r="Q247" s="1371"/>
      <c r="R247" s="1371"/>
      <c r="S247" s="1371"/>
      <c r="T247" s="1371"/>
      <c r="U247" s="1371"/>
      <c r="V247" s="1371"/>
      <c r="W247" s="1371"/>
      <c r="X247" s="1371"/>
      <c r="Y247" s="1371"/>
      <c r="Z247" s="1371"/>
      <c r="AA247" s="1371"/>
      <c r="AB247" s="1371"/>
      <c r="AC247" s="1371"/>
      <c r="AD247" s="1371"/>
      <c r="AE247" s="1371"/>
      <c r="AF247" s="1371"/>
      <c r="AG247" s="1371"/>
      <c r="AH247" s="1371"/>
      <c r="AI247" s="1371"/>
      <c r="AJ247" s="1372"/>
      <c r="AK247" s="45"/>
      <c r="AL247" s="46"/>
      <c r="AM247" s="46"/>
      <c r="AN247" s="46"/>
      <c r="AO247" s="46"/>
      <c r="AP247" s="46"/>
      <c r="AQ247" s="46"/>
      <c r="AR247" s="46"/>
      <c r="AS247" s="46"/>
      <c r="AT247" s="47"/>
      <c r="AU247" s="100"/>
      <c r="AV247" s="100"/>
      <c r="AW247" s="100"/>
      <c r="AX247" s="100"/>
      <c r="AY247" s="100"/>
      <c r="AZ247" s="100"/>
      <c r="BA247" s="100"/>
      <c r="BB247" s="100"/>
    </row>
    <row r="248" spans="1:62" ht="12.75" customHeight="1">
      <c r="B248" s="100"/>
      <c r="C248" s="100"/>
      <c r="D248" s="100"/>
      <c r="E248" s="100"/>
      <c r="F248" s="100"/>
      <c r="G248" s="100"/>
      <c r="H248" s="100"/>
      <c r="I248" s="100"/>
      <c r="J248" s="100"/>
      <c r="K248" s="1373"/>
      <c r="L248" s="1374"/>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1374"/>
      <c r="AG248" s="1374"/>
      <c r="AH248" s="1374"/>
      <c r="AI248" s="1374"/>
      <c r="AJ248" s="1375"/>
      <c r="AK248" s="50"/>
      <c r="AL248" s="1401" t="str">
        <f>IF(AND(AY242&lt;&gt;"",AY242=1),IF(1-SUMIF(AS237:AU241,"si",AY237:BB241)&gt;=0.8,"rigido",IF(1-SUMIF(AS237:AU241,"si",AY237:BB241)&lt;0.8,"deformabile","")),"-")</f>
        <v>-</v>
      </c>
      <c r="AM248" s="1401"/>
      <c r="AN248" s="1401"/>
      <c r="AO248" s="1401"/>
      <c r="AP248" s="1401"/>
      <c r="AQ248" s="1401"/>
      <c r="AR248" s="1401"/>
      <c r="AS248" s="1401"/>
      <c r="AT248" s="315"/>
      <c r="AU248" s="100"/>
      <c r="AV248" s="100"/>
      <c r="AW248" s="100"/>
      <c r="AX248" s="100"/>
      <c r="AY248" s="100"/>
      <c r="AZ248" s="100"/>
      <c r="BA248" s="100"/>
      <c r="BB248" s="100"/>
    </row>
    <row r="249" spans="1:62" ht="12.75" customHeight="1">
      <c r="B249" s="100"/>
      <c r="C249" s="100"/>
      <c r="D249" s="100"/>
      <c r="E249" s="100"/>
      <c r="F249" s="100"/>
      <c r="G249" s="100"/>
      <c r="H249" s="100"/>
      <c r="I249" s="100"/>
      <c r="J249" s="100"/>
      <c r="K249" s="1376"/>
      <c r="L249" s="1377"/>
      <c r="M249" s="1377"/>
      <c r="N249" s="1377"/>
      <c r="O249" s="1377"/>
      <c r="P249" s="1377"/>
      <c r="Q249" s="1377"/>
      <c r="R249" s="1377"/>
      <c r="S249" s="1377"/>
      <c r="T249" s="1377"/>
      <c r="U249" s="1377"/>
      <c r="V249" s="1377"/>
      <c r="W249" s="1377"/>
      <c r="X249" s="1377"/>
      <c r="Y249" s="1377"/>
      <c r="Z249" s="1377"/>
      <c r="AA249" s="1377"/>
      <c r="AB249" s="1377"/>
      <c r="AC249" s="1377"/>
      <c r="AD249" s="1377"/>
      <c r="AE249" s="1377"/>
      <c r="AF249" s="1377"/>
      <c r="AG249" s="1377"/>
      <c r="AH249" s="1377"/>
      <c r="AI249" s="1377"/>
      <c r="AJ249" s="1378"/>
      <c r="AK249" s="54"/>
      <c r="AL249" s="53"/>
      <c r="AM249" s="53"/>
      <c r="AN249" s="53"/>
      <c r="AO249" s="53"/>
      <c r="AP249" s="53"/>
      <c r="AQ249" s="53"/>
      <c r="AR249" s="53"/>
      <c r="AS249" s="53"/>
      <c r="AT249" s="55"/>
      <c r="AU249" s="100"/>
      <c r="AV249" s="100"/>
      <c r="AW249" s="100"/>
      <c r="AX249" s="100"/>
      <c r="AY249" s="100"/>
      <c r="AZ249" s="100"/>
      <c r="BA249" s="100"/>
      <c r="BB249" s="100"/>
    </row>
    <row r="250" spans="1:62" ht="12.75" customHeight="1">
      <c r="B250" s="100"/>
      <c r="C250" s="100"/>
      <c r="D250" s="100"/>
      <c r="E250" s="100"/>
      <c r="F250" s="100"/>
      <c r="G250" s="100"/>
      <c r="H250" s="100"/>
      <c r="I250" s="100"/>
      <c r="J250" s="100"/>
      <c r="K250" s="1370" t="s">
        <v>182</v>
      </c>
      <c r="L250" s="1371"/>
      <c r="M250" s="1371"/>
      <c r="N250" s="1371"/>
      <c r="O250" s="1371"/>
      <c r="P250" s="1371"/>
      <c r="Q250" s="1371"/>
      <c r="R250" s="1371"/>
      <c r="S250" s="1371"/>
      <c r="T250" s="1371"/>
      <c r="U250" s="1371"/>
      <c r="V250" s="1371"/>
      <c r="W250" s="1371"/>
      <c r="X250" s="1371"/>
      <c r="Y250" s="1371"/>
      <c r="Z250" s="1371"/>
      <c r="AA250" s="1371"/>
      <c r="AB250" s="1371"/>
      <c r="AC250" s="1371"/>
      <c r="AD250" s="1371"/>
      <c r="AE250" s="1371"/>
      <c r="AF250" s="1371"/>
      <c r="AG250" s="1371"/>
      <c r="AH250" s="1371"/>
      <c r="AI250" s="1371"/>
      <c r="AJ250" s="1372"/>
      <c r="AK250" s="45"/>
      <c r="AL250" s="46"/>
      <c r="AM250" s="46"/>
      <c r="AN250" s="46"/>
      <c r="AO250" s="46"/>
      <c r="AP250" s="46"/>
      <c r="AQ250" s="46"/>
      <c r="AR250" s="46"/>
      <c r="AS250" s="46"/>
      <c r="AT250" s="47"/>
      <c r="AU250" s="100"/>
      <c r="AV250" s="100"/>
      <c r="AW250" s="100"/>
      <c r="AX250" s="100"/>
      <c r="AY250" s="100"/>
      <c r="AZ250" s="100"/>
      <c r="BA250" s="100"/>
      <c r="BB250" s="100"/>
    </row>
    <row r="251" spans="1:62" ht="12.75" customHeight="1">
      <c r="B251" s="100"/>
      <c r="C251" s="100"/>
      <c r="D251" s="100"/>
      <c r="E251" s="100"/>
      <c r="F251" s="100"/>
      <c r="G251" s="100"/>
      <c r="H251" s="100"/>
      <c r="I251" s="100"/>
      <c r="J251" s="100"/>
      <c r="K251" s="1373"/>
      <c r="L251" s="1374"/>
      <c r="M251" s="1374"/>
      <c r="N251" s="1374"/>
      <c r="O251" s="1374"/>
      <c r="P251" s="1374"/>
      <c r="Q251" s="1374"/>
      <c r="R251" s="1374"/>
      <c r="S251" s="1374"/>
      <c r="T251" s="1374"/>
      <c r="U251" s="1374"/>
      <c r="V251" s="1374"/>
      <c r="W251" s="1374"/>
      <c r="X251" s="1374"/>
      <c r="Y251" s="1374"/>
      <c r="Z251" s="1374"/>
      <c r="AA251" s="1374"/>
      <c r="AB251" s="1374"/>
      <c r="AC251" s="1374"/>
      <c r="AD251" s="1374"/>
      <c r="AE251" s="1374"/>
      <c r="AF251" s="1374"/>
      <c r="AG251" s="1374"/>
      <c r="AH251" s="1374"/>
      <c r="AI251" s="1374"/>
      <c r="AJ251" s="1375"/>
      <c r="AK251" s="50"/>
      <c r="AL251" s="1401" t="str">
        <f>IF(AND(AY242&lt;&gt;"",AY242=1),IF(SUMIF(BH237:BH241,"si",AY237:BB241)=1,"non spingente",IF(SUMIF(BH237:BH241,"si",AY237:BB241)&lt;&gt;1,"spingente","")),"-")</f>
        <v>-</v>
      </c>
      <c r="AM251" s="1401"/>
      <c r="AN251" s="1401"/>
      <c r="AO251" s="1401"/>
      <c r="AP251" s="1401"/>
      <c r="AQ251" s="1401"/>
      <c r="AR251" s="1401"/>
      <c r="AS251" s="1401"/>
      <c r="AT251" s="315"/>
      <c r="AU251" s="100"/>
      <c r="AV251" s="100"/>
      <c r="AW251" s="100"/>
      <c r="AX251" s="100"/>
      <c r="AY251" s="100"/>
      <c r="AZ251" s="100"/>
      <c r="BA251" s="100"/>
      <c r="BB251" s="100"/>
    </row>
    <row r="252" spans="1:62" ht="12.75" customHeight="1">
      <c r="B252" s="100"/>
      <c r="C252" s="100"/>
      <c r="D252" s="100"/>
      <c r="E252" s="100"/>
      <c r="F252" s="100"/>
      <c r="G252" s="100"/>
      <c r="H252" s="100"/>
      <c r="I252" s="100"/>
      <c r="J252" s="100"/>
      <c r="K252" s="1376"/>
      <c r="L252" s="1377"/>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1377"/>
      <c r="AG252" s="1377"/>
      <c r="AH252" s="1377"/>
      <c r="AI252" s="1377"/>
      <c r="AJ252" s="1378"/>
      <c r="AK252" s="54"/>
      <c r="AL252" s="53"/>
      <c r="AM252" s="53"/>
      <c r="AN252" s="53"/>
      <c r="AO252" s="53"/>
      <c r="AP252" s="53"/>
      <c r="AQ252" s="53"/>
      <c r="AR252" s="53"/>
      <c r="AS252" s="53"/>
      <c r="AT252" s="55"/>
      <c r="AU252" s="100"/>
      <c r="AV252" s="100"/>
      <c r="AW252" s="100"/>
      <c r="AX252" s="100"/>
      <c r="AY252" s="100"/>
      <c r="AZ252" s="100"/>
      <c r="BA252" s="100"/>
      <c r="BB252" s="100"/>
    </row>
    <row r="253" spans="1:62" ht="12.75" customHeight="1">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row>
    <row r="254" spans="1:62" ht="12.75" customHeight="1">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row>
    <row r="255" spans="1:62" ht="12.75" customHeight="1">
      <c r="A255" s="317"/>
      <c r="B255" s="317"/>
      <c r="C255" s="317"/>
      <c r="D255" s="317"/>
      <c r="E255" s="2119" t="s">
        <v>1543</v>
      </c>
      <c r="F255" s="2120"/>
      <c r="G255" s="2120"/>
      <c r="H255" s="2120"/>
      <c r="I255" s="2120"/>
      <c r="J255" s="2120"/>
      <c r="K255" s="2121"/>
      <c r="L255" s="318"/>
      <c r="M255" s="319"/>
      <c r="N255" s="319"/>
      <c r="O255" s="319"/>
      <c r="P255" s="319"/>
      <c r="Q255" s="319"/>
      <c r="R255" s="319"/>
      <c r="S255" s="319"/>
      <c r="T255" s="319"/>
      <c r="U255" s="319"/>
      <c r="V255" s="319"/>
      <c r="W255" s="319"/>
      <c r="X255" s="319"/>
      <c r="Y255" s="319"/>
      <c r="Z255" s="319"/>
      <c r="AA255" s="319"/>
      <c r="AB255" s="319"/>
      <c r="AC255" s="319"/>
      <c r="AD255" s="319"/>
      <c r="AE255" s="324"/>
      <c r="AF255" s="98"/>
      <c r="AG255" s="99"/>
      <c r="AH255" s="99"/>
      <c r="AI255" s="99"/>
      <c r="AJ255" s="99"/>
      <c r="AK255" s="99"/>
      <c r="AL255" s="99"/>
      <c r="AM255" s="99"/>
      <c r="AN255" s="99"/>
      <c r="AO255" s="99"/>
      <c r="AP255" s="99"/>
      <c r="AQ255" s="99"/>
      <c r="AR255" s="99"/>
      <c r="AS255" s="99"/>
      <c r="AT255" s="99"/>
      <c r="AU255" s="99"/>
      <c r="AV255" s="99"/>
      <c r="AW255" s="99"/>
      <c r="AX255" s="99"/>
      <c r="AY255" s="278"/>
      <c r="AZ255" s="100"/>
      <c r="BA255" s="100"/>
      <c r="BB255" s="100"/>
    </row>
    <row r="256" spans="1:62" ht="12.75" customHeight="1">
      <c r="A256" s="317"/>
      <c r="B256" s="317"/>
      <c r="C256" s="317"/>
      <c r="D256" s="317"/>
      <c r="E256" s="2122"/>
      <c r="F256" s="2123"/>
      <c r="G256" s="2123"/>
      <c r="H256" s="2123"/>
      <c r="I256" s="2123"/>
      <c r="J256" s="2123"/>
      <c r="K256" s="2124"/>
      <c r="L256" s="320"/>
      <c r="M256" s="321"/>
      <c r="N256" s="321"/>
      <c r="O256" s="321"/>
      <c r="P256" s="321"/>
      <c r="Q256" s="321"/>
      <c r="R256" s="321"/>
      <c r="S256" s="321"/>
      <c r="T256" s="321"/>
      <c r="U256" s="321"/>
      <c r="V256" s="321"/>
      <c r="W256" s="321"/>
      <c r="X256" s="321"/>
      <c r="Y256" s="321"/>
      <c r="Z256" s="321"/>
      <c r="AA256" s="321"/>
      <c r="AB256" s="321"/>
      <c r="AC256" s="321"/>
      <c r="AD256" s="321"/>
      <c r="AE256" s="325"/>
      <c r="AF256" s="101"/>
      <c r="AG256" s="100"/>
      <c r="AH256" s="100"/>
      <c r="AI256" s="100"/>
      <c r="AJ256" s="100"/>
      <c r="AK256" s="100"/>
      <c r="AL256" s="100"/>
      <c r="AM256" s="100"/>
      <c r="AN256" s="100"/>
      <c r="AO256" s="100"/>
      <c r="AP256" s="100"/>
      <c r="AQ256" s="100"/>
      <c r="AR256" s="100"/>
      <c r="AS256" s="100"/>
      <c r="AT256" s="100"/>
      <c r="AU256" s="100"/>
      <c r="AV256" s="100"/>
      <c r="AW256" s="100"/>
      <c r="AX256" s="100"/>
      <c r="AY256" s="279"/>
      <c r="AZ256" s="100"/>
      <c r="BA256" s="100"/>
      <c r="BB256" s="100"/>
    </row>
    <row r="257" spans="1:55" ht="12.75" customHeight="1">
      <c r="A257" s="317"/>
      <c r="B257" s="317"/>
      <c r="C257" s="317"/>
      <c r="D257" s="317"/>
      <c r="E257" s="2122"/>
      <c r="F257" s="2123"/>
      <c r="G257" s="2123"/>
      <c r="H257" s="2123"/>
      <c r="I257" s="2123"/>
      <c r="J257" s="2123"/>
      <c r="K257" s="2124"/>
      <c r="L257" s="320"/>
      <c r="M257" s="321"/>
      <c r="N257" s="321"/>
      <c r="O257" s="321"/>
      <c r="P257" s="321"/>
      <c r="Q257" s="321"/>
      <c r="R257" s="321"/>
      <c r="S257" s="321"/>
      <c r="T257" s="321"/>
      <c r="U257" s="321"/>
      <c r="V257" s="321"/>
      <c r="W257" s="321"/>
      <c r="X257" s="321"/>
      <c r="Y257" s="321"/>
      <c r="Z257" s="321"/>
      <c r="AA257" s="321"/>
      <c r="AB257" s="321"/>
      <c r="AC257" s="321"/>
      <c r="AD257" s="321"/>
      <c r="AE257" s="325"/>
      <c r="AF257" s="101"/>
      <c r="AG257" s="100"/>
      <c r="AH257" s="100"/>
      <c r="AI257" s="100"/>
      <c r="AJ257" s="100"/>
      <c r="AK257" s="100"/>
      <c r="AL257" s="100"/>
      <c r="AM257" s="100"/>
      <c r="AN257" s="100"/>
      <c r="AO257" s="100"/>
      <c r="AP257" s="100"/>
      <c r="AQ257" s="100"/>
      <c r="AR257" s="100"/>
      <c r="AS257" s="100"/>
      <c r="AT257" s="100"/>
      <c r="AU257" s="100"/>
      <c r="AV257" s="100"/>
      <c r="AW257" s="100"/>
      <c r="AX257" s="100"/>
      <c r="AY257" s="279"/>
      <c r="AZ257" s="100"/>
      <c r="BA257" s="100"/>
      <c r="BB257" s="100"/>
    </row>
    <row r="258" spans="1:55" ht="12.75" customHeight="1">
      <c r="A258" s="317"/>
      <c r="B258" s="317"/>
      <c r="C258" s="317"/>
      <c r="D258" s="317"/>
      <c r="E258" s="2122"/>
      <c r="F258" s="2123"/>
      <c r="G258" s="2123"/>
      <c r="H258" s="2123"/>
      <c r="I258" s="2123"/>
      <c r="J258" s="2123"/>
      <c r="K258" s="2124"/>
      <c r="L258" s="320"/>
      <c r="M258" s="321"/>
      <c r="N258" s="321"/>
      <c r="O258" s="321"/>
      <c r="P258" s="321"/>
      <c r="Q258" s="321"/>
      <c r="R258" s="321"/>
      <c r="S258" s="321"/>
      <c r="T258" s="321"/>
      <c r="U258" s="321"/>
      <c r="V258" s="321"/>
      <c r="W258" s="321"/>
      <c r="X258" s="321"/>
      <c r="Y258" s="321"/>
      <c r="Z258" s="321"/>
      <c r="AA258" s="321"/>
      <c r="AB258" s="321"/>
      <c r="AC258" s="321"/>
      <c r="AD258" s="321"/>
      <c r="AE258" s="325"/>
      <c r="AF258" s="101"/>
      <c r="AG258" s="100"/>
      <c r="AH258" s="100"/>
      <c r="AI258" s="100"/>
      <c r="AJ258" s="100"/>
      <c r="AK258" s="100"/>
      <c r="AL258" s="100"/>
      <c r="AM258" s="100"/>
      <c r="AN258" s="100"/>
      <c r="AO258" s="100"/>
      <c r="AP258" s="100"/>
      <c r="AQ258" s="100"/>
      <c r="AR258" s="100"/>
      <c r="AS258" s="100"/>
      <c r="AT258" s="100"/>
      <c r="AU258" s="100"/>
      <c r="AV258" s="100"/>
      <c r="AW258" s="100"/>
      <c r="AX258" s="100"/>
      <c r="AY258" s="279"/>
      <c r="AZ258" s="100"/>
      <c r="BA258" s="100"/>
      <c r="BB258" s="100"/>
    </row>
    <row r="259" spans="1:55" ht="12.75" customHeight="1">
      <c r="A259" s="317"/>
      <c r="B259" s="317"/>
      <c r="C259" s="317"/>
      <c r="D259" s="317"/>
      <c r="E259" s="2122"/>
      <c r="F259" s="2123"/>
      <c r="G259" s="2123"/>
      <c r="H259" s="2123"/>
      <c r="I259" s="2123"/>
      <c r="J259" s="2123"/>
      <c r="K259" s="2124"/>
      <c r="L259" s="320"/>
      <c r="M259" s="321"/>
      <c r="N259" s="321"/>
      <c r="O259" s="321"/>
      <c r="P259" s="321"/>
      <c r="Q259" s="321"/>
      <c r="R259" s="321"/>
      <c r="S259" s="321"/>
      <c r="T259" s="321"/>
      <c r="U259" s="321"/>
      <c r="V259" s="321"/>
      <c r="W259" s="321"/>
      <c r="X259" s="321"/>
      <c r="Y259" s="321"/>
      <c r="Z259" s="321"/>
      <c r="AA259" s="321"/>
      <c r="AB259" s="321"/>
      <c r="AC259" s="321"/>
      <c r="AD259" s="321"/>
      <c r="AE259" s="325"/>
      <c r="AF259" s="101"/>
      <c r="AG259" s="100"/>
      <c r="AH259" s="100"/>
      <c r="AI259" s="100"/>
      <c r="AJ259" s="100"/>
      <c r="AK259" s="100"/>
      <c r="AL259" s="100"/>
      <c r="AM259" s="100"/>
      <c r="AN259" s="100"/>
      <c r="AO259" s="100"/>
      <c r="AP259" s="100"/>
      <c r="AQ259" s="100"/>
      <c r="AR259" s="100"/>
      <c r="AS259" s="100"/>
      <c r="AT259" s="100"/>
      <c r="AU259" s="100"/>
      <c r="AV259" s="100"/>
      <c r="AW259" s="100"/>
      <c r="AX259" s="100"/>
      <c r="AY259" s="279"/>
      <c r="AZ259" s="100"/>
      <c r="BA259" s="100"/>
      <c r="BB259" s="100"/>
    </row>
    <row r="260" spans="1:55" ht="12.75" customHeight="1">
      <c r="A260" s="317"/>
      <c r="B260" s="317"/>
      <c r="C260" s="317"/>
      <c r="D260" s="317"/>
      <c r="E260" s="2122"/>
      <c r="F260" s="2123"/>
      <c r="G260" s="2123"/>
      <c r="H260" s="2123"/>
      <c r="I260" s="2123"/>
      <c r="J260" s="2123"/>
      <c r="K260" s="2124"/>
      <c r="L260" s="322"/>
      <c r="M260" s="323"/>
      <c r="N260" s="323"/>
      <c r="O260" s="323"/>
      <c r="P260" s="323"/>
      <c r="Q260" s="323"/>
      <c r="R260" s="323"/>
      <c r="S260" s="323"/>
      <c r="T260" s="323"/>
      <c r="U260" s="323"/>
      <c r="V260" s="323"/>
      <c r="W260" s="323"/>
      <c r="X260" s="323"/>
      <c r="Y260" s="323"/>
      <c r="Z260" s="323"/>
      <c r="AA260" s="323"/>
      <c r="AB260" s="323"/>
      <c r="AC260" s="323"/>
      <c r="AD260" s="323"/>
      <c r="AE260" s="326"/>
      <c r="AF260" s="301"/>
      <c r="AG260" s="104"/>
      <c r="AH260" s="104"/>
      <c r="AI260" s="104"/>
      <c r="AJ260" s="104"/>
      <c r="AK260" s="104"/>
      <c r="AL260" s="104"/>
      <c r="AM260" s="104"/>
      <c r="AN260" s="104"/>
      <c r="AO260" s="104"/>
      <c r="AP260" s="104"/>
      <c r="AQ260" s="104"/>
      <c r="AR260" s="104"/>
      <c r="AS260" s="104"/>
      <c r="AT260" s="104"/>
      <c r="AU260" s="104"/>
      <c r="AV260" s="104"/>
      <c r="AW260" s="104"/>
      <c r="AX260" s="104"/>
      <c r="AY260" s="300"/>
      <c r="AZ260" s="100"/>
      <c r="BA260" s="100"/>
      <c r="BB260" s="100"/>
    </row>
    <row r="261" spans="1:55" ht="18.75" customHeight="1">
      <c r="A261" s="317"/>
      <c r="B261" s="317"/>
      <c r="C261" s="317"/>
      <c r="D261" s="317"/>
      <c r="E261" s="2125"/>
      <c r="F261" s="2126"/>
      <c r="G261" s="2126"/>
      <c r="H261" s="2126"/>
      <c r="I261" s="2126"/>
      <c r="J261" s="2126"/>
      <c r="K261" s="2127"/>
      <c r="L261" s="1394" t="s">
        <v>235</v>
      </c>
      <c r="M261" s="1395"/>
      <c r="N261" s="1395"/>
      <c r="O261" s="1395"/>
      <c r="P261" s="1395"/>
      <c r="Q261" s="1395"/>
      <c r="R261" s="1395"/>
      <c r="S261" s="1395"/>
      <c r="T261" s="1395"/>
      <c r="U261" s="1395"/>
      <c r="V261" s="1395"/>
      <c r="W261" s="1395"/>
      <c r="X261" s="1395"/>
      <c r="Y261" s="1395"/>
      <c r="Z261" s="1395"/>
      <c r="AA261" s="1395"/>
      <c r="AB261" s="1395"/>
      <c r="AC261" s="1395"/>
      <c r="AD261" s="1395"/>
      <c r="AE261" s="1396"/>
      <c r="AF261" s="1394" t="s">
        <v>236</v>
      </c>
      <c r="AG261" s="1395"/>
      <c r="AH261" s="1395"/>
      <c r="AI261" s="1395"/>
      <c r="AJ261" s="1395"/>
      <c r="AK261" s="1395"/>
      <c r="AL261" s="1395"/>
      <c r="AM261" s="1395"/>
      <c r="AN261" s="1395"/>
      <c r="AO261" s="1395"/>
      <c r="AP261" s="1395"/>
      <c r="AQ261" s="1395"/>
      <c r="AR261" s="1395"/>
      <c r="AS261" s="1395"/>
      <c r="AT261" s="1395"/>
      <c r="AU261" s="1395"/>
      <c r="AV261" s="1395"/>
      <c r="AW261" s="1395"/>
      <c r="AX261" s="1395"/>
      <c r="AY261" s="1396"/>
      <c r="AZ261" s="327"/>
      <c r="BA261" s="327"/>
      <c r="BB261" s="327"/>
      <c r="BC261" s="327"/>
    </row>
    <row r="262" spans="1:55" ht="12.75" customHeight="1">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row>
    <row r="263" spans="1:55" ht="12.75" customHeight="1"/>
    <row r="264" spans="1:55" ht="25.5" customHeight="1">
      <c r="B264" s="1060" t="s">
        <v>306</v>
      </c>
      <c r="C264" s="1061"/>
      <c r="D264" s="1061"/>
      <c r="E264" s="1061"/>
      <c r="F264" s="1216" t="s">
        <v>473</v>
      </c>
      <c r="G264" s="1217"/>
      <c r="H264" s="1217"/>
      <c r="I264" s="1217"/>
      <c r="J264" s="993">
        <f>IF($U$2&lt;&gt;"",$U$2,"")</f>
        <v>0</v>
      </c>
      <c r="K264" s="993"/>
      <c r="L264" s="993"/>
      <c r="M264" s="993"/>
      <c r="N264" s="993"/>
      <c r="O264" s="993"/>
      <c r="P264" s="994"/>
      <c r="Q264" s="1033" t="s">
        <v>654</v>
      </c>
      <c r="R264" s="1196"/>
      <c r="S264" s="1196"/>
      <c r="T264" s="1196"/>
      <c r="U264" s="1196"/>
      <c r="V264" s="1196"/>
      <c r="W264" s="1196"/>
      <c r="X264" s="1196"/>
      <c r="Y264" s="1196"/>
      <c r="Z264" s="1196"/>
      <c r="AA264" s="1196"/>
      <c r="AB264" s="1196"/>
      <c r="AC264" s="1196"/>
      <c r="AD264" s="1196"/>
      <c r="AE264" s="1196"/>
      <c r="AF264" s="1196"/>
      <c r="AG264" s="1196"/>
      <c r="AH264" s="1196"/>
      <c r="AI264" s="1196"/>
      <c r="AJ264" s="1196"/>
      <c r="AK264" s="1196"/>
      <c r="AL264" s="1196"/>
      <c r="AM264" s="1196"/>
      <c r="AN264" s="1196"/>
      <c r="AO264" s="1196"/>
      <c r="AP264" s="1196"/>
      <c r="AQ264" s="1196"/>
      <c r="AR264" s="1196"/>
      <c r="AS264" s="1196"/>
      <c r="AT264" s="1196"/>
      <c r="AU264" s="1196"/>
      <c r="AV264" s="1196"/>
      <c r="AW264" s="1196"/>
      <c r="AX264" s="1196"/>
      <c r="AY264" s="1196"/>
      <c r="AZ264" s="1196"/>
      <c r="BA264" s="1196"/>
      <c r="BB264" s="1197"/>
    </row>
    <row r="265" spans="1:55" ht="26.25" customHeight="1">
      <c r="B265" s="1062"/>
      <c r="C265" s="1063"/>
      <c r="D265" s="1063"/>
      <c r="E265" s="1063"/>
      <c r="F265" s="1239" t="s">
        <v>653</v>
      </c>
      <c r="G265" s="1240"/>
      <c r="H265" s="1240"/>
      <c r="I265" s="1240"/>
      <c r="J265" s="1042" t="str">
        <f>IF($AW$2&lt;&gt;"",$AW$2,"")</f>
        <v>01</v>
      </c>
      <c r="K265" s="1042"/>
      <c r="L265" s="1042"/>
      <c r="M265" s="1042"/>
      <c r="N265" s="1042"/>
      <c r="O265" s="1042"/>
      <c r="P265" s="1043"/>
      <c r="Q265" s="1198"/>
      <c r="R265" s="1198"/>
      <c r="S265" s="1198"/>
      <c r="T265" s="1198"/>
      <c r="U265" s="1198"/>
      <c r="V265" s="1198"/>
      <c r="W265" s="1198"/>
      <c r="X265" s="1198"/>
      <c r="Y265" s="1198"/>
      <c r="Z265" s="1198"/>
      <c r="AA265" s="1198"/>
      <c r="AB265" s="1198"/>
      <c r="AC265" s="1198"/>
      <c r="AD265" s="1198"/>
      <c r="AE265" s="1198"/>
      <c r="AF265" s="1198"/>
      <c r="AG265" s="1198"/>
      <c r="AH265" s="1198"/>
      <c r="AI265" s="1198"/>
      <c r="AJ265" s="1198"/>
      <c r="AK265" s="1198"/>
      <c r="AL265" s="1198"/>
      <c r="AM265" s="1198"/>
      <c r="AN265" s="1198"/>
      <c r="AO265" s="1198"/>
      <c r="AP265" s="1198"/>
      <c r="AQ265" s="1198"/>
      <c r="AR265" s="1198"/>
      <c r="AS265" s="1198"/>
      <c r="AT265" s="1198"/>
      <c r="AU265" s="1198"/>
      <c r="AV265" s="1198"/>
      <c r="AW265" s="1198"/>
      <c r="AX265" s="1198"/>
      <c r="AY265" s="1198"/>
      <c r="AZ265" s="1198"/>
      <c r="BA265" s="1198"/>
      <c r="BB265" s="1199"/>
    </row>
    <row r="266" spans="1:55" ht="7.5" customHeight="1"/>
    <row r="267" spans="1:55">
      <c r="B267" s="2128" t="s">
        <v>1170</v>
      </c>
      <c r="C267" s="2128"/>
      <c r="D267" s="2128"/>
      <c r="E267" s="2128"/>
      <c r="F267" s="2128"/>
      <c r="G267" s="2128"/>
      <c r="H267" s="2128"/>
      <c r="I267" s="2128"/>
      <c r="J267" s="2128"/>
      <c r="K267" s="2128"/>
      <c r="L267" s="2128"/>
      <c r="M267" s="2128"/>
      <c r="N267" s="2128"/>
      <c r="O267" s="2128"/>
      <c r="P267" s="2128"/>
      <c r="Q267" s="2128"/>
      <c r="R267" s="2128"/>
      <c r="S267" s="2128"/>
      <c r="T267" s="2128"/>
      <c r="U267" s="2128"/>
      <c r="V267" s="2128"/>
      <c r="W267" s="2128"/>
      <c r="X267" s="2128"/>
      <c r="Y267" s="2128"/>
      <c r="Z267" s="2128"/>
      <c r="AA267" s="2128"/>
      <c r="AB267" s="2128"/>
      <c r="AC267" s="2128"/>
      <c r="AD267" s="2128"/>
      <c r="AE267" s="2128"/>
      <c r="AF267" s="2128"/>
      <c r="AG267" s="2128"/>
      <c r="AH267" s="2128"/>
      <c r="AI267" s="2128"/>
      <c r="AJ267" s="2128"/>
      <c r="AK267" s="2128"/>
      <c r="AL267" s="2128"/>
      <c r="AM267" s="2128"/>
      <c r="AN267" s="2128"/>
      <c r="AO267" s="2128"/>
      <c r="AP267" s="2128"/>
      <c r="AQ267" s="2128"/>
      <c r="AR267" s="2128"/>
      <c r="AS267" s="2128"/>
      <c r="AT267" s="2128"/>
      <c r="AU267" s="2128"/>
      <c r="AV267" s="2128"/>
      <c r="AW267" s="2128"/>
      <c r="AX267" s="2128"/>
      <c r="AY267" s="2128"/>
      <c r="AZ267" s="2128"/>
      <c r="BA267" s="2128"/>
      <c r="BB267" s="2128"/>
    </row>
    <row r="268" spans="1:55">
      <c r="B268" s="2128"/>
      <c r="C268" s="2128"/>
      <c r="D268" s="2128"/>
      <c r="E268" s="2128"/>
      <c r="F268" s="2128"/>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8"/>
      <c r="AE268" s="2128"/>
      <c r="AF268" s="2128"/>
      <c r="AG268" s="2128"/>
      <c r="AH268" s="2128"/>
      <c r="AI268" s="2128"/>
      <c r="AJ268" s="2128"/>
      <c r="AK268" s="2128"/>
      <c r="AL268" s="2128"/>
      <c r="AM268" s="2128"/>
      <c r="AN268" s="2128"/>
      <c r="AO268" s="2128"/>
      <c r="AP268" s="2128"/>
      <c r="AQ268" s="2128"/>
      <c r="AR268" s="2128"/>
      <c r="AS268" s="2128"/>
      <c r="AT268" s="2128"/>
      <c r="AU268" s="2128"/>
      <c r="AV268" s="2128"/>
      <c r="AW268" s="2128"/>
      <c r="AX268" s="2128"/>
      <c r="AY268" s="2128"/>
      <c r="AZ268" s="2128"/>
      <c r="BA268" s="2128"/>
      <c r="BB268" s="2128"/>
    </row>
    <row r="269" spans="1:55" ht="12.75" customHeight="1">
      <c r="B269" s="1367" t="s">
        <v>1387</v>
      </c>
      <c r="C269" s="1367"/>
      <c r="D269" s="1367"/>
      <c r="E269" s="1367"/>
      <c r="F269" s="1367"/>
      <c r="G269" s="1367"/>
      <c r="H269" s="1367"/>
      <c r="I269" s="1367"/>
      <c r="J269" s="1367"/>
      <c r="K269" s="1367"/>
      <c r="L269" s="1367"/>
      <c r="M269" s="1367"/>
      <c r="N269" s="1367"/>
      <c r="O269" s="1367"/>
      <c r="P269" s="1367"/>
      <c r="Q269" s="1367"/>
      <c r="R269" s="1367"/>
      <c r="S269" s="1367"/>
      <c r="T269" s="1367"/>
      <c r="U269" s="1367"/>
      <c r="V269" s="1367"/>
      <c r="W269" s="1367"/>
      <c r="X269" s="1367"/>
      <c r="Y269" s="1367"/>
      <c r="Z269" s="1367"/>
      <c r="AA269" s="1367"/>
      <c r="AB269" s="1367"/>
      <c r="AC269" s="1367"/>
      <c r="AD269" s="1367"/>
      <c r="AE269" s="1367"/>
      <c r="AF269" s="1367"/>
      <c r="AG269" s="1367"/>
      <c r="AH269" s="1367"/>
      <c r="AI269" s="1367"/>
      <c r="AJ269" s="1367"/>
      <c r="AK269" s="1367"/>
      <c r="AL269" s="1367"/>
      <c r="AM269" s="1367"/>
      <c r="AN269" s="1367"/>
      <c r="AO269" s="1367"/>
      <c r="AP269" s="1367"/>
      <c r="AQ269" s="1367"/>
      <c r="AR269" s="1367"/>
      <c r="AS269" s="1367"/>
      <c r="AT269" s="1367"/>
      <c r="AU269" s="1367"/>
      <c r="AV269" s="1367"/>
      <c r="AW269" s="1367"/>
      <c r="AX269" s="1367"/>
      <c r="AY269" s="1367"/>
      <c r="AZ269" s="1367"/>
      <c r="BA269" s="1367"/>
      <c r="BB269" s="1367"/>
    </row>
    <row r="270" spans="1:55" ht="12.75" customHeight="1">
      <c r="B270" s="1367"/>
      <c r="C270" s="1367"/>
      <c r="D270" s="1367"/>
      <c r="E270" s="1367"/>
      <c r="F270" s="1367"/>
      <c r="G270" s="1367"/>
      <c r="H270" s="1367"/>
      <c r="I270" s="1367"/>
      <c r="J270" s="1367"/>
      <c r="K270" s="1367"/>
      <c r="L270" s="1367"/>
      <c r="M270" s="1367"/>
      <c r="N270" s="1367"/>
      <c r="O270" s="1367"/>
      <c r="P270" s="1367"/>
      <c r="Q270" s="1367"/>
      <c r="R270" s="1367"/>
      <c r="S270" s="1367"/>
      <c r="T270" s="1367"/>
      <c r="U270" s="1367"/>
      <c r="V270" s="1367"/>
      <c r="W270" s="1367"/>
      <c r="X270" s="1367"/>
      <c r="Y270" s="1367"/>
      <c r="Z270" s="1367"/>
      <c r="AA270" s="1367"/>
      <c r="AB270" s="1367"/>
      <c r="AC270" s="1367"/>
      <c r="AD270" s="1367"/>
      <c r="AE270" s="1367"/>
      <c r="AF270" s="1367"/>
      <c r="AG270" s="1367"/>
      <c r="AH270" s="1367"/>
      <c r="AI270" s="1367"/>
      <c r="AJ270" s="1367"/>
      <c r="AK270" s="1367"/>
      <c r="AL270" s="1367"/>
      <c r="AM270" s="1367"/>
      <c r="AN270" s="1367"/>
      <c r="AO270" s="1367"/>
      <c r="AP270" s="1367"/>
      <c r="AQ270" s="1367"/>
      <c r="AR270" s="1367"/>
      <c r="AS270" s="1367"/>
      <c r="AT270" s="1367"/>
      <c r="AU270" s="1367"/>
      <c r="AV270" s="1367"/>
      <c r="AW270" s="1367"/>
      <c r="AX270" s="1367"/>
      <c r="AY270" s="1367"/>
      <c r="AZ270" s="1367"/>
      <c r="BA270" s="1367"/>
      <c r="BB270" s="1367"/>
    </row>
    <row r="271" spans="1:55" ht="27" customHeight="1">
      <c r="B271" s="1367" t="s">
        <v>2191</v>
      </c>
      <c r="C271" s="1367"/>
      <c r="D271" s="1367"/>
      <c r="E271" s="1367"/>
      <c r="F271" s="1367"/>
      <c r="G271" s="1367"/>
      <c r="H271" s="1367"/>
      <c r="I271" s="1367"/>
      <c r="J271" s="1367"/>
      <c r="K271" s="1367"/>
      <c r="L271" s="1367"/>
      <c r="M271" s="1367"/>
      <c r="N271" s="1367"/>
      <c r="O271" s="1367"/>
      <c r="P271" s="1367"/>
      <c r="Q271" s="1367"/>
      <c r="R271" s="1367"/>
      <c r="S271" s="1367"/>
      <c r="T271" s="1367"/>
      <c r="U271" s="1367"/>
      <c r="V271" s="1367"/>
      <c r="W271" s="1367"/>
      <c r="X271" s="1367"/>
      <c r="Y271" s="1367"/>
      <c r="Z271" s="1367"/>
      <c r="AA271" s="1367"/>
      <c r="AB271" s="1367"/>
      <c r="AC271" s="1367"/>
      <c r="AD271" s="1367"/>
      <c r="AE271" s="1367"/>
      <c r="AF271" s="1367"/>
      <c r="AG271" s="1367"/>
      <c r="AH271" s="1367"/>
      <c r="AI271" s="1367"/>
      <c r="AJ271" s="1367"/>
      <c r="AK271" s="1367"/>
      <c r="AL271" s="1367"/>
      <c r="AM271" s="1367"/>
      <c r="AN271" s="1367"/>
      <c r="AO271" s="1367"/>
      <c r="AP271" s="1367"/>
      <c r="AQ271" s="1367"/>
      <c r="AR271" s="1367"/>
      <c r="AS271" s="1367"/>
      <c r="AT271" s="1367"/>
      <c r="AU271" s="1367"/>
      <c r="AV271" s="1367"/>
      <c r="AW271" s="1367"/>
      <c r="AX271" s="1367"/>
      <c r="AY271" s="1367"/>
      <c r="AZ271" s="1367"/>
      <c r="BA271" s="1367"/>
      <c r="BB271" s="1367"/>
    </row>
    <row r="273" spans="2:60" ht="31.5" customHeight="1">
      <c r="B273" s="1400" t="s">
        <v>800</v>
      </c>
      <c r="C273" s="1400"/>
      <c r="D273" s="1400"/>
      <c r="E273" s="1581" t="s">
        <v>1795</v>
      </c>
      <c r="F273" s="1581"/>
      <c r="G273" s="1581"/>
      <c r="H273" s="1581"/>
      <c r="I273" s="1581"/>
      <c r="J273" s="1581"/>
      <c r="K273" s="1581"/>
      <c r="L273" s="1581"/>
      <c r="M273" s="1581"/>
      <c r="N273" s="1581"/>
      <c r="O273" s="1581" t="s">
        <v>1138</v>
      </c>
      <c r="P273" s="1581"/>
      <c r="Q273" s="1581"/>
      <c r="R273" s="1581"/>
      <c r="S273" s="1581"/>
      <c r="T273" s="1581"/>
      <c r="U273" s="1581"/>
      <c r="V273" s="1581" t="s">
        <v>1796</v>
      </c>
      <c r="W273" s="1581"/>
      <c r="X273" s="1581"/>
      <c r="Y273" s="1581"/>
      <c r="Z273" s="1581"/>
      <c r="AA273" s="1581" t="s">
        <v>1797</v>
      </c>
      <c r="AB273" s="1581"/>
      <c r="AC273" s="1581"/>
      <c r="AD273" s="1581"/>
      <c r="AE273" s="1581"/>
      <c r="AF273" s="1581"/>
      <c r="AG273" s="1581" t="s">
        <v>1798</v>
      </c>
      <c r="AH273" s="1581"/>
      <c r="AI273" s="1581"/>
      <c r="AJ273" s="1581"/>
      <c r="AK273" s="1581"/>
      <c r="AL273" s="1581"/>
      <c r="AM273" s="1581" t="s">
        <v>1800</v>
      </c>
      <c r="AN273" s="1581"/>
      <c r="AO273" s="1581"/>
      <c r="AP273" s="1581"/>
      <c r="AQ273" s="932" t="s">
        <v>2209</v>
      </c>
      <c r="AR273" s="932"/>
      <c r="AS273" s="932"/>
      <c r="AT273" s="932"/>
      <c r="AU273" s="1581" t="s">
        <v>786</v>
      </c>
      <c r="AV273" s="1581"/>
      <c r="AW273" s="1581"/>
      <c r="AX273" s="1581"/>
      <c r="AY273" s="1581" t="s">
        <v>1757</v>
      </c>
      <c r="AZ273" s="1581"/>
      <c r="BA273" s="1581"/>
      <c r="BB273" s="1581"/>
      <c r="BE273" s="298" t="s">
        <v>1397</v>
      </c>
      <c r="BF273" s="298" t="s">
        <v>622</v>
      </c>
    </row>
    <row r="274" spans="2:60" ht="12.75" customHeight="1">
      <c r="B274" s="1400" t="s">
        <v>790</v>
      </c>
      <c r="C274" s="1400"/>
      <c r="D274" s="1400"/>
      <c r="E274" s="1244"/>
      <c r="F274" s="1244"/>
      <c r="G274" s="1244"/>
      <c r="H274" s="1244"/>
      <c r="I274" s="1244"/>
      <c r="J274" s="1244"/>
      <c r="K274" s="1244"/>
      <c r="L274" s="1244"/>
      <c r="M274" s="1244"/>
      <c r="N274" s="1244"/>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932" t="str">
        <f>IF(E274&lt;&gt;"",IF(AND(V274="assente",AA274="assenti",VLOOKUP(E274,tabelle!$F$109:$G$115,2,FALSE)="si"),"si","no"),"")</f>
        <v/>
      </c>
      <c r="AN274" s="932"/>
      <c r="AO274" s="932"/>
      <c r="AP274" s="932"/>
      <c r="AQ274" s="932" t="str">
        <f t="shared" ref="AQ274:AQ283" si="2">IF(AND(E274&lt;&gt;"",V274&lt;&gt;"",AA274&lt;&gt;""),IF(AND(V274="assente",AA274="assenti"),"no","si"),"")</f>
        <v/>
      </c>
      <c r="AR274" s="932"/>
      <c r="AS274" s="932"/>
      <c r="AT274" s="932"/>
      <c r="AU274" s="932" t="str">
        <f t="shared" ref="AU274:AU283" si="3">IF(AND(E274&lt;&gt;"",O274&lt;&gt;""),IF(O274="presente","no","si"),"")</f>
        <v/>
      </c>
      <c r="AV274" s="932"/>
      <c r="AW274" s="932"/>
      <c r="AX274" s="932"/>
      <c r="AY274" s="1405"/>
      <c r="AZ274" s="1405"/>
      <c r="BA274" s="1405"/>
      <c r="BB274" s="1405"/>
      <c r="BE274" s="298">
        <f t="shared" ref="BE274:BE283" si="4">IF(AND(E274&lt;&gt;"",O274&lt;&gt;"",V274&lt;&gt;"",AA274&lt;&gt;"",AG274&lt;&gt;"",AY274&lt;&gt;""),1,0)</f>
        <v>0</v>
      </c>
      <c r="BF274" s="494">
        <f>K288</f>
        <v>0</v>
      </c>
    </row>
    <row r="275" spans="2:60" ht="12.75" customHeight="1">
      <c r="B275" s="1400" t="s">
        <v>791</v>
      </c>
      <c r="C275" s="1400"/>
      <c r="D275" s="1400"/>
      <c r="E275" s="1244"/>
      <c r="F275" s="1244"/>
      <c r="G275" s="1244"/>
      <c r="H275" s="1244"/>
      <c r="I275" s="1244"/>
      <c r="J275" s="1244"/>
      <c r="K275" s="1244"/>
      <c r="L275" s="1244"/>
      <c r="M275" s="1244"/>
      <c r="N275" s="1244"/>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932" t="str">
        <f>IF(E275&lt;&gt;"",IF(AND(V275="assente",AA275="assenti",VLOOKUP(E275,tabelle!$F$109:$G$115,2,FALSE)="si"),"si","no"),"")</f>
        <v/>
      </c>
      <c r="AN275" s="932"/>
      <c r="AO275" s="932"/>
      <c r="AP275" s="932"/>
      <c r="AQ275" s="932" t="str">
        <f t="shared" si="2"/>
        <v/>
      </c>
      <c r="AR275" s="932"/>
      <c r="AS275" s="932"/>
      <c r="AT275" s="932"/>
      <c r="AU275" s="932" t="str">
        <f t="shared" si="3"/>
        <v/>
      </c>
      <c r="AV275" s="932"/>
      <c r="AW275" s="932"/>
      <c r="AX275" s="932"/>
      <c r="AY275" s="1405"/>
      <c r="AZ275" s="1405"/>
      <c r="BA275" s="1405"/>
      <c r="BB275" s="1405"/>
      <c r="BE275" s="298">
        <f t="shared" si="4"/>
        <v>0</v>
      </c>
      <c r="BF275" s="494">
        <f>O288</f>
        <v>0</v>
      </c>
    </row>
    <row r="276" spans="2:60" ht="12.75" customHeight="1">
      <c r="B276" s="1400" t="s">
        <v>792</v>
      </c>
      <c r="C276" s="1400"/>
      <c r="D276" s="1400"/>
      <c r="E276" s="1244"/>
      <c r="F276" s="1244"/>
      <c r="G276" s="1244"/>
      <c r="H276" s="1244"/>
      <c r="I276" s="1244"/>
      <c r="J276" s="1244"/>
      <c r="K276" s="1244"/>
      <c r="L276" s="1244"/>
      <c r="M276" s="1244"/>
      <c r="N276" s="1244"/>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932" t="str">
        <f>IF(E276&lt;&gt;"",IF(AND(V276="assente",AA276="assenti",VLOOKUP(E276,tabelle!$F$109:$G$115,2,FALSE)="si"),"si","no"),"")</f>
        <v/>
      </c>
      <c r="AN276" s="932"/>
      <c r="AO276" s="932"/>
      <c r="AP276" s="932"/>
      <c r="AQ276" s="932" t="str">
        <f t="shared" si="2"/>
        <v/>
      </c>
      <c r="AR276" s="932"/>
      <c r="AS276" s="932"/>
      <c r="AT276" s="932"/>
      <c r="AU276" s="932" t="str">
        <f t="shared" si="3"/>
        <v/>
      </c>
      <c r="AV276" s="932"/>
      <c r="AW276" s="932"/>
      <c r="AX276" s="932"/>
      <c r="AY276" s="1405"/>
      <c r="AZ276" s="1405"/>
      <c r="BA276" s="1405"/>
      <c r="BB276" s="1405"/>
      <c r="BE276" s="298">
        <f t="shared" si="4"/>
        <v>0</v>
      </c>
      <c r="BF276" s="494">
        <f>S288</f>
        <v>0</v>
      </c>
    </row>
    <row r="277" spans="2:60" ht="12.75" customHeight="1">
      <c r="B277" s="1400" t="s">
        <v>793</v>
      </c>
      <c r="C277" s="1400"/>
      <c r="D277" s="1400"/>
      <c r="E277" s="1244"/>
      <c r="F277" s="1244"/>
      <c r="G277" s="1244"/>
      <c r="H277" s="1244"/>
      <c r="I277" s="1244"/>
      <c r="J277" s="1244"/>
      <c r="K277" s="1244"/>
      <c r="L277" s="1244"/>
      <c r="M277" s="1244"/>
      <c r="N277" s="1244"/>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932" t="str">
        <f>IF(E277&lt;&gt;"",IF(AND(V277="assente",AA277="assenti",VLOOKUP(E277,tabelle!$F$109:$G$115,2,FALSE)="si"),"si","no"),"")</f>
        <v/>
      </c>
      <c r="AN277" s="932"/>
      <c r="AO277" s="932"/>
      <c r="AP277" s="932"/>
      <c r="AQ277" s="932" t="str">
        <f t="shared" si="2"/>
        <v/>
      </c>
      <c r="AR277" s="932"/>
      <c r="AS277" s="932"/>
      <c r="AT277" s="932"/>
      <c r="AU277" s="932" t="str">
        <f t="shared" si="3"/>
        <v/>
      </c>
      <c r="AV277" s="932"/>
      <c r="AW277" s="932"/>
      <c r="AX277" s="932"/>
      <c r="AY277" s="1405"/>
      <c r="AZ277" s="1405"/>
      <c r="BA277" s="1405"/>
      <c r="BB277" s="1405"/>
      <c r="BE277" s="298">
        <f t="shared" si="4"/>
        <v>0</v>
      </c>
      <c r="BF277" s="494">
        <f>W288</f>
        <v>0</v>
      </c>
    </row>
    <row r="278" spans="2:60" ht="12.75" customHeight="1">
      <c r="B278" s="1400" t="s">
        <v>794</v>
      </c>
      <c r="C278" s="1400"/>
      <c r="D278" s="1400"/>
      <c r="E278" s="1244"/>
      <c r="F278" s="1244"/>
      <c r="G278" s="1244"/>
      <c r="H278" s="1244"/>
      <c r="I278" s="1244"/>
      <c r="J278" s="1244"/>
      <c r="K278" s="1244"/>
      <c r="L278" s="1244"/>
      <c r="M278" s="1244"/>
      <c r="N278" s="1244"/>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932" t="str">
        <f>IF(E278&lt;&gt;"",IF(AND(V278="assente",AA278="assenti",VLOOKUP(E278,tabelle!$F$109:$G$115,2,FALSE)="si"),"si","no"),"")</f>
        <v/>
      </c>
      <c r="AN278" s="932"/>
      <c r="AO278" s="932"/>
      <c r="AP278" s="932"/>
      <c r="AQ278" s="932" t="str">
        <f t="shared" si="2"/>
        <v/>
      </c>
      <c r="AR278" s="932"/>
      <c r="AS278" s="932"/>
      <c r="AT278" s="932"/>
      <c r="AU278" s="932" t="str">
        <f t="shared" si="3"/>
        <v/>
      </c>
      <c r="AV278" s="932"/>
      <c r="AW278" s="932"/>
      <c r="AX278" s="932"/>
      <c r="AY278" s="1405"/>
      <c r="AZ278" s="1405"/>
      <c r="BA278" s="1405"/>
      <c r="BB278" s="1405"/>
      <c r="BE278" s="298">
        <f t="shared" si="4"/>
        <v>0</v>
      </c>
      <c r="BF278" s="494">
        <f>AA288</f>
        <v>0</v>
      </c>
    </row>
    <row r="279" spans="2:60" ht="12.75" customHeight="1">
      <c r="B279" s="1400" t="s">
        <v>795</v>
      </c>
      <c r="C279" s="1400"/>
      <c r="D279" s="1400"/>
      <c r="E279" s="1244"/>
      <c r="F279" s="1244"/>
      <c r="G279" s="1244"/>
      <c r="H279" s="1244"/>
      <c r="I279" s="1244"/>
      <c r="J279" s="1244"/>
      <c r="K279" s="1244"/>
      <c r="L279" s="1244"/>
      <c r="M279" s="1244"/>
      <c r="N279" s="1244"/>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932" t="str">
        <f>IF(E279&lt;&gt;"",IF(AND(V279="assente",AA279="assenti",VLOOKUP(E279,tabelle!$F$109:$G$115,2,FALSE)="si"),"si","no"),"")</f>
        <v/>
      </c>
      <c r="AN279" s="932"/>
      <c r="AO279" s="932"/>
      <c r="AP279" s="932"/>
      <c r="AQ279" s="932" t="str">
        <f t="shared" si="2"/>
        <v/>
      </c>
      <c r="AR279" s="932"/>
      <c r="AS279" s="932"/>
      <c r="AT279" s="932"/>
      <c r="AU279" s="932" t="str">
        <f t="shared" si="3"/>
        <v/>
      </c>
      <c r="AV279" s="932"/>
      <c r="AW279" s="932"/>
      <c r="AX279" s="932"/>
      <c r="AY279" s="1405"/>
      <c r="AZ279" s="1405"/>
      <c r="BA279" s="1405"/>
      <c r="BB279" s="1405"/>
      <c r="BE279" s="298">
        <f t="shared" si="4"/>
        <v>0</v>
      </c>
      <c r="BF279" s="494">
        <f>AE288</f>
        <v>0</v>
      </c>
    </row>
    <row r="280" spans="2:60" ht="12.75" customHeight="1">
      <c r="B280" s="1400" t="s">
        <v>796</v>
      </c>
      <c r="C280" s="1400"/>
      <c r="D280" s="1400"/>
      <c r="E280" s="1244"/>
      <c r="F280" s="1244"/>
      <c r="G280" s="1244"/>
      <c r="H280" s="1244"/>
      <c r="I280" s="1244"/>
      <c r="J280" s="1244"/>
      <c r="K280" s="1244"/>
      <c r="L280" s="1244"/>
      <c r="M280" s="1244"/>
      <c r="N280" s="1244"/>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932" t="str">
        <f>IF(E280&lt;&gt;"",IF(AND(V280="assente",AA280="assenti",VLOOKUP(E280,tabelle!$F$109:$G$115,2,FALSE)="si"),"si","no"),"")</f>
        <v/>
      </c>
      <c r="AN280" s="932"/>
      <c r="AO280" s="932"/>
      <c r="AP280" s="932"/>
      <c r="AQ280" s="932" t="str">
        <f t="shared" si="2"/>
        <v/>
      </c>
      <c r="AR280" s="932"/>
      <c r="AS280" s="932"/>
      <c r="AT280" s="932"/>
      <c r="AU280" s="932" t="str">
        <f t="shared" si="3"/>
        <v/>
      </c>
      <c r="AV280" s="932"/>
      <c r="AW280" s="932"/>
      <c r="AX280" s="932"/>
      <c r="AY280" s="1405"/>
      <c r="AZ280" s="1405"/>
      <c r="BA280" s="1405"/>
      <c r="BB280" s="1405"/>
      <c r="BE280" s="298">
        <f t="shared" si="4"/>
        <v>0</v>
      </c>
      <c r="BF280" s="494">
        <f>AI288</f>
        <v>0</v>
      </c>
    </row>
    <row r="281" spans="2:60" ht="12.75" customHeight="1">
      <c r="B281" s="1400" t="s">
        <v>797</v>
      </c>
      <c r="C281" s="1400"/>
      <c r="D281" s="1400"/>
      <c r="E281" s="1244"/>
      <c r="F281" s="1244"/>
      <c r="G281" s="1244"/>
      <c r="H281" s="1244"/>
      <c r="I281" s="1244"/>
      <c r="J281" s="1244"/>
      <c r="K281" s="1244"/>
      <c r="L281" s="1244"/>
      <c r="M281" s="1244"/>
      <c r="N281" s="1244"/>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932" t="str">
        <f>IF(E281&lt;&gt;"",IF(AND(V281="assente",AA281="assenti",VLOOKUP(E281,tabelle!$F$109:$G$115,2,FALSE)="si"),"si","no"),"")</f>
        <v/>
      </c>
      <c r="AN281" s="932"/>
      <c r="AO281" s="932"/>
      <c r="AP281" s="932"/>
      <c r="AQ281" s="932" t="str">
        <f t="shared" si="2"/>
        <v/>
      </c>
      <c r="AR281" s="932"/>
      <c r="AS281" s="932"/>
      <c r="AT281" s="932"/>
      <c r="AU281" s="932" t="str">
        <f t="shared" si="3"/>
        <v/>
      </c>
      <c r="AV281" s="932"/>
      <c r="AW281" s="932"/>
      <c r="AX281" s="932"/>
      <c r="AY281" s="1405"/>
      <c r="AZ281" s="1405"/>
      <c r="BA281" s="1405"/>
      <c r="BB281" s="1405"/>
      <c r="BE281" s="298">
        <f t="shared" si="4"/>
        <v>0</v>
      </c>
      <c r="BF281" s="494">
        <f>AM288</f>
        <v>0</v>
      </c>
    </row>
    <row r="282" spans="2:60" ht="12.75" customHeight="1">
      <c r="B282" s="1400" t="s">
        <v>798</v>
      </c>
      <c r="C282" s="1400"/>
      <c r="D282" s="1400"/>
      <c r="E282" s="1244"/>
      <c r="F282" s="1244"/>
      <c r="G282" s="1244"/>
      <c r="H282" s="1244"/>
      <c r="I282" s="1244"/>
      <c r="J282" s="1244"/>
      <c r="K282" s="1244"/>
      <c r="L282" s="1244"/>
      <c r="M282" s="1244"/>
      <c r="N282" s="1244"/>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932" t="str">
        <f>IF(E282&lt;&gt;"",IF(AND(V282="assente",AA282="assenti",VLOOKUP(E282,tabelle!$F$109:$G$115,2,FALSE)="si"),"si","no"),"")</f>
        <v/>
      </c>
      <c r="AN282" s="932"/>
      <c r="AO282" s="932"/>
      <c r="AP282" s="932"/>
      <c r="AQ282" s="932" t="str">
        <f t="shared" si="2"/>
        <v/>
      </c>
      <c r="AR282" s="932"/>
      <c r="AS282" s="932"/>
      <c r="AT282" s="932"/>
      <c r="AU282" s="932" t="str">
        <f t="shared" si="3"/>
        <v/>
      </c>
      <c r="AV282" s="932"/>
      <c r="AW282" s="932"/>
      <c r="AX282" s="932"/>
      <c r="AY282" s="1405"/>
      <c r="AZ282" s="1405"/>
      <c r="BA282" s="1405"/>
      <c r="BB282" s="1405"/>
      <c r="BE282" s="298">
        <f t="shared" si="4"/>
        <v>0</v>
      </c>
      <c r="BF282" s="494">
        <f>AQ288</f>
        <v>0</v>
      </c>
    </row>
    <row r="283" spans="2:60" ht="12.75" customHeight="1">
      <c r="B283" s="1400" t="s">
        <v>799</v>
      </c>
      <c r="C283" s="1400"/>
      <c r="D283" s="1400"/>
      <c r="E283" s="1244"/>
      <c r="F283" s="1244"/>
      <c r="G283" s="1244"/>
      <c r="H283" s="1244"/>
      <c r="I283" s="1244"/>
      <c r="J283" s="1244"/>
      <c r="K283" s="1244"/>
      <c r="L283" s="1244"/>
      <c r="M283" s="1244"/>
      <c r="N283" s="1244"/>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932" t="str">
        <f>IF(E283&lt;&gt;"",IF(AND(V283="assente",AA283="assenti",VLOOKUP(E283,tabelle!$F$109:$G$115,2,FALSE)="si"),"si","no"),"")</f>
        <v/>
      </c>
      <c r="AN283" s="932"/>
      <c r="AO283" s="932"/>
      <c r="AP283" s="932"/>
      <c r="AQ283" s="932" t="str">
        <f t="shared" si="2"/>
        <v/>
      </c>
      <c r="AR283" s="932"/>
      <c r="AS283" s="932"/>
      <c r="AT283" s="932"/>
      <c r="AU283" s="932" t="str">
        <f t="shared" si="3"/>
        <v/>
      </c>
      <c r="AV283" s="932"/>
      <c r="AW283" s="932"/>
      <c r="AX283" s="932"/>
      <c r="AY283" s="1405"/>
      <c r="AZ283" s="1405"/>
      <c r="BA283" s="1405"/>
      <c r="BB283" s="1405"/>
      <c r="BE283" s="298">
        <f t="shared" si="4"/>
        <v>0</v>
      </c>
      <c r="BF283" s="494">
        <f>AU288</f>
        <v>0</v>
      </c>
    </row>
    <row r="284" spans="2:60" ht="12.75" customHeight="1"/>
    <row r="285" spans="2:60" ht="12.75" customHeight="1">
      <c r="AZ285" s="703"/>
      <c r="BA285" s="703"/>
      <c r="BB285" s="703"/>
    </row>
    <row r="286" spans="2:60" ht="12.75" customHeight="1">
      <c r="B286" s="1294" t="s">
        <v>1854</v>
      </c>
      <c r="C286" s="1295"/>
      <c r="D286" s="1295"/>
      <c r="E286" s="1295"/>
      <c r="F286" s="1295"/>
      <c r="G286" s="1295"/>
      <c r="H286" s="1295"/>
      <c r="I286" s="1295"/>
      <c r="J286" s="1295"/>
      <c r="K286" s="1295"/>
      <c r="L286" s="1295"/>
      <c r="M286" s="1295"/>
      <c r="N286" s="1295"/>
      <c r="O286" s="1295"/>
      <c r="P286" s="1295"/>
      <c r="Q286" s="1295"/>
      <c r="R286" s="1295"/>
      <c r="S286" s="1295"/>
      <c r="T286" s="1295"/>
      <c r="U286" s="1295"/>
      <c r="V286" s="1295"/>
      <c r="W286" s="1295"/>
      <c r="X286" s="1295"/>
      <c r="Y286" s="1295"/>
      <c r="Z286" s="1295"/>
      <c r="AA286" s="1295"/>
      <c r="AB286" s="1295"/>
      <c r="AC286" s="1295"/>
      <c r="AD286" s="1295"/>
      <c r="AE286" s="1295"/>
      <c r="AF286" s="1295"/>
      <c r="AG286" s="1295"/>
      <c r="AH286" s="1295"/>
      <c r="AI286" s="1295"/>
      <c r="AJ286" s="1295"/>
      <c r="AK286" s="1295"/>
      <c r="AL286" s="1295"/>
      <c r="AM286" s="1295"/>
      <c r="AN286" s="1295"/>
      <c r="AO286" s="1295"/>
      <c r="AP286" s="1295"/>
      <c r="AQ286" s="1295"/>
      <c r="AR286" s="1295"/>
      <c r="AS286" s="1295"/>
      <c r="AT286" s="1295"/>
      <c r="AU286" s="1295"/>
      <c r="AV286" s="1295"/>
      <c r="AW286" s="1295"/>
      <c r="AX286" s="1296"/>
      <c r="AY286" s="1432" t="s">
        <v>2189</v>
      </c>
      <c r="AZ286" s="1432"/>
      <c r="BA286" s="1432"/>
      <c r="BB286" s="1432"/>
      <c r="BC286" s="43"/>
      <c r="BE286" s="102"/>
      <c r="BG286" s="313"/>
      <c r="BH286" s="286"/>
    </row>
    <row r="287" spans="2:60" ht="34.5" customHeight="1">
      <c r="B287" s="1384" t="s">
        <v>474</v>
      </c>
      <c r="C287" s="1385"/>
      <c r="D287" s="1385"/>
      <c r="E287" s="1385"/>
      <c r="F287" s="1385"/>
      <c r="G287" s="1385"/>
      <c r="H287" s="1385"/>
      <c r="I287" s="1385"/>
      <c r="J287" s="1386"/>
      <c r="K287" s="1402" t="s">
        <v>806</v>
      </c>
      <c r="L287" s="1403"/>
      <c r="M287" s="1403"/>
      <c r="N287" s="1404"/>
      <c r="O287" s="1402" t="s">
        <v>807</v>
      </c>
      <c r="P287" s="1403"/>
      <c r="Q287" s="1403"/>
      <c r="R287" s="1404"/>
      <c r="S287" s="1402" t="s">
        <v>808</v>
      </c>
      <c r="T287" s="1403"/>
      <c r="U287" s="1403"/>
      <c r="V287" s="1404"/>
      <c r="W287" s="1402" t="s">
        <v>809</v>
      </c>
      <c r="X287" s="1403"/>
      <c r="Y287" s="1403"/>
      <c r="Z287" s="1404"/>
      <c r="AA287" s="1402" t="s">
        <v>865</v>
      </c>
      <c r="AB287" s="1403"/>
      <c r="AC287" s="1403"/>
      <c r="AD287" s="1404"/>
      <c r="AE287" s="1402" t="s">
        <v>866</v>
      </c>
      <c r="AF287" s="1403"/>
      <c r="AG287" s="1403"/>
      <c r="AH287" s="1404"/>
      <c r="AI287" s="1402" t="s">
        <v>2185</v>
      </c>
      <c r="AJ287" s="1403"/>
      <c r="AK287" s="1403"/>
      <c r="AL287" s="1404"/>
      <c r="AM287" s="1402" t="s">
        <v>2186</v>
      </c>
      <c r="AN287" s="1403"/>
      <c r="AO287" s="1403"/>
      <c r="AP287" s="1404"/>
      <c r="AQ287" s="1402" t="s">
        <v>2187</v>
      </c>
      <c r="AR287" s="1403"/>
      <c r="AS287" s="1403"/>
      <c r="AT287" s="1404"/>
      <c r="AU287" s="1402" t="s">
        <v>2188</v>
      </c>
      <c r="AV287" s="1403"/>
      <c r="AW287" s="1403"/>
      <c r="AX287" s="1404"/>
      <c r="AY287" s="1432"/>
      <c r="AZ287" s="1432"/>
      <c r="BA287" s="1432"/>
      <c r="BB287" s="1432"/>
      <c r="BC287" s="43"/>
      <c r="BE287" s="313"/>
      <c r="BF287" s="313"/>
    </row>
    <row r="288" spans="2:60" ht="12.75" customHeight="1">
      <c r="B288" s="1387"/>
      <c r="C288" s="1388"/>
      <c r="D288" s="1388"/>
      <c r="E288" s="1388"/>
      <c r="F288" s="1388"/>
      <c r="G288" s="1388"/>
      <c r="H288" s="1388"/>
      <c r="I288" s="1388"/>
      <c r="J288" s="1389"/>
      <c r="K288" s="1397"/>
      <c r="L288" s="1398"/>
      <c r="M288" s="1398"/>
      <c r="N288" s="1399"/>
      <c r="O288" s="1397"/>
      <c r="P288" s="1398"/>
      <c r="Q288" s="1398"/>
      <c r="R288" s="1399"/>
      <c r="S288" s="1397"/>
      <c r="T288" s="1398"/>
      <c r="U288" s="1398"/>
      <c r="V288" s="1399"/>
      <c r="W288" s="1397"/>
      <c r="X288" s="1398"/>
      <c r="Y288" s="1398"/>
      <c r="Z288" s="1399"/>
      <c r="AA288" s="1397"/>
      <c r="AB288" s="1398"/>
      <c r="AC288" s="1398"/>
      <c r="AD288" s="1399"/>
      <c r="AE288" s="1397"/>
      <c r="AF288" s="1398"/>
      <c r="AG288" s="1398"/>
      <c r="AH288" s="1399"/>
      <c r="AI288" s="1397"/>
      <c r="AJ288" s="1398"/>
      <c r="AK288" s="1398"/>
      <c r="AL288" s="1399"/>
      <c r="AM288" s="1397"/>
      <c r="AN288" s="1398"/>
      <c r="AO288" s="1398"/>
      <c r="AP288" s="1399"/>
      <c r="AQ288" s="1397"/>
      <c r="AR288" s="1398"/>
      <c r="AS288" s="1398"/>
      <c r="AT288" s="1399"/>
      <c r="AU288" s="1397"/>
      <c r="AV288" s="1398"/>
      <c r="AW288" s="1398"/>
      <c r="AX288" s="1399"/>
      <c r="AY288" s="2118">
        <f>SUMPRODUCT(BE274:BE283,BF274:BF283)</f>
        <v>0</v>
      </c>
      <c r="AZ288" s="2118"/>
      <c r="BA288" s="2118"/>
      <c r="BB288" s="2118"/>
      <c r="BC288" s="44"/>
      <c r="BE288" s="286"/>
      <c r="BF288" s="286"/>
    </row>
    <row r="289" spans="2:56" ht="9.75" customHeight="1">
      <c r="B289" s="1706"/>
      <c r="C289" s="1706"/>
      <c r="D289" s="1706"/>
      <c r="E289" s="1706"/>
      <c r="F289" s="1706"/>
      <c r="G289" s="1706"/>
      <c r="H289" s="1706"/>
      <c r="I289" s="1706"/>
      <c r="J289" s="1706"/>
      <c r="K289" s="1390">
        <f>IF(AQ274="si",1,0)</f>
        <v>0</v>
      </c>
      <c r="L289" s="1390"/>
      <c r="M289" s="1390"/>
      <c r="N289" s="1390"/>
      <c r="O289" s="1390">
        <f>IF(AQ275="si",1,0)</f>
        <v>0</v>
      </c>
      <c r="P289" s="1390"/>
      <c r="Q289" s="1390"/>
      <c r="R289" s="1390"/>
      <c r="S289" s="1390">
        <f>IF(AQ276="si",1,0)</f>
        <v>0</v>
      </c>
      <c r="T289" s="1390"/>
      <c r="U289" s="1390"/>
      <c r="V289" s="1390"/>
      <c r="W289" s="1390">
        <f>IF(AQ277="si",1,0)</f>
        <v>0</v>
      </c>
      <c r="X289" s="1390"/>
      <c r="Y289" s="1390"/>
      <c r="Z289" s="1390"/>
      <c r="AA289" s="1390">
        <f>IF(AQ278="si",1,0)</f>
        <v>0</v>
      </c>
      <c r="AB289" s="1390"/>
      <c r="AC289" s="1390"/>
      <c r="AD289" s="1390"/>
      <c r="AE289" s="1390">
        <f>IF(AQ279="si",1,0)</f>
        <v>0</v>
      </c>
      <c r="AF289" s="1390"/>
      <c r="AG289" s="1390"/>
      <c r="AH289" s="1390"/>
      <c r="AI289" s="1390">
        <f>IF(AQ280="si",1,0)</f>
        <v>0</v>
      </c>
      <c r="AJ289" s="1390"/>
      <c r="AK289" s="1390"/>
      <c r="AL289" s="1390"/>
      <c r="AM289" s="1390">
        <f>IF(AQ281="si",1,0)</f>
        <v>0</v>
      </c>
      <c r="AN289" s="1390"/>
      <c r="AO289" s="1390"/>
      <c r="AP289" s="1390"/>
      <c r="AQ289" s="1390">
        <f>IF(AQ282="si",1,0)</f>
        <v>0</v>
      </c>
      <c r="AR289" s="1390"/>
      <c r="AS289" s="1390"/>
      <c r="AT289" s="1390"/>
      <c r="AU289" s="1390">
        <f>IF(AQ283="si",1,0)</f>
        <v>0</v>
      </c>
      <c r="AV289" s="1390"/>
      <c r="AW289" s="1390"/>
      <c r="AX289" s="1390"/>
      <c r="AY289" s="551"/>
      <c r="AZ289" s="551"/>
      <c r="BA289" s="551"/>
      <c r="BB289" s="551"/>
    </row>
    <row r="290" spans="2:56" ht="9.75" customHeight="1">
      <c r="B290" s="1705"/>
      <c r="C290" s="1705"/>
      <c r="D290" s="1705"/>
      <c r="E290" s="1705"/>
      <c r="F290" s="1705"/>
      <c r="G290" s="1705"/>
      <c r="H290" s="1705"/>
      <c r="I290" s="1705"/>
      <c r="J290" s="1705"/>
      <c r="K290" s="1419">
        <f>IF(AU274="si",1,0)</f>
        <v>0</v>
      </c>
      <c r="L290" s="1419"/>
      <c r="M290" s="1419"/>
      <c r="N290" s="1419"/>
      <c r="O290" s="1419">
        <f>IF(AU275="si",1,0)</f>
        <v>0</v>
      </c>
      <c r="P290" s="1419"/>
      <c r="Q290" s="1419"/>
      <c r="R290" s="1419"/>
      <c r="S290" s="1419">
        <f>IF(AU276="si",1,0)</f>
        <v>0</v>
      </c>
      <c r="T290" s="1419"/>
      <c r="U290" s="1419"/>
      <c r="V290" s="1419"/>
      <c r="W290" s="1419">
        <f>IF(AU277="si",1,0)</f>
        <v>0</v>
      </c>
      <c r="X290" s="1419"/>
      <c r="Y290" s="1419"/>
      <c r="Z290" s="1419"/>
      <c r="AA290" s="1419">
        <f>IF(AU278="si",1,0)</f>
        <v>0</v>
      </c>
      <c r="AB290" s="1419"/>
      <c r="AC290" s="1419"/>
      <c r="AD290" s="1419"/>
      <c r="AE290" s="1419">
        <f>IF(AU279="si",1,0)</f>
        <v>0</v>
      </c>
      <c r="AF290" s="1419"/>
      <c r="AG290" s="1419"/>
      <c r="AH290" s="1419"/>
      <c r="AI290" s="1419">
        <f>IF(AU280="si",1,0)</f>
        <v>0</v>
      </c>
      <c r="AJ290" s="1419"/>
      <c r="AK290" s="1419"/>
      <c r="AL290" s="1419"/>
      <c r="AM290" s="1419">
        <f>IF(AU281="si",1,0)</f>
        <v>0</v>
      </c>
      <c r="AN290" s="1419"/>
      <c r="AO290" s="1419"/>
      <c r="AP290" s="1419"/>
      <c r="AQ290" s="1419">
        <f>IF(AU282="si",1,0)</f>
        <v>0</v>
      </c>
      <c r="AR290" s="1419"/>
      <c r="AS290" s="1419"/>
      <c r="AT290" s="1419"/>
      <c r="AU290" s="1419">
        <f>IF(AU283="si",1,0)</f>
        <v>0</v>
      </c>
      <c r="AV290" s="1419"/>
      <c r="AW290" s="1419"/>
      <c r="AX290" s="1419"/>
      <c r="AY290" s="551"/>
      <c r="AZ290" s="551"/>
      <c r="BA290" s="551"/>
      <c r="BB290" s="551"/>
    </row>
    <row r="291" spans="2:56" ht="12.75" customHeight="1">
      <c r="B291" s="551"/>
      <c r="C291" s="55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E291" s="551"/>
      <c r="AF291" s="551"/>
      <c r="AG291" s="551"/>
      <c r="AH291" s="551"/>
      <c r="AI291" s="551"/>
      <c r="AJ291" s="551"/>
      <c r="AK291" s="551"/>
      <c r="AL291" s="551"/>
      <c r="AM291" s="551"/>
      <c r="AN291" s="551"/>
      <c r="AO291" s="551"/>
      <c r="AP291" s="551"/>
      <c r="AQ291" s="551"/>
      <c r="AR291" s="551"/>
      <c r="AS291" s="551"/>
      <c r="AT291" s="551"/>
      <c r="AU291" s="551"/>
      <c r="AV291" s="551"/>
      <c r="AW291" s="551"/>
      <c r="AX291" s="551"/>
      <c r="AY291" s="551"/>
      <c r="AZ291" s="551"/>
      <c r="BA291" s="551"/>
      <c r="BB291" s="551"/>
      <c r="BD291" s="286" t="s">
        <v>180</v>
      </c>
    </row>
    <row r="292" spans="2:56" ht="12.75" customHeight="1">
      <c r="K292" s="1370" t="s">
        <v>775</v>
      </c>
      <c r="L292" s="1371"/>
      <c r="M292" s="1371"/>
      <c r="N292" s="1371"/>
      <c r="O292" s="1371"/>
      <c r="P292" s="1371"/>
      <c r="Q292" s="1371"/>
      <c r="R292" s="1371"/>
      <c r="S292" s="1371"/>
      <c r="T292" s="1371"/>
      <c r="U292" s="1371"/>
      <c r="V292" s="1371"/>
      <c r="W292" s="1371"/>
      <c r="X292" s="1371"/>
      <c r="Y292" s="1371"/>
      <c r="Z292" s="1371"/>
      <c r="AA292" s="1371"/>
      <c r="AB292" s="1371"/>
      <c r="AC292" s="1371"/>
      <c r="AD292" s="1371"/>
      <c r="AE292" s="1371"/>
      <c r="AF292" s="1371"/>
      <c r="AG292" s="1371"/>
      <c r="AH292" s="1371"/>
      <c r="AI292" s="1371"/>
      <c r="AJ292" s="1372"/>
      <c r="AK292" s="45"/>
      <c r="AL292" s="46"/>
      <c r="AM292" s="46"/>
      <c r="AN292" s="46"/>
      <c r="AO292" s="46"/>
      <c r="AP292" s="46"/>
      <c r="AQ292" s="46"/>
      <c r="AR292" s="46"/>
      <c r="AS292" s="46"/>
      <c r="AT292" s="47"/>
      <c r="AV292" s="1829" t="str">
        <f>IF(AND(AR45&gt;1,AY288&lt;&gt;1),"Attenzione: il 'totale (%)' deve essere pari al 100%","")</f>
        <v/>
      </c>
      <c r="AW292" s="1829"/>
      <c r="AX292" s="1829"/>
      <c r="AY292" s="1829"/>
      <c r="AZ292" s="1829"/>
      <c r="BA292" s="1829"/>
      <c r="BB292" s="1829"/>
    </row>
    <row r="293" spans="2:56" ht="12.75" customHeight="1">
      <c r="K293" s="1373"/>
      <c r="L293" s="1374"/>
      <c r="M293" s="1374"/>
      <c r="N293" s="1374"/>
      <c r="O293" s="1374"/>
      <c r="P293" s="1374"/>
      <c r="Q293" s="1374"/>
      <c r="R293" s="1374"/>
      <c r="S293" s="1374"/>
      <c r="T293" s="1374"/>
      <c r="U293" s="1374"/>
      <c r="V293" s="1374"/>
      <c r="W293" s="1374"/>
      <c r="X293" s="1374"/>
      <c r="Y293" s="1374"/>
      <c r="Z293" s="1374"/>
      <c r="AA293" s="1374"/>
      <c r="AB293" s="1374"/>
      <c r="AC293" s="1374"/>
      <c r="AD293" s="1374"/>
      <c r="AE293" s="1374"/>
      <c r="AF293" s="1374"/>
      <c r="AG293" s="1374"/>
      <c r="AH293" s="1374"/>
      <c r="AI293" s="1374"/>
      <c r="AJ293" s="1375"/>
      <c r="AK293" s="50"/>
      <c r="AL293" s="1401" t="str">
        <f>IF(AND(AY288&lt;&gt;"",AY288=1),IF(SUMPRODUCT(K288:AX288,K289:AX289)&gt;=0.8,"buona",IF(SUMPRODUCT(K288:AX288,K289:AX289)&lt;0.5,"scadente","media")),"-")</f>
        <v>-</v>
      </c>
      <c r="AM293" s="1401"/>
      <c r="AN293" s="1401"/>
      <c r="AO293" s="1401"/>
      <c r="AP293" s="1401"/>
      <c r="AQ293" s="1401"/>
      <c r="AR293" s="1401"/>
      <c r="AS293" s="1401"/>
      <c r="AT293" s="315"/>
      <c r="AV293" s="1829"/>
      <c r="AW293" s="1829"/>
      <c r="AX293" s="1829"/>
      <c r="AY293" s="1829"/>
      <c r="AZ293" s="1829"/>
      <c r="BA293" s="1829"/>
      <c r="BB293" s="1829"/>
    </row>
    <row r="294" spans="2:56" ht="12.75" customHeight="1">
      <c r="K294" s="1376"/>
      <c r="L294" s="1377"/>
      <c r="M294" s="1377"/>
      <c r="N294" s="1377"/>
      <c r="O294" s="1377"/>
      <c r="P294" s="1377"/>
      <c r="Q294" s="1377"/>
      <c r="R294" s="1377"/>
      <c r="S294" s="1377"/>
      <c r="T294" s="1377"/>
      <c r="U294" s="1377"/>
      <c r="V294" s="1377"/>
      <c r="W294" s="1377"/>
      <c r="X294" s="1377"/>
      <c r="Y294" s="1377"/>
      <c r="Z294" s="1377"/>
      <c r="AA294" s="1377"/>
      <c r="AB294" s="1377"/>
      <c r="AC294" s="1377"/>
      <c r="AD294" s="1377"/>
      <c r="AE294" s="1377"/>
      <c r="AF294" s="1377"/>
      <c r="AG294" s="1377"/>
      <c r="AH294" s="1377"/>
      <c r="AI294" s="1377"/>
      <c r="AJ294" s="1378"/>
      <c r="AK294" s="54"/>
      <c r="AL294" s="53"/>
      <c r="AM294" s="53"/>
      <c r="AN294" s="53"/>
      <c r="AO294" s="53"/>
      <c r="AP294" s="53"/>
      <c r="AQ294" s="53"/>
      <c r="AR294" s="53"/>
      <c r="AS294" s="53"/>
      <c r="AT294" s="55"/>
      <c r="AV294" s="1829"/>
      <c r="AW294" s="1829"/>
      <c r="AX294" s="1829"/>
      <c r="AY294" s="1829"/>
      <c r="AZ294" s="1829"/>
      <c r="BA294" s="1829"/>
      <c r="BB294" s="1829"/>
    </row>
    <row r="295" spans="2:56" ht="12.75" customHeight="1">
      <c r="K295" s="1370" t="s">
        <v>247</v>
      </c>
      <c r="L295" s="1371"/>
      <c r="M295" s="1371"/>
      <c r="N295" s="1371"/>
      <c r="O295" s="1371"/>
      <c r="P295" s="1371"/>
      <c r="Q295" s="1371"/>
      <c r="R295" s="1371"/>
      <c r="S295" s="1371"/>
      <c r="T295" s="1371"/>
      <c r="U295" s="1371"/>
      <c r="V295" s="1371"/>
      <c r="W295" s="1371"/>
      <c r="X295" s="1371"/>
      <c r="Y295" s="1371"/>
      <c r="Z295" s="1371"/>
      <c r="AA295" s="1371"/>
      <c r="AB295" s="1371"/>
      <c r="AC295" s="1371"/>
      <c r="AD295" s="1371"/>
      <c r="AE295" s="1371"/>
      <c r="AF295" s="1371"/>
      <c r="AG295" s="1371"/>
      <c r="AH295" s="1371"/>
      <c r="AI295" s="1371"/>
      <c r="AJ295" s="1372"/>
      <c r="AK295" s="45"/>
      <c r="AL295" s="46"/>
      <c r="AM295" s="46"/>
      <c r="AN295" s="46"/>
      <c r="AO295" s="46"/>
      <c r="AP295" s="46"/>
      <c r="AQ295" s="46"/>
      <c r="AR295" s="46"/>
      <c r="AS295" s="46"/>
      <c r="AT295" s="47"/>
      <c r="AV295" s="1829"/>
      <c r="AW295" s="1829"/>
      <c r="AX295" s="1829"/>
      <c r="AY295" s="1829"/>
      <c r="AZ295" s="1829"/>
      <c r="BA295" s="1829"/>
      <c r="BB295" s="1829"/>
    </row>
    <row r="296" spans="2:56" ht="12.75" customHeight="1">
      <c r="K296" s="1373"/>
      <c r="L296" s="1374"/>
      <c r="M296" s="1374"/>
      <c r="N296" s="1374"/>
      <c r="O296" s="1374"/>
      <c r="P296" s="1374"/>
      <c r="Q296" s="1374"/>
      <c r="R296" s="1374"/>
      <c r="S296" s="1374"/>
      <c r="T296" s="1374"/>
      <c r="U296" s="1374"/>
      <c r="V296" s="1374"/>
      <c r="W296" s="1374"/>
      <c r="X296" s="1374"/>
      <c r="Y296" s="1374"/>
      <c r="Z296" s="1374"/>
      <c r="AA296" s="1374"/>
      <c r="AB296" s="1374"/>
      <c r="AC296" s="1374"/>
      <c r="AD296" s="1374"/>
      <c r="AE296" s="1374"/>
      <c r="AF296" s="1374"/>
      <c r="AG296" s="1374"/>
      <c r="AH296" s="1374"/>
      <c r="AI296" s="1374"/>
      <c r="AJ296" s="1375"/>
      <c r="AK296" s="50"/>
      <c r="AL296" s="1401" t="str">
        <f>IF(AND(AY288&lt;&gt;"",AY288=1),IF(1-SUMPRODUCT(K288:AX288,K290:AX290)&gt;=0.8,"rigido",IF(1-SUMPRODUCT(K288:AX288,K290:AX290)&lt;0.8,"deformabile","")),"-")</f>
        <v>-</v>
      </c>
      <c r="AM296" s="1401"/>
      <c r="AN296" s="1401"/>
      <c r="AO296" s="1401"/>
      <c r="AP296" s="1401"/>
      <c r="AQ296" s="1401"/>
      <c r="AR296" s="1401"/>
      <c r="AS296" s="1401"/>
      <c r="AT296" s="315"/>
      <c r="AV296" s="1829"/>
      <c r="AW296" s="1829"/>
      <c r="AX296" s="1829"/>
      <c r="AY296" s="1829"/>
      <c r="AZ296" s="1829"/>
      <c r="BA296" s="1829"/>
      <c r="BB296" s="1829"/>
    </row>
    <row r="297" spans="2:56" ht="12.75" customHeight="1">
      <c r="K297" s="1376"/>
      <c r="L297" s="1377"/>
      <c r="M297" s="1377"/>
      <c r="N297" s="1377"/>
      <c r="O297" s="1377"/>
      <c r="P297" s="1377"/>
      <c r="Q297" s="1377"/>
      <c r="R297" s="1377"/>
      <c r="S297" s="1377"/>
      <c r="T297" s="1377"/>
      <c r="U297" s="1377"/>
      <c r="V297" s="1377"/>
      <c r="W297" s="1377"/>
      <c r="X297" s="1377"/>
      <c r="Y297" s="1377"/>
      <c r="Z297" s="1377"/>
      <c r="AA297" s="1377"/>
      <c r="AB297" s="1377"/>
      <c r="AC297" s="1377"/>
      <c r="AD297" s="1377"/>
      <c r="AE297" s="1377"/>
      <c r="AF297" s="1377"/>
      <c r="AG297" s="1377"/>
      <c r="AH297" s="1377"/>
      <c r="AI297" s="1377"/>
      <c r="AJ297" s="1378"/>
      <c r="AK297" s="54"/>
      <c r="AL297" s="53"/>
      <c r="AM297" s="53"/>
      <c r="AN297" s="53"/>
      <c r="AO297" s="53"/>
      <c r="AP297" s="53"/>
      <c r="AQ297" s="53"/>
      <c r="AR297" s="53"/>
      <c r="AS297" s="53"/>
      <c r="AT297" s="55"/>
    </row>
    <row r="298" spans="2:56" ht="12.75" customHeight="1"/>
    <row r="299" spans="2:56" ht="12.75" customHeight="1">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row>
    <row r="300" spans="2:56" ht="26.25" customHeight="1">
      <c r="B300" s="1060" t="s">
        <v>307</v>
      </c>
      <c r="C300" s="1061"/>
      <c r="D300" s="1061"/>
      <c r="E300" s="1061"/>
      <c r="F300" s="1216" t="s">
        <v>473</v>
      </c>
      <c r="G300" s="1217"/>
      <c r="H300" s="1217"/>
      <c r="I300" s="1217"/>
      <c r="J300" s="993">
        <f>IF($U$2&lt;&gt;"",$U$2,"")</f>
        <v>0</v>
      </c>
      <c r="K300" s="993"/>
      <c r="L300" s="993"/>
      <c r="M300" s="993"/>
      <c r="N300" s="993"/>
      <c r="O300" s="993"/>
      <c r="P300" s="994"/>
      <c r="Q300" s="1033" t="s">
        <v>1128</v>
      </c>
      <c r="R300" s="1196"/>
      <c r="S300" s="1196"/>
      <c r="T300" s="1196"/>
      <c r="U300" s="1196"/>
      <c r="V300" s="1196"/>
      <c r="W300" s="1196"/>
      <c r="X300" s="1196"/>
      <c r="Y300" s="1196"/>
      <c r="Z300" s="1196"/>
      <c r="AA300" s="1196"/>
      <c r="AB300" s="1196"/>
      <c r="AC300" s="1196"/>
      <c r="AD300" s="1196"/>
      <c r="AE300" s="1196"/>
      <c r="AF300" s="1196"/>
      <c r="AG300" s="1196"/>
      <c r="AH300" s="1196"/>
      <c r="AI300" s="1196"/>
      <c r="AJ300" s="1196"/>
      <c r="AK300" s="1196"/>
      <c r="AL300" s="1196"/>
      <c r="AM300" s="1196"/>
      <c r="AN300" s="1196"/>
      <c r="AO300" s="1196"/>
      <c r="AP300" s="1196"/>
      <c r="AQ300" s="1196"/>
      <c r="AR300" s="1196"/>
      <c r="AS300" s="1196"/>
      <c r="AT300" s="1196"/>
      <c r="AU300" s="1196"/>
      <c r="AV300" s="1196"/>
      <c r="AW300" s="1196"/>
      <c r="AX300" s="1196"/>
      <c r="AY300" s="1196"/>
      <c r="AZ300" s="1196"/>
      <c r="BA300" s="1196"/>
      <c r="BB300" s="1197"/>
    </row>
    <row r="301" spans="2:56" ht="26.25" customHeight="1">
      <c r="B301" s="1062"/>
      <c r="C301" s="1063"/>
      <c r="D301" s="1063"/>
      <c r="E301" s="1063"/>
      <c r="F301" s="1239" t="s">
        <v>653</v>
      </c>
      <c r="G301" s="1240"/>
      <c r="H301" s="1240"/>
      <c r="I301" s="1240"/>
      <c r="J301" s="1042" t="str">
        <f>IF($AW$2&lt;&gt;"",$AW$2,"")</f>
        <v>01</v>
      </c>
      <c r="K301" s="1042"/>
      <c r="L301" s="1042"/>
      <c r="M301" s="1042"/>
      <c r="N301" s="1042"/>
      <c r="O301" s="1042"/>
      <c r="P301" s="1043"/>
      <c r="Q301" s="1198"/>
      <c r="R301" s="1198"/>
      <c r="S301" s="1198"/>
      <c r="T301" s="1198"/>
      <c r="U301" s="1198"/>
      <c r="V301" s="1198"/>
      <c r="W301" s="1198"/>
      <c r="X301" s="1198"/>
      <c r="Y301" s="1198"/>
      <c r="Z301" s="1198"/>
      <c r="AA301" s="1198"/>
      <c r="AB301" s="1198"/>
      <c r="AC301" s="1198"/>
      <c r="AD301" s="1198"/>
      <c r="AE301" s="1198"/>
      <c r="AF301" s="1198"/>
      <c r="AG301" s="1198"/>
      <c r="AH301" s="1198"/>
      <c r="AI301" s="1198"/>
      <c r="AJ301" s="1198"/>
      <c r="AK301" s="1198"/>
      <c r="AL301" s="1198"/>
      <c r="AM301" s="1198"/>
      <c r="AN301" s="1198"/>
      <c r="AO301" s="1198"/>
      <c r="AP301" s="1198"/>
      <c r="AQ301" s="1198"/>
      <c r="AR301" s="1198"/>
      <c r="AS301" s="1198"/>
      <c r="AT301" s="1198"/>
      <c r="AU301" s="1198"/>
      <c r="AV301" s="1198"/>
      <c r="AW301" s="1198"/>
      <c r="AX301" s="1198"/>
      <c r="AY301" s="1198"/>
      <c r="AZ301" s="1198"/>
      <c r="BA301" s="1198"/>
      <c r="BB301" s="1199"/>
    </row>
    <row r="302" spans="2:56" ht="7.5" customHeight="1">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row>
    <row r="303" spans="2:56" ht="12.75" customHeight="1">
      <c r="B303" s="1367" t="s">
        <v>945</v>
      </c>
      <c r="C303" s="1367"/>
      <c r="D303" s="1367"/>
      <c r="E303" s="1367"/>
      <c r="F303" s="1367"/>
      <c r="G303" s="1367"/>
      <c r="H303" s="1367"/>
      <c r="I303" s="1367"/>
      <c r="J303" s="1367"/>
      <c r="K303" s="1367"/>
      <c r="L303" s="1367"/>
      <c r="M303" s="1367"/>
      <c r="N303" s="1367"/>
      <c r="O303" s="1367"/>
      <c r="P303" s="1367"/>
      <c r="Q303" s="1367"/>
      <c r="R303" s="1367"/>
      <c r="S303" s="1367"/>
      <c r="T303" s="1367"/>
      <c r="U303" s="1367"/>
      <c r="V303" s="1367"/>
      <c r="W303" s="1367"/>
      <c r="X303" s="1367"/>
      <c r="Y303" s="1367"/>
      <c r="Z303" s="1367"/>
      <c r="AA303" s="1367"/>
      <c r="AB303" s="1367"/>
      <c r="AC303" s="1367"/>
      <c r="AD303" s="1367"/>
      <c r="AE303" s="1367"/>
      <c r="AF303" s="1367"/>
      <c r="AG303" s="1367"/>
      <c r="AH303" s="1367"/>
      <c r="AI303" s="1367"/>
      <c r="AJ303" s="1367"/>
      <c r="AK303" s="1367"/>
      <c r="AL303" s="1367"/>
      <c r="AM303" s="1367"/>
      <c r="AN303" s="1367"/>
      <c r="AO303" s="1367"/>
      <c r="AP303" s="1367"/>
      <c r="AQ303" s="1367"/>
      <c r="AR303" s="1367"/>
      <c r="AS303" s="1367"/>
      <c r="AT303" s="1367"/>
      <c r="AU303" s="1367"/>
      <c r="AV303" s="1367"/>
      <c r="AW303" s="1367"/>
      <c r="AX303" s="1367"/>
      <c r="AY303" s="1367"/>
      <c r="AZ303" s="1367"/>
      <c r="BA303" s="1367"/>
      <c r="BB303" s="1367"/>
    </row>
    <row r="304" spans="2:56" ht="12.75" customHeight="1">
      <c r="B304" s="1367"/>
      <c r="C304" s="1367"/>
      <c r="D304" s="1367"/>
      <c r="E304" s="1367"/>
      <c r="F304" s="1367"/>
      <c r="G304" s="1367"/>
      <c r="H304" s="1367"/>
      <c r="I304" s="1367"/>
      <c r="J304" s="1367"/>
      <c r="K304" s="1367"/>
      <c r="L304" s="1367"/>
      <c r="M304" s="1367"/>
      <c r="N304" s="1367"/>
      <c r="O304" s="1367"/>
      <c r="P304" s="1367"/>
      <c r="Q304" s="1367"/>
      <c r="R304" s="1367"/>
      <c r="S304" s="1367"/>
      <c r="T304" s="1367"/>
      <c r="U304" s="1367"/>
      <c r="V304" s="1367"/>
      <c r="W304" s="1367"/>
      <c r="X304" s="1367"/>
      <c r="Y304" s="1367"/>
      <c r="Z304" s="1367"/>
      <c r="AA304" s="1367"/>
      <c r="AB304" s="1367"/>
      <c r="AC304" s="1367"/>
      <c r="AD304" s="1367"/>
      <c r="AE304" s="1367"/>
      <c r="AF304" s="1367"/>
      <c r="AG304" s="1367"/>
      <c r="AH304" s="1367"/>
      <c r="AI304" s="1367"/>
      <c r="AJ304" s="1367"/>
      <c r="AK304" s="1367"/>
      <c r="AL304" s="1367"/>
      <c r="AM304" s="1367"/>
      <c r="AN304" s="1367"/>
      <c r="AO304" s="1367"/>
      <c r="AP304" s="1367"/>
      <c r="AQ304" s="1367"/>
      <c r="AR304" s="1367"/>
      <c r="AS304" s="1367"/>
      <c r="AT304" s="1367"/>
      <c r="AU304" s="1367"/>
      <c r="AV304" s="1367"/>
      <c r="AW304" s="1367"/>
      <c r="AX304" s="1367"/>
      <c r="AY304" s="1367"/>
      <c r="AZ304" s="1367"/>
      <c r="BA304" s="1367"/>
      <c r="BB304" s="1367"/>
    </row>
    <row r="305" spans="2:54" ht="12.75" customHeight="1">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row>
    <row r="306" spans="2:54" ht="12.75" customHeight="1">
      <c r="B306" s="100"/>
      <c r="C306" s="100"/>
      <c r="D306" s="100"/>
      <c r="E306" s="100"/>
      <c r="F306" s="100"/>
      <c r="G306" s="100"/>
      <c r="H306" s="318"/>
      <c r="I306" s="319"/>
      <c r="J306" s="319"/>
      <c r="K306" s="319"/>
      <c r="L306" s="319"/>
      <c r="M306" s="319"/>
      <c r="N306" s="319"/>
      <c r="O306" s="319"/>
      <c r="P306" s="319"/>
      <c r="Q306" s="319"/>
      <c r="R306" s="319"/>
      <c r="S306" s="319"/>
      <c r="T306" s="319"/>
      <c r="U306" s="319"/>
      <c r="V306" s="319"/>
      <c r="W306" s="319"/>
      <c r="X306" s="319"/>
      <c r="Y306" s="319"/>
      <c r="Z306" s="319"/>
      <c r="AA306" s="324"/>
      <c r="AB306" s="98"/>
      <c r="AC306" s="99"/>
      <c r="AD306" s="99"/>
      <c r="AE306" s="99"/>
      <c r="AF306" s="99"/>
      <c r="AG306" s="99"/>
      <c r="AH306" s="99"/>
      <c r="AI306" s="99"/>
      <c r="AJ306" s="99"/>
      <c r="AK306" s="99"/>
      <c r="AL306" s="99"/>
      <c r="AM306" s="99"/>
      <c r="AN306" s="99"/>
      <c r="AO306" s="99"/>
      <c r="AP306" s="99"/>
      <c r="AQ306" s="99"/>
      <c r="AR306" s="99"/>
      <c r="AS306" s="99"/>
      <c r="AT306" s="99"/>
      <c r="AU306" s="278"/>
      <c r="AV306" s="100"/>
      <c r="AW306" s="100"/>
      <c r="AX306" s="100"/>
      <c r="AY306" s="100"/>
      <c r="AZ306" s="100"/>
      <c r="BA306" s="100"/>
      <c r="BB306" s="100"/>
    </row>
    <row r="307" spans="2:54" ht="12.75" customHeight="1">
      <c r="B307" s="100"/>
      <c r="C307" s="100"/>
      <c r="D307" s="100"/>
      <c r="E307" s="100"/>
      <c r="F307" s="100"/>
      <c r="G307" s="100"/>
      <c r="H307" s="320"/>
      <c r="I307" s="321"/>
      <c r="J307" s="321"/>
      <c r="K307" s="321"/>
      <c r="L307" s="321"/>
      <c r="M307" s="321"/>
      <c r="N307" s="321"/>
      <c r="O307" s="321"/>
      <c r="P307" s="321"/>
      <c r="Q307" s="321"/>
      <c r="R307" s="321"/>
      <c r="S307" s="321"/>
      <c r="T307" s="321"/>
      <c r="U307" s="321"/>
      <c r="V307" s="321"/>
      <c r="W307" s="321"/>
      <c r="X307" s="321"/>
      <c r="Y307" s="321"/>
      <c r="Z307" s="321"/>
      <c r="AA307" s="325"/>
      <c r="AB307" s="101"/>
      <c r="AC307" s="100"/>
      <c r="AD307" s="100"/>
      <c r="AE307" s="100"/>
      <c r="AF307" s="100"/>
      <c r="AG307" s="100"/>
      <c r="AH307" s="100"/>
      <c r="AI307" s="100"/>
      <c r="AJ307" s="100"/>
      <c r="AK307" s="100"/>
      <c r="AL307" s="100"/>
      <c r="AM307" s="100"/>
      <c r="AN307" s="100"/>
      <c r="AO307" s="100"/>
      <c r="AP307" s="100"/>
      <c r="AQ307" s="100"/>
      <c r="AR307" s="100"/>
      <c r="AS307" s="100"/>
      <c r="AT307" s="100"/>
      <c r="AU307" s="279"/>
      <c r="AV307" s="100"/>
      <c r="AW307" s="100"/>
      <c r="AX307" s="100"/>
      <c r="AY307" s="100"/>
      <c r="AZ307" s="100"/>
      <c r="BA307" s="100"/>
      <c r="BB307" s="100"/>
    </row>
    <row r="308" spans="2:54" ht="12.75" customHeight="1">
      <c r="B308" s="100"/>
      <c r="C308" s="100"/>
      <c r="D308" s="100"/>
      <c r="E308" s="100"/>
      <c r="F308" s="100"/>
      <c r="G308" s="100"/>
      <c r="H308" s="320"/>
      <c r="I308" s="321"/>
      <c r="J308" s="321"/>
      <c r="K308" s="321"/>
      <c r="L308" s="321"/>
      <c r="M308" s="321"/>
      <c r="N308" s="321"/>
      <c r="O308" s="321"/>
      <c r="P308" s="321"/>
      <c r="Q308" s="321"/>
      <c r="R308" s="321"/>
      <c r="S308" s="321"/>
      <c r="T308" s="321"/>
      <c r="U308" s="321"/>
      <c r="V308" s="321"/>
      <c r="W308" s="321"/>
      <c r="X308" s="321"/>
      <c r="Y308" s="321"/>
      <c r="Z308" s="321"/>
      <c r="AA308" s="325"/>
      <c r="AB308" s="101"/>
      <c r="AC308" s="100"/>
      <c r="AD308" s="100"/>
      <c r="AE308" s="100"/>
      <c r="AF308" s="100"/>
      <c r="AG308" s="100"/>
      <c r="AH308" s="100"/>
      <c r="AI308" s="100"/>
      <c r="AJ308" s="100"/>
      <c r="AK308" s="100"/>
      <c r="AL308" s="100"/>
      <c r="AM308" s="100"/>
      <c r="AN308" s="100"/>
      <c r="AO308" s="100"/>
      <c r="AP308" s="100"/>
      <c r="AQ308" s="100"/>
      <c r="AR308" s="100"/>
      <c r="AS308" s="100"/>
      <c r="AT308" s="100"/>
      <c r="AU308" s="279"/>
      <c r="AV308" s="100"/>
      <c r="AW308" s="100"/>
      <c r="AX308" s="100"/>
      <c r="AY308" s="100"/>
      <c r="AZ308" s="100"/>
      <c r="BA308" s="100"/>
      <c r="BB308" s="100"/>
    </row>
    <row r="309" spans="2:54" ht="12.75" customHeight="1">
      <c r="B309" s="100"/>
      <c r="C309" s="100"/>
      <c r="D309" s="100"/>
      <c r="E309" s="100"/>
      <c r="F309" s="100"/>
      <c r="G309" s="100"/>
      <c r="H309" s="320"/>
      <c r="I309" s="321"/>
      <c r="J309" s="321"/>
      <c r="K309" s="321"/>
      <c r="L309" s="321"/>
      <c r="M309" s="321"/>
      <c r="N309" s="321"/>
      <c r="O309" s="321"/>
      <c r="P309" s="321"/>
      <c r="Q309" s="321"/>
      <c r="R309" s="321"/>
      <c r="S309" s="321"/>
      <c r="T309" s="321"/>
      <c r="U309" s="321"/>
      <c r="V309" s="321"/>
      <c r="W309" s="321"/>
      <c r="X309" s="321"/>
      <c r="Y309" s="321"/>
      <c r="Z309" s="321"/>
      <c r="AA309" s="325"/>
      <c r="AB309" s="101"/>
      <c r="AC309" s="100"/>
      <c r="AD309" s="100"/>
      <c r="AE309" s="100"/>
      <c r="AF309" s="100"/>
      <c r="AG309" s="100"/>
      <c r="AH309" s="100"/>
      <c r="AI309" s="100"/>
      <c r="AJ309" s="100"/>
      <c r="AK309" s="100"/>
      <c r="AL309" s="100"/>
      <c r="AM309" s="100"/>
      <c r="AN309" s="100"/>
      <c r="AO309" s="100"/>
      <c r="AP309" s="100"/>
      <c r="AQ309" s="100"/>
      <c r="AR309" s="100"/>
      <c r="AS309" s="100"/>
      <c r="AT309" s="100"/>
      <c r="AU309" s="279"/>
      <c r="AV309" s="100"/>
      <c r="AW309" s="100"/>
      <c r="AX309" s="100"/>
      <c r="AY309" s="100"/>
      <c r="AZ309" s="100"/>
      <c r="BA309" s="100"/>
      <c r="BB309" s="100"/>
    </row>
    <row r="310" spans="2:54" ht="12.75" customHeight="1">
      <c r="B310" s="100"/>
      <c r="C310" s="100"/>
      <c r="D310" s="100"/>
      <c r="E310" s="100"/>
      <c r="F310" s="100"/>
      <c r="G310" s="100"/>
      <c r="H310" s="320"/>
      <c r="I310" s="321"/>
      <c r="J310" s="321"/>
      <c r="K310" s="321"/>
      <c r="L310" s="321"/>
      <c r="M310" s="321"/>
      <c r="N310" s="321"/>
      <c r="O310" s="321"/>
      <c r="P310" s="321"/>
      <c r="Q310" s="321"/>
      <c r="R310" s="321"/>
      <c r="S310" s="321"/>
      <c r="T310" s="321"/>
      <c r="U310" s="321"/>
      <c r="V310" s="321"/>
      <c r="W310" s="321"/>
      <c r="X310" s="321"/>
      <c r="Y310" s="321"/>
      <c r="Z310" s="321"/>
      <c r="AA310" s="325"/>
      <c r="AB310" s="101"/>
      <c r="AC310" s="100"/>
      <c r="AD310" s="100"/>
      <c r="AE310" s="100"/>
      <c r="AF310" s="100"/>
      <c r="AG310" s="100"/>
      <c r="AH310" s="100"/>
      <c r="AI310" s="100"/>
      <c r="AJ310" s="100"/>
      <c r="AK310" s="100"/>
      <c r="AL310" s="100"/>
      <c r="AM310" s="100"/>
      <c r="AN310" s="100"/>
      <c r="AO310" s="100"/>
      <c r="AP310" s="100"/>
      <c r="AQ310" s="100"/>
      <c r="AR310" s="100"/>
      <c r="AS310" s="100"/>
      <c r="AT310" s="100"/>
      <c r="AU310" s="279"/>
      <c r="AV310" s="100"/>
      <c r="AW310" s="100"/>
      <c r="AX310" s="100"/>
      <c r="AY310" s="100"/>
      <c r="AZ310" s="100"/>
      <c r="BA310" s="100"/>
      <c r="BB310" s="100"/>
    </row>
    <row r="311" spans="2:54" ht="12.75" customHeight="1">
      <c r="B311" s="100"/>
      <c r="C311" s="100"/>
      <c r="D311" s="100"/>
      <c r="E311" s="100"/>
      <c r="F311" s="100"/>
      <c r="G311" s="100"/>
      <c r="H311" s="320"/>
      <c r="I311" s="321"/>
      <c r="J311" s="321"/>
      <c r="K311" s="321"/>
      <c r="L311" s="321"/>
      <c r="M311" s="321"/>
      <c r="N311" s="321"/>
      <c r="O311" s="321"/>
      <c r="P311" s="321"/>
      <c r="Q311" s="321"/>
      <c r="R311" s="321"/>
      <c r="S311" s="321"/>
      <c r="T311" s="321"/>
      <c r="U311" s="321"/>
      <c r="V311" s="321"/>
      <c r="W311" s="321"/>
      <c r="X311" s="321"/>
      <c r="Y311" s="321"/>
      <c r="Z311" s="321"/>
      <c r="AA311" s="325"/>
      <c r="AB311" s="101"/>
      <c r="AC311" s="100"/>
      <c r="AD311" s="100"/>
      <c r="AE311" s="100"/>
      <c r="AF311" s="100"/>
      <c r="AG311" s="100"/>
      <c r="AH311" s="100"/>
      <c r="AI311" s="100"/>
      <c r="AJ311" s="100"/>
      <c r="AK311" s="100"/>
      <c r="AL311" s="100"/>
      <c r="AM311" s="100"/>
      <c r="AN311" s="100"/>
      <c r="AO311" s="100"/>
      <c r="AP311" s="100"/>
      <c r="AQ311" s="100"/>
      <c r="AR311" s="100"/>
      <c r="AS311" s="100"/>
      <c r="AT311" s="100"/>
      <c r="AU311" s="279"/>
      <c r="AV311" s="100"/>
      <c r="AW311" s="100"/>
      <c r="AX311" s="100"/>
      <c r="AY311" s="100"/>
      <c r="AZ311" s="100"/>
      <c r="BA311" s="100"/>
      <c r="BB311" s="100"/>
    </row>
    <row r="312" spans="2:54" ht="12.75" customHeight="1">
      <c r="B312" s="100"/>
      <c r="C312" s="100"/>
      <c r="D312" s="100"/>
      <c r="E312" s="100"/>
      <c r="F312" s="100"/>
      <c r="G312" s="100"/>
      <c r="H312" s="320"/>
      <c r="I312" s="321"/>
      <c r="J312" s="321"/>
      <c r="K312" s="321"/>
      <c r="L312" s="321"/>
      <c r="M312" s="321"/>
      <c r="N312" s="321"/>
      <c r="O312" s="321"/>
      <c r="P312" s="321"/>
      <c r="Q312" s="321"/>
      <c r="R312" s="321"/>
      <c r="S312" s="321"/>
      <c r="T312" s="321"/>
      <c r="U312" s="321"/>
      <c r="V312" s="321"/>
      <c r="W312" s="321"/>
      <c r="X312" s="321"/>
      <c r="Y312" s="321"/>
      <c r="Z312" s="321"/>
      <c r="AA312" s="325"/>
      <c r="AB312" s="101"/>
      <c r="AC312" s="100"/>
      <c r="AD312" s="100"/>
      <c r="AE312" s="100"/>
      <c r="AF312" s="100"/>
      <c r="AG312" s="100"/>
      <c r="AH312" s="100"/>
      <c r="AI312" s="100"/>
      <c r="AJ312" s="100"/>
      <c r="AK312" s="100"/>
      <c r="AL312" s="100"/>
      <c r="AM312" s="100"/>
      <c r="AN312" s="100"/>
      <c r="AO312" s="100"/>
      <c r="AP312" s="100"/>
      <c r="AQ312" s="100"/>
      <c r="AR312" s="100"/>
      <c r="AS312" s="100"/>
      <c r="AT312" s="100"/>
      <c r="AU312" s="279"/>
      <c r="AV312" s="100"/>
      <c r="AW312" s="100"/>
      <c r="AX312" s="100"/>
      <c r="AY312" s="100"/>
      <c r="AZ312" s="100"/>
      <c r="BA312" s="100"/>
      <c r="BB312" s="100"/>
    </row>
    <row r="313" spans="2:54" ht="12.75" customHeight="1">
      <c r="B313" s="100"/>
      <c r="C313" s="100"/>
      <c r="D313" s="100"/>
      <c r="E313" s="100"/>
      <c r="F313" s="100"/>
      <c r="G313" s="100"/>
      <c r="H313" s="320"/>
      <c r="I313" s="321"/>
      <c r="J313" s="321"/>
      <c r="K313" s="321"/>
      <c r="L313" s="321"/>
      <c r="M313" s="321"/>
      <c r="N313" s="321"/>
      <c r="O313" s="321"/>
      <c r="P313" s="321"/>
      <c r="Q313" s="321"/>
      <c r="R313" s="321"/>
      <c r="S313" s="321"/>
      <c r="T313" s="321"/>
      <c r="U313" s="321"/>
      <c r="V313" s="321"/>
      <c r="W313" s="321"/>
      <c r="X313" s="321"/>
      <c r="Y313" s="321"/>
      <c r="Z313" s="321"/>
      <c r="AA313" s="325"/>
      <c r="AB313" s="101"/>
      <c r="AC313" s="100"/>
      <c r="AD313" s="100"/>
      <c r="AE313" s="100"/>
      <c r="AF313" s="100"/>
      <c r="AG313" s="100"/>
      <c r="AH313" s="100"/>
      <c r="AI313" s="100"/>
      <c r="AJ313" s="100"/>
      <c r="AK313" s="100"/>
      <c r="AL313" s="100"/>
      <c r="AM313" s="100"/>
      <c r="AN313" s="100"/>
      <c r="AO313" s="100"/>
      <c r="AP313" s="100"/>
      <c r="AQ313" s="100"/>
      <c r="AR313" s="100"/>
      <c r="AS313" s="100"/>
      <c r="AT313" s="100"/>
      <c r="AU313" s="279"/>
      <c r="AV313" s="100"/>
      <c r="AW313" s="100"/>
      <c r="AX313" s="100"/>
      <c r="AY313" s="100"/>
      <c r="AZ313" s="100"/>
      <c r="BA313" s="100"/>
      <c r="BB313" s="100"/>
    </row>
    <row r="314" spans="2:54" ht="12.75" customHeight="1">
      <c r="B314" s="100"/>
      <c r="C314" s="100"/>
      <c r="D314" s="100"/>
      <c r="E314" s="100"/>
      <c r="F314" s="100"/>
      <c r="G314" s="100"/>
      <c r="H314" s="320"/>
      <c r="I314" s="321"/>
      <c r="J314" s="321"/>
      <c r="K314" s="321"/>
      <c r="L314" s="321"/>
      <c r="M314" s="321"/>
      <c r="N314" s="321"/>
      <c r="O314" s="321"/>
      <c r="P314" s="321"/>
      <c r="Q314" s="321"/>
      <c r="R314" s="321"/>
      <c r="S314" s="321"/>
      <c r="T314" s="321"/>
      <c r="U314" s="321"/>
      <c r="V314" s="321"/>
      <c r="W314" s="321"/>
      <c r="X314" s="321"/>
      <c r="Y314" s="321"/>
      <c r="Z314" s="321"/>
      <c r="AA314" s="325"/>
      <c r="AB314" s="101"/>
      <c r="AC314" s="100"/>
      <c r="AD314" s="100"/>
      <c r="AE314" s="100"/>
      <c r="AF314" s="100"/>
      <c r="AG314" s="100"/>
      <c r="AH314" s="100"/>
      <c r="AI314" s="100"/>
      <c r="AJ314" s="100"/>
      <c r="AK314" s="100"/>
      <c r="AL314" s="100"/>
      <c r="AM314" s="100"/>
      <c r="AN314" s="100"/>
      <c r="AO314" s="100"/>
      <c r="AP314" s="100"/>
      <c r="AQ314" s="100"/>
      <c r="AR314" s="100"/>
      <c r="AS314" s="100"/>
      <c r="AT314" s="100"/>
      <c r="AU314" s="279"/>
      <c r="AV314" s="100"/>
      <c r="AW314" s="100"/>
      <c r="AX314" s="100"/>
      <c r="AY314" s="100"/>
      <c r="AZ314" s="100"/>
      <c r="BA314" s="100"/>
      <c r="BB314" s="100"/>
    </row>
    <row r="315" spans="2:54" ht="12.75" customHeight="1">
      <c r="B315" s="100"/>
      <c r="C315" s="100"/>
      <c r="D315" s="100"/>
      <c r="E315" s="100"/>
      <c r="F315" s="100"/>
      <c r="G315" s="100"/>
      <c r="H315" s="322"/>
      <c r="I315" s="323"/>
      <c r="J315" s="323"/>
      <c r="K315" s="323"/>
      <c r="L315" s="323"/>
      <c r="M315" s="323"/>
      <c r="N315" s="323"/>
      <c r="O315" s="323"/>
      <c r="P315" s="323"/>
      <c r="Q315" s="323"/>
      <c r="R315" s="323"/>
      <c r="S315" s="323"/>
      <c r="T315" s="323"/>
      <c r="U315" s="323"/>
      <c r="V315" s="323"/>
      <c r="W315" s="323"/>
      <c r="X315" s="323"/>
      <c r="Y315" s="323"/>
      <c r="Z315" s="323"/>
      <c r="AA315" s="326"/>
      <c r="AB315" s="301"/>
      <c r="AC315" s="104"/>
      <c r="AD315" s="104"/>
      <c r="AE315" s="104"/>
      <c r="AF315" s="104"/>
      <c r="AG315" s="104"/>
      <c r="AH315" s="104"/>
      <c r="AI315" s="104"/>
      <c r="AJ315" s="104"/>
      <c r="AK315" s="104"/>
      <c r="AL315" s="104"/>
      <c r="AM315" s="104"/>
      <c r="AN315" s="104"/>
      <c r="AO315" s="104"/>
      <c r="AP315" s="104"/>
      <c r="AQ315" s="104"/>
      <c r="AR315" s="104"/>
      <c r="AS315" s="104"/>
      <c r="AT315" s="104"/>
      <c r="AU315" s="300"/>
      <c r="AV315" s="100"/>
      <c r="AW315" s="100"/>
      <c r="AX315" s="100"/>
      <c r="AY315" s="100"/>
      <c r="AZ315" s="100"/>
      <c r="BA315" s="100"/>
      <c r="BB315" s="100"/>
    </row>
    <row r="316" spans="2:54" ht="12.75" customHeight="1">
      <c r="B316" s="100"/>
      <c r="C316" s="100"/>
      <c r="D316" s="100"/>
      <c r="E316" s="100"/>
      <c r="F316" s="100"/>
      <c r="G316" s="100"/>
      <c r="H316" s="1394" t="s">
        <v>884</v>
      </c>
      <c r="I316" s="1395"/>
      <c r="J316" s="1395"/>
      <c r="K316" s="1395"/>
      <c r="L316" s="1395"/>
      <c r="M316" s="1395"/>
      <c r="N316" s="1395"/>
      <c r="O316" s="1395"/>
      <c r="P316" s="1395"/>
      <c r="Q316" s="1395"/>
      <c r="R316" s="1395"/>
      <c r="S316" s="1395"/>
      <c r="T316" s="1395"/>
      <c r="U316" s="1395"/>
      <c r="V316" s="1395"/>
      <c r="W316" s="1395"/>
      <c r="X316" s="1395"/>
      <c r="Y316" s="1395"/>
      <c r="Z316" s="1395"/>
      <c r="AA316" s="1396"/>
      <c r="AB316" s="1394" t="s">
        <v>1035</v>
      </c>
      <c r="AC316" s="1395"/>
      <c r="AD316" s="1395"/>
      <c r="AE316" s="1395"/>
      <c r="AF316" s="1395"/>
      <c r="AG316" s="1395"/>
      <c r="AH316" s="1395"/>
      <c r="AI316" s="1395"/>
      <c r="AJ316" s="1395"/>
      <c r="AK316" s="1395"/>
      <c r="AL316" s="1395"/>
      <c r="AM316" s="1395"/>
      <c r="AN316" s="1395"/>
      <c r="AO316" s="1395"/>
      <c r="AP316" s="1395"/>
      <c r="AQ316" s="1395"/>
      <c r="AR316" s="1395"/>
      <c r="AS316" s="1395"/>
      <c r="AT316" s="1395"/>
      <c r="AU316" s="1396"/>
      <c r="AV316" s="100"/>
      <c r="AW316" s="100"/>
      <c r="AX316" s="100"/>
      <c r="AY316" s="100"/>
      <c r="AZ316" s="100"/>
      <c r="BA316" s="100"/>
      <c r="BB316" s="100"/>
    </row>
    <row r="317" spans="2:54" ht="12.75" customHeight="1">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row>
    <row r="318" spans="2:54" ht="12.75" customHeight="1">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row>
    <row r="319" spans="2:54" ht="12.75" customHeight="1">
      <c r="B319" s="100"/>
      <c r="C319" s="100"/>
      <c r="D319" s="100"/>
      <c r="E319" s="100"/>
      <c r="F319" s="100"/>
      <c r="G319" s="100"/>
      <c r="H319" s="100"/>
      <c r="I319" s="100"/>
      <c r="J319" s="1370" t="s">
        <v>1995</v>
      </c>
      <c r="K319" s="1371"/>
      <c r="L319" s="1371"/>
      <c r="M319" s="1371"/>
      <c r="N319" s="1371"/>
      <c r="O319" s="1371"/>
      <c r="P319" s="1371"/>
      <c r="Q319" s="1371"/>
      <c r="R319" s="1371"/>
      <c r="S319" s="1371"/>
      <c r="T319" s="1371"/>
      <c r="U319" s="1371"/>
      <c r="V319" s="1371"/>
      <c r="W319" s="1371"/>
      <c r="X319" s="1371"/>
      <c r="Y319" s="1371"/>
      <c r="Z319" s="1371"/>
      <c r="AA319" s="1371"/>
      <c r="AB319" s="1371"/>
      <c r="AC319" s="1371"/>
      <c r="AD319" s="1371"/>
      <c r="AE319" s="1371"/>
      <c r="AF319" s="1371"/>
      <c r="AG319" s="1371"/>
      <c r="AH319" s="1371"/>
      <c r="AI319" s="1371"/>
      <c r="AJ319" s="1372"/>
      <c r="AK319" s="45"/>
      <c r="AL319" s="46"/>
      <c r="AM319" s="46"/>
      <c r="AN319" s="46"/>
      <c r="AO319" s="46"/>
      <c r="AP319" s="46"/>
      <c r="AQ319" s="46"/>
      <c r="AR319" s="46"/>
      <c r="AS319" s="46"/>
      <c r="AT319" s="47"/>
      <c r="AU319" s="100"/>
      <c r="AV319" s="100"/>
      <c r="AW319" s="100"/>
      <c r="AX319" s="100"/>
      <c r="AY319" s="100"/>
      <c r="AZ319" s="100"/>
      <c r="BA319" s="100"/>
      <c r="BB319" s="100"/>
    </row>
    <row r="320" spans="2:54" ht="12.75" customHeight="1">
      <c r="B320" s="100"/>
      <c r="C320" s="100"/>
      <c r="D320" s="100"/>
      <c r="E320" s="100"/>
      <c r="F320" s="100"/>
      <c r="G320" s="100"/>
      <c r="H320" s="100"/>
      <c r="I320" s="100"/>
      <c r="J320" s="1373"/>
      <c r="K320" s="1374"/>
      <c r="L320" s="1374"/>
      <c r="M320" s="1374"/>
      <c r="N320" s="1374"/>
      <c r="O320" s="1374"/>
      <c r="P320" s="1374"/>
      <c r="Q320" s="1374"/>
      <c r="R320" s="1374"/>
      <c r="S320" s="1374"/>
      <c r="T320" s="1374"/>
      <c r="U320" s="1374"/>
      <c r="V320" s="1374"/>
      <c r="W320" s="1374"/>
      <c r="X320" s="1374"/>
      <c r="Y320" s="1374"/>
      <c r="Z320" s="1374"/>
      <c r="AA320" s="1374"/>
      <c r="AB320" s="1374"/>
      <c r="AC320" s="1374"/>
      <c r="AD320" s="1374"/>
      <c r="AE320" s="1374"/>
      <c r="AF320" s="1374"/>
      <c r="AG320" s="1374"/>
      <c r="AH320" s="1374"/>
      <c r="AI320" s="1374"/>
      <c r="AJ320" s="1375"/>
      <c r="AK320" s="50"/>
      <c r="AL320" s="1391"/>
      <c r="AM320" s="1391"/>
      <c r="AN320" s="1391"/>
      <c r="AO320" s="1391"/>
      <c r="AP320" s="1391"/>
      <c r="AQ320" s="1391"/>
      <c r="AR320" s="1391"/>
      <c r="AS320" s="1391"/>
      <c r="AT320" s="315"/>
      <c r="AU320" s="100"/>
      <c r="AV320" s="100"/>
      <c r="AW320" s="100"/>
      <c r="AX320" s="100"/>
      <c r="AY320" s="100"/>
      <c r="AZ320" s="100"/>
      <c r="BA320" s="100"/>
      <c r="BB320" s="100"/>
    </row>
    <row r="321" spans="2:57" ht="12.75" customHeight="1">
      <c r="B321" s="100"/>
      <c r="C321" s="100"/>
      <c r="D321" s="100"/>
      <c r="E321" s="100"/>
      <c r="F321" s="100"/>
      <c r="G321" s="100"/>
      <c r="H321" s="100"/>
      <c r="I321" s="100"/>
      <c r="J321" s="1376"/>
      <c r="K321" s="1377"/>
      <c r="L321" s="1377"/>
      <c r="M321" s="1377"/>
      <c r="N321" s="1377"/>
      <c r="O321" s="1377"/>
      <c r="P321" s="1377"/>
      <c r="Q321" s="1377"/>
      <c r="R321" s="1377"/>
      <c r="S321" s="1377"/>
      <c r="T321" s="1377"/>
      <c r="U321" s="1377"/>
      <c r="V321" s="1377"/>
      <c r="W321" s="1377"/>
      <c r="X321" s="1377"/>
      <c r="Y321" s="1377"/>
      <c r="Z321" s="1377"/>
      <c r="AA321" s="1377"/>
      <c r="AB321" s="1377"/>
      <c r="AC321" s="1377"/>
      <c r="AD321" s="1377"/>
      <c r="AE321" s="1377"/>
      <c r="AF321" s="1377"/>
      <c r="AG321" s="1377"/>
      <c r="AH321" s="1377"/>
      <c r="AI321" s="1377"/>
      <c r="AJ321" s="1378"/>
      <c r="AK321" s="54"/>
      <c r="AL321" s="53"/>
      <c r="AM321" s="53"/>
      <c r="AN321" s="53"/>
      <c r="AO321" s="53"/>
      <c r="AP321" s="53"/>
      <c r="AQ321" s="53"/>
      <c r="AR321" s="53"/>
      <c r="AS321" s="53"/>
      <c r="AT321" s="55"/>
      <c r="AU321" s="100"/>
      <c r="AV321" s="100"/>
      <c r="AW321" s="100"/>
      <c r="AX321" s="100"/>
      <c r="AY321" s="100"/>
      <c r="AZ321" s="100"/>
      <c r="BA321" s="100"/>
      <c r="BB321" s="100"/>
    </row>
    <row r="322" spans="2:57" ht="12.75" customHeight="1">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row>
    <row r="323" spans="2:57" ht="12.75" customHeight="1">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row>
    <row r="324" spans="2:57" ht="26.25" customHeight="1">
      <c r="B324" s="1060" t="s">
        <v>308</v>
      </c>
      <c r="C324" s="1061"/>
      <c r="D324" s="1061"/>
      <c r="E324" s="1061"/>
      <c r="F324" s="1216" t="s">
        <v>473</v>
      </c>
      <c r="G324" s="1217"/>
      <c r="H324" s="1217"/>
      <c r="I324" s="1217"/>
      <c r="J324" s="993">
        <f>IF($U$2&lt;&gt;"",$U$2,"")</f>
        <v>0</v>
      </c>
      <c r="K324" s="993"/>
      <c r="L324" s="993"/>
      <c r="M324" s="993"/>
      <c r="N324" s="993"/>
      <c r="O324" s="993"/>
      <c r="P324" s="994"/>
      <c r="Q324" s="1033" t="s">
        <v>2072</v>
      </c>
      <c r="R324" s="1196"/>
      <c r="S324" s="1196"/>
      <c r="T324" s="1196"/>
      <c r="U324" s="1196"/>
      <c r="V324" s="1196"/>
      <c r="W324" s="1196"/>
      <c r="X324" s="1196"/>
      <c r="Y324" s="1196"/>
      <c r="Z324" s="1196"/>
      <c r="AA324" s="1196"/>
      <c r="AB324" s="1196"/>
      <c r="AC324" s="1196"/>
      <c r="AD324" s="1196"/>
      <c r="AE324" s="1196"/>
      <c r="AF324" s="1196"/>
      <c r="AG324" s="1196"/>
      <c r="AH324" s="1196"/>
      <c r="AI324" s="1196"/>
      <c r="AJ324" s="1196"/>
      <c r="AK324" s="1196"/>
      <c r="AL324" s="1196"/>
      <c r="AM324" s="1196"/>
      <c r="AN324" s="1196"/>
      <c r="AO324" s="1196"/>
      <c r="AP324" s="1196"/>
      <c r="AQ324" s="1196"/>
      <c r="AR324" s="1196"/>
      <c r="AS324" s="1196"/>
      <c r="AT324" s="1196"/>
      <c r="AU324" s="1196"/>
      <c r="AV324" s="1196"/>
      <c r="AW324" s="1196"/>
      <c r="AX324" s="1196"/>
      <c r="AY324" s="1196"/>
      <c r="AZ324" s="1196"/>
      <c r="BA324" s="1196"/>
      <c r="BB324" s="1197"/>
    </row>
    <row r="325" spans="2:57" ht="26.25" customHeight="1">
      <c r="B325" s="1062"/>
      <c r="C325" s="1063"/>
      <c r="D325" s="1063"/>
      <c r="E325" s="1063"/>
      <c r="F325" s="1239" t="s">
        <v>653</v>
      </c>
      <c r="G325" s="1240"/>
      <c r="H325" s="1240"/>
      <c r="I325" s="1240"/>
      <c r="J325" s="1042" t="str">
        <f>IF($AW$2&lt;&gt;"",$AW$2,"")</f>
        <v>01</v>
      </c>
      <c r="K325" s="1042"/>
      <c r="L325" s="1042"/>
      <c r="M325" s="1042"/>
      <c r="N325" s="1042"/>
      <c r="O325" s="1042"/>
      <c r="P325" s="1043"/>
      <c r="Q325" s="1198"/>
      <c r="R325" s="1198"/>
      <c r="S325" s="1198"/>
      <c r="T325" s="1198"/>
      <c r="U325" s="1198"/>
      <c r="V325" s="1198"/>
      <c r="W325" s="1198"/>
      <c r="X325" s="1198"/>
      <c r="Y325" s="1198"/>
      <c r="Z325" s="1198"/>
      <c r="AA325" s="1198"/>
      <c r="AB325" s="1198"/>
      <c r="AC325" s="1198"/>
      <c r="AD325" s="1198"/>
      <c r="AE325" s="1198"/>
      <c r="AF325" s="1198"/>
      <c r="AG325" s="1198"/>
      <c r="AH325" s="1198"/>
      <c r="AI325" s="1198"/>
      <c r="AJ325" s="1198"/>
      <c r="AK325" s="1198"/>
      <c r="AL325" s="1198"/>
      <c r="AM325" s="1198"/>
      <c r="AN325" s="1198"/>
      <c r="AO325" s="1198"/>
      <c r="AP325" s="1198"/>
      <c r="AQ325" s="1198"/>
      <c r="AR325" s="1198"/>
      <c r="AS325" s="1198"/>
      <c r="AT325" s="1198"/>
      <c r="AU325" s="1198"/>
      <c r="AV325" s="1198"/>
      <c r="AW325" s="1198"/>
      <c r="AX325" s="1198"/>
      <c r="AY325" s="1198"/>
      <c r="AZ325" s="1198"/>
      <c r="BA325" s="1198"/>
      <c r="BB325" s="1199"/>
      <c r="BD325" s="634"/>
      <c r="BE325" s="541"/>
    </row>
    <row r="326" spans="2:57" ht="7.5" customHeight="1">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row>
    <row r="327" spans="2:57" ht="12.75" customHeight="1">
      <c r="B327" s="1245" t="s">
        <v>1671</v>
      </c>
      <c r="C327" s="1245"/>
      <c r="D327" s="1245"/>
      <c r="E327" s="1245"/>
      <c r="F327" s="1245"/>
      <c r="G327" s="1245"/>
      <c r="H327" s="1245"/>
      <c r="I327" s="1245"/>
      <c r="J327" s="1245"/>
      <c r="K327" s="1245"/>
      <c r="L327" s="1245"/>
      <c r="M327" s="1245"/>
      <c r="N327" s="1245"/>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row>
    <row r="328" spans="2:57" ht="12.75" customHeight="1">
      <c r="B328" s="1245"/>
      <c r="C328" s="1245"/>
      <c r="D328" s="1245"/>
      <c r="E328" s="1245"/>
      <c r="F328" s="1245"/>
      <c r="G328" s="1245"/>
      <c r="H328" s="1245"/>
      <c r="I328" s="1245"/>
      <c r="J328" s="1245"/>
      <c r="K328" s="1245"/>
      <c r="L328" s="1245"/>
      <c r="M328" s="1245"/>
      <c r="N328" s="1245"/>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row>
    <row r="329" spans="2:57" ht="12" customHeight="1">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row>
    <row r="330" spans="2:57" ht="6" customHeight="1">
      <c r="B330" s="100"/>
      <c r="C330" s="100"/>
      <c r="D330" s="100"/>
      <c r="E330" s="100"/>
      <c r="F330" s="100"/>
      <c r="G330" s="100"/>
      <c r="H330" s="100"/>
      <c r="I330" s="100"/>
      <c r="J330" s="100"/>
      <c r="L330" s="1207">
        <v>1</v>
      </c>
      <c r="M330" s="1207"/>
      <c r="N330" s="56"/>
      <c r="O330" s="1218" t="s">
        <v>2069</v>
      </c>
      <c r="P330" s="1218"/>
      <c r="Q330" s="1218"/>
      <c r="R330" s="1218"/>
      <c r="S330" s="1218"/>
      <c r="T330" s="1218"/>
      <c r="U330" s="1218"/>
      <c r="V330" s="1218"/>
      <c r="W330" s="1218"/>
      <c r="X330" s="1218"/>
      <c r="Y330" s="1218"/>
      <c r="Z330" s="1218"/>
      <c r="AA330" s="1218"/>
      <c r="AB330" s="1218"/>
      <c r="AC330" s="1218"/>
      <c r="AD330" s="1218"/>
      <c r="AE330" s="1218"/>
      <c r="AF330" s="46"/>
      <c r="AG330" s="45"/>
      <c r="AH330" s="46"/>
      <c r="AI330" s="46"/>
      <c r="AJ330" s="46"/>
      <c r="AK330" s="46"/>
      <c r="AL330" s="46"/>
      <c r="AM330" s="46"/>
      <c r="AN330" s="46"/>
      <c r="AO330" s="46"/>
      <c r="AP330" s="46"/>
      <c r="AQ330" s="46"/>
      <c r="AR330" s="47"/>
      <c r="AS330" s="100"/>
      <c r="AT330" s="100"/>
      <c r="AU330" s="100"/>
      <c r="AV330" s="100"/>
      <c r="AW330" s="100"/>
      <c r="AX330" s="100"/>
      <c r="AY330" s="100"/>
      <c r="AZ330" s="100"/>
      <c r="BA330" s="100"/>
      <c r="BB330" s="100"/>
    </row>
    <row r="331" spans="2:57" ht="12.75" customHeight="1">
      <c r="B331" s="100"/>
      <c r="C331" s="100"/>
      <c r="D331" s="100"/>
      <c r="E331" s="100"/>
      <c r="F331" s="100"/>
      <c r="G331" s="100"/>
      <c r="H331" s="100"/>
      <c r="I331" s="100"/>
      <c r="J331" s="100"/>
      <c r="L331" s="1207"/>
      <c r="M331" s="1207"/>
      <c r="N331" s="48"/>
      <c r="O331" s="1219"/>
      <c r="P331" s="1219"/>
      <c r="Q331" s="1219"/>
      <c r="R331" s="1219"/>
      <c r="S331" s="1219"/>
      <c r="T331" s="1219"/>
      <c r="U331" s="1219"/>
      <c r="V331" s="1219"/>
      <c r="W331" s="1219"/>
      <c r="X331" s="1219"/>
      <c r="Y331" s="1219"/>
      <c r="Z331" s="1219"/>
      <c r="AA331" s="1219"/>
      <c r="AB331" s="1219"/>
      <c r="AC331" s="1219"/>
      <c r="AD331" s="1219"/>
      <c r="AE331" s="1219"/>
      <c r="AF331" s="296"/>
      <c r="AG331" s="50"/>
      <c r="AH331" s="1230"/>
      <c r="AI331" s="1230"/>
      <c r="AJ331" s="1230"/>
      <c r="AK331" s="1230"/>
      <c r="AL331" s="1230"/>
      <c r="AM331" s="1230"/>
      <c r="AN331" s="1230"/>
      <c r="AO331" s="1230"/>
      <c r="AP331" s="1230"/>
      <c r="AQ331" s="1230"/>
      <c r="AR331" s="51"/>
      <c r="AS331" s="100"/>
      <c r="AT331" s="100"/>
      <c r="AU331" s="100"/>
      <c r="AV331" s="100"/>
      <c r="AW331" s="100"/>
      <c r="AX331" s="100"/>
      <c r="AY331" s="100"/>
      <c r="AZ331" s="100"/>
      <c r="BA331" s="100"/>
      <c r="BB331" s="100"/>
    </row>
    <row r="332" spans="2:57" ht="6" customHeight="1">
      <c r="B332" s="100"/>
      <c r="C332" s="100"/>
      <c r="D332" s="100"/>
      <c r="E332" s="100"/>
      <c r="F332" s="100"/>
      <c r="G332" s="100"/>
      <c r="H332" s="100"/>
      <c r="I332" s="100"/>
      <c r="J332" s="100"/>
      <c r="L332" s="1207"/>
      <c r="M332" s="1207"/>
      <c r="N332" s="52"/>
      <c r="O332" s="1220"/>
      <c r="P332" s="1220"/>
      <c r="Q332" s="1220"/>
      <c r="R332" s="1220"/>
      <c r="S332" s="1220"/>
      <c r="T332" s="1220"/>
      <c r="U332" s="1220"/>
      <c r="V332" s="1220"/>
      <c r="W332" s="1220"/>
      <c r="X332" s="1220"/>
      <c r="Y332" s="1220"/>
      <c r="Z332" s="1220"/>
      <c r="AA332" s="1220"/>
      <c r="AB332" s="1220"/>
      <c r="AC332" s="1220"/>
      <c r="AD332" s="1220"/>
      <c r="AE332" s="1220"/>
      <c r="AF332" s="297"/>
      <c r="AG332" s="54"/>
      <c r="AH332" s="53"/>
      <c r="AI332" s="53"/>
      <c r="AJ332" s="53"/>
      <c r="AK332" s="53"/>
      <c r="AL332" s="53"/>
      <c r="AM332" s="53"/>
      <c r="AN332" s="53"/>
      <c r="AO332" s="53"/>
      <c r="AP332" s="53"/>
      <c r="AQ332" s="53"/>
      <c r="AR332" s="55"/>
      <c r="AS332" s="100"/>
      <c r="AT332" s="100"/>
      <c r="AU332" s="100"/>
      <c r="AV332" s="100"/>
      <c r="AW332" s="100"/>
      <c r="AX332" s="100"/>
      <c r="AY332" s="100"/>
      <c r="AZ332" s="100"/>
      <c r="BA332" s="100"/>
      <c r="BB332" s="100"/>
    </row>
    <row r="333" spans="2:57" ht="5.25" customHeight="1">
      <c r="B333" s="100"/>
      <c r="C333" s="100"/>
      <c r="D333" s="100"/>
      <c r="E333" s="100"/>
      <c r="F333" s="100"/>
      <c r="H333" s="49"/>
      <c r="I333" s="49"/>
      <c r="J333" s="49"/>
      <c r="L333" s="1207">
        <v>2</v>
      </c>
      <c r="M333" s="1207"/>
      <c r="N333" s="45"/>
      <c r="O333" s="46"/>
      <c r="P333" s="46"/>
      <c r="Q333" s="46"/>
      <c r="R333" s="46"/>
      <c r="S333" s="46"/>
      <c r="T333" s="46"/>
      <c r="U333" s="46"/>
      <c r="V333" s="46"/>
      <c r="W333" s="46"/>
      <c r="X333" s="46"/>
      <c r="Y333" s="46"/>
      <c r="Z333" s="46"/>
      <c r="AA333" s="46"/>
      <c r="AB333" s="46"/>
      <c r="AC333" s="46"/>
      <c r="AD333" s="46"/>
      <c r="AE333" s="46"/>
      <c r="AF333" s="46"/>
      <c r="AG333" s="45"/>
      <c r="AH333" s="46"/>
      <c r="AI333" s="46"/>
      <c r="AJ333" s="46"/>
      <c r="AK333" s="46"/>
      <c r="AL333" s="46"/>
      <c r="AM333" s="46"/>
      <c r="AN333" s="46"/>
      <c r="AO333" s="46"/>
      <c r="AP333" s="46"/>
      <c r="AQ333" s="46"/>
      <c r="AR333" s="47"/>
      <c r="AS333" s="49"/>
      <c r="AT333" s="49"/>
      <c r="AU333" s="49"/>
      <c r="AV333" s="49"/>
      <c r="AW333" s="49"/>
      <c r="AX333" s="100"/>
      <c r="AY333" s="100"/>
      <c r="AZ333" s="100"/>
      <c r="BA333" s="100"/>
      <c r="BB333" s="100"/>
    </row>
    <row r="334" spans="2:57" ht="12.75" customHeight="1">
      <c r="B334" s="100"/>
      <c r="C334" s="100"/>
      <c r="D334" s="100"/>
      <c r="E334" s="100"/>
      <c r="F334" s="100"/>
      <c r="L334" s="1207"/>
      <c r="M334" s="1207"/>
      <c r="N334" s="48"/>
      <c r="O334" s="1227" t="s">
        <v>1829</v>
      </c>
      <c r="P334" s="1227"/>
      <c r="Q334" s="1227"/>
      <c r="R334" s="1227"/>
      <c r="S334" s="1227"/>
      <c r="T334" s="1227"/>
      <c r="U334" s="1227"/>
      <c r="V334" s="1227"/>
      <c r="W334" s="1227"/>
      <c r="X334" s="1227"/>
      <c r="Y334" s="1227"/>
      <c r="Z334" s="1227"/>
      <c r="AA334" s="1227"/>
      <c r="AB334" s="1227"/>
      <c r="AC334" s="1227"/>
      <c r="AD334" s="1227"/>
      <c r="AE334" s="1227"/>
      <c r="AF334" s="1227"/>
      <c r="AG334" s="50"/>
      <c r="AH334" s="1230"/>
      <c r="AI334" s="1230"/>
      <c r="AJ334" s="1230"/>
      <c r="AK334" s="1230"/>
      <c r="AL334" s="1230"/>
      <c r="AM334" s="1230"/>
      <c r="AN334" s="1230"/>
      <c r="AO334" s="1230"/>
      <c r="AP334" s="1230"/>
      <c r="AQ334" s="1230"/>
      <c r="AR334" s="51"/>
      <c r="AS334" s="49"/>
      <c r="AT334" s="49"/>
      <c r="AU334" s="49"/>
      <c r="AV334" s="49"/>
      <c r="AW334" s="49"/>
      <c r="AX334" s="100"/>
      <c r="AY334" s="100"/>
      <c r="AZ334" s="100"/>
      <c r="BA334" s="100"/>
      <c r="BB334" s="100"/>
    </row>
    <row r="335" spans="2:57" ht="5.25" customHeight="1">
      <c r="B335" s="100"/>
      <c r="C335" s="100"/>
      <c r="D335" s="100"/>
      <c r="E335" s="100"/>
      <c r="F335" s="100"/>
      <c r="L335" s="1207"/>
      <c r="M335" s="1207"/>
      <c r="N335" s="52"/>
      <c r="O335" s="1179"/>
      <c r="P335" s="1179"/>
      <c r="Q335" s="1179"/>
      <c r="R335" s="1179"/>
      <c r="S335" s="1179"/>
      <c r="T335" s="1179"/>
      <c r="U335" s="1179"/>
      <c r="V335" s="1179"/>
      <c r="W335" s="1179"/>
      <c r="X335" s="1179"/>
      <c r="Y335" s="1179"/>
      <c r="Z335" s="1179"/>
      <c r="AA335" s="1179"/>
      <c r="AB335" s="1179"/>
      <c r="AC335" s="1179"/>
      <c r="AD335" s="1179"/>
      <c r="AE335" s="1179"/>
      <c r="AF335" s="1179"/>
      <c r="AG335" s="54"/>
      <c r="AH335" s="53"/>
      <c r="AI335" s="53"/>
      <c r="AJ335" s="53"/>
      <c r="AK335" s="53"/>
      <c r="AL335" s="53"/>
      <c r="AM335" s="53"/>
      <c r="AN335" s="53"/>
      <c r="AO335" s="53"/>
      <c r="AP335" s="53"/>
      <c r="AQ335" s="53"/>
      <c r="AR335" s="55"/>
      <c r="AS335" s="49"/>
      <c r="AT335" s="49"/>
      <c r="AU335" s="49"/>
      <c r="AV335" s="49"/>
      <c r="AW335" s="49"/>
      <c r="AX335" s="100"/>
      <c r="AY335" s="100"/>
      <c r="AZ335" s="100"/>
      <c r="BA335" s="100"/>
      <c r="BB335" s="100"/>
    </row>
    <row r="336" spans="2:57" ht="5.25" customHeight="1">
      <c r="B336" s="100"/>
      <c r="C336" s="100"/>
      <c r="D336" s="100"/>
      <c r="E336" s="100"/>
      <c r="F336" s="100"/>
      <c r="L336" s="1207">
        <v>3</v>
      </c>
      <c r="M336" s="1207"/>
      <c r="N336" s="56"/>
      <c r="O336" s="46"/>
      <c r="P336" s="46"/>
      <c r="Q336" s="46"/>
      <c r="R336" s="46"/>
      <c r="S336" s="46"/>
      <c r="T336" s="46"/>
      <c r="U336" s="46"/>
      <c r="V336" s="46"/>
      <c r="W336" s="46"/>
      <c r="X336" s="46"/>
      <c r="Y336" s="46"/>
      <c r="Z336" s="46"/>
      <c r="AA336" s="46"/>
      <c r="AB336" s="46"/>
      <c r="AC336" s="46"/>
      <c r="AD336" s="46"/>
      <c r="AE336" s="46"/>
      <c r="AF336" s="46"/>
      <c r="AG336" s="45"/>
      <c r="AH336" s="46"/>
      <c r="AI336" s="46"/>
      <c r="AJ336" s="46"/>
      <c r="AK336" s="46"/>
      <c r="AL336" s="46"/>
      <c r="AM336" s="46"/>
      <c r="AN336" s="46"/>
      <c r="AO336" s="46"/>
      <c r="AP336" s="46"/>
      <c r="AQ336" s="46"/>
      <c r="AR336" s="47"/>
      <c r="AS336" s="49"/>
      <c r="AT336" s="49"/>
      <c r="AU336" s="49"/>
      <c r="AV336" s="49"/>
      <c r="AW336" s="49"/>
      <c r="AX336" s="100"/>
      <c r="AY336" s="100"/>
      <c r="AZ336" s="100"/>
      <c r="BA336" s="100"/>
      <c r="BB336" s="100"/>
    </row>
    <row r="337" spans="2:54" ht="12.75" customHeight="1">
      <c r="B337" s="100"/>
      <c r="C337" s="100"/>
      <c r="D337" s="100"/>
      <c r="E337" s="100"/>
      <c r="F337" s="100"/>
      <c r="L337" s="1207"/>
      <c r="M337" s="1207"/>
      <c r="N337" s="48"/>
      <c r="O337" s="1227" t="s">
        <v>19</v>
      </c>
      <c r="P337" s="1227"/>
      <c r="Q337" s="1227"/>
      <c r="R337" s="1227"/>
      <c r="S337" s="1227"/>
      <c r="T337" s="1227"/>
      <c r="U337" s="1227"/>
      <c r="V337" s="1227"/>
      <c r="W337" s="1227"/>
      <c r="X337" s="1227"/>
      <c r="Y337" s="1227"/>
      <c r="Z337" s="1227"/>
      <c r="AA337" s="1227"/>
      <c r="AB337" s="1227"/>
      <c r="AC337" s="1227"/>
      <c r="AD337" s="1227"/>
      <c r="AE337" s="1227"/>
      <c r="AF337" s="1227"/>
      <c r="AG337" s="50"/>
      <c r="AH337" s="1230"/>
      <c r="AI337" s="1230"/>
      <c r="AJ337" s="1230"/>
      <c r="AK337" s="1230"/>
      <c r="AL337" s="1230"/>
      <c r="AM337" s="1230"/>
      <c r="AN337" s="1230"/>
      <c r="AO337" s="1230"/>
      <c r="AP337" s="1230"/>
      <c r="AQ337" s="1230"/>
      <c r="AR337" s="51"/>
      <c r="AS337" s="49"/>
      <c r="AT337" s="49"/>
      <c r="AU337" s="49"/>
      <c r="AV337" s="49"/>
      <c r="AW337" s="49"/>
      <c r="AX337" s="100"/>
      <c r="AY337" s="100"/>
      <c r="AZ337" s="100"/>
      <c r="BA337" s="100"/>
      <c r="BB337" s="100"/>
    </row>
    <row r="338" spans="2:54" ht="5.25" customHeight="1">
      <c r="B338" s="100"/>
      <c r="C338" s="100"/>
      <c r="D338" s="100"/>
      <c r="E338" s="100"/>
      <c r="F338" s="100"/>
      <c r="L338" s="1207"/>
      <c r="M338" s="1207"/>
      <c r="N338" s="52"/>
      <c r="O338" s="1179"/>
      <c r="P338" s="1179"/>
      <c r="Q338" s="1179"/>
      <c r="R338" s="1179"/>
      <c r="S338" s="1179"/>
      <c r="T338" s="1179"/>
      <c r="U338" s="1179"/>
      <c r="V338" s="1179"/>
      <c r="W338" s="1179"/>
      <c r="X338" s="1179"/>
      <c r="Y338" s="1179"/>
      <c r="Z338" s="1179"/>
      <c r="AA338" s="1179"/>
      <c r="AB338" s="1179"/>
      <c r="AC338" s="1179"/>
      <c r="AD338" s="1179"/>
      <c r="AE338" s="1179"/>
      <c r="AF338" s="1179"/>
      <c r="AG338" s="54"/>
      <c r="AH338" s="53"/>
      <c r="AI338" s="53"/>
      <c r="AJ338" s="53"/>
      <c r="AK338" s="53"/>
      <c r="AL338" s="53"/>
      <c r="AM338" s="53"/>
      <c r="AN338" s="53"/>
      <c r="AO338" s="53"/>
      <c r="AP338" s="53"/>
      <c r="AQ338" s="53"/>
      <c r="AR338" s="55"/>
      <c r="AS338" s="49"/>
      <c r="AT338" s="49"/>
      <c r="AU338" s="49"/>
      <c r="AV338" s="49"/>
      <c r="AW338" s="49"/>
      <c r="AX338" s="100"/>
      <c r="AY338" s="100"/>
      <c r="AZ338" s="100"/>
      <c r="BA338" s="100"/>
      <c r="BB338" s="100"/>
    </row>
    <row r="339" spans="2:54" ht="5.25" customHeight="1">
      <c r="B339" s="100"/>
      <c r="C339" s="100"/>
      <c r="D339" s="100"/>
      <c r="E339" s="100"/>
      <c r="F339" s="100"/>
      <c r="L339" s="1207">
        <v>4</v>
      </c>
      <c r="M339" s="1207"/>
      <c r="N339" s="48"/>
      <c r="O339" s="49"/>
      <c r="P339" s="49"/>
      <c r="Q339" s="49"/>
      <c r="R339" s="49"/>
      <c r="S339" s="49"/>
      <c r="T339" s="49"/>
      <c r="U339" s="49"/>
      <c r="V339" s="49"/>
      <c r="W339" s="49"/>
      <c r="X339" s="49"/>
      <c r="Y339" s="49"/>
      <c r="Z339" s="49"/>
      <c r="AA339" s="49"/>
      <c r="AB339" s="49"/>
      <c r="AC339" s="49"/>
      <c r="AD339" s="49"/>
      <c r="AE339" s="49"/>
      <c r="AF339" s="49"/>
      <c r="AG339" s="50"/>
      <c r="AH339" s="49"/>
      <c r="AI339" s="49"/>
      <c r="AJ339" s="49"/>
      <c r="AK339" s="49"/>
      <c r="AL339" s="49"/>
      <c r="AM339" s="49"/>
      <c r="AN339" s="49"/>
      <c r="AO339" s="49"/>
      <c r="AP339" s="49"/>
      <c r="AQ339" s="49"/>
      <c r="AR339" s="51"/>
      <c r="AS339" s="49"/>
      <c r="AT339" s="49"/>
      <c r="AU339" s="49"/>
      <c r="AV339" s="49"/>
      <c r="AW339" s="49"/>
      <c r="AX339" s="100"/>
      <c r="AY339" s="100"/>
      <c r="AZ339" s="100"/>
      <c r="BA339" s="100"/>
      <c r="BB339" s="100"/>
    </row>
    <row r="340" spans="2:54" ht="12.75" customHeight="1">
      <c r="L340" s="1207"/>
      <c r="M340" s="1207"/>
      <c r="N340" s="48"/>
      <c r="O340" s="1227" t="s">
        <v>1505</v>
      </c>
      <c r="P340" s="1227"/>
      <c r="Q340" s="1227"/>
      <c r="R340" s="1227"/>
      <c r="S340" s="1227"/>
      <c r="T340" s="1227"/>
      <c r="U340" s="1227"/>
      <c r="V340" s="1227"/>
      <c r="W340" s="1227"/>
      <c r="X340" s="1227"/>
      <c r="Y340" s="1227"/>
      <c r="Z340" s="1227"/>
      <c r="AA340" s="1227"/>
      <c r="AB340" s="1227"/>
      <c r="AC340" s="1227"/>
      <c r="AD340" s="1227"/>
      <c r="AE340" s="1227"/>
      <c r="AF340" s="1227"/>
      <c r="AG340" s="50"/>
      <c r="AH340" s="1230"/>
      <c r="AI340" s="1230"/>
      <c r="AJ340" s="1230"/>
      <c r="AK340" s="1230"/>
      <c r="AL340" s="1230"/>
      <c r="AM340" s="1230"/>
      <c r="AN340" s="1230"/>
      <c r="AO340" s="1230"/>
      <c r="AP340" s="1230"/>
      <c r="AQ340" s="1230"/>
      <c r="AR340" s="51"/>
      <c r="AS340" s="49"/>
      <c r="AT340" s="49"/>
      <c r="AU340" s="49"/>
      <c r="AV340" s="49"/>
      <c r="AW340" s="49"/>
    </row>
    <row r="341" spans="2:54" ht="5.25" customHeight="1">
      <c r="L341" s="1207"/>
      <c r="M341" s="1207"/>
      <c r="N341" s="48"/>
      <c r="O341" s="1227"/>
      <c r="P341" s="1227"/>
      <c r="Q341" s="1227"/>
      <c r="R341" s="1227"/>
      <c r="S341" s="1227"/>
      <c r="T341" s="1227"/>
      <c r="U341" s="1227"/>
      <c r="V341" s="1227"/>
      <c r="W341" s="1227"/>
      <c r="X341" s="1227"/>
      <c r="Y341" s="1227"/>
      <c r="Z341" s="1227"/>
      <c r="AA341" s="1227"/>
      <c r="AB341" s="1227"/>
      <c r="AC341" s="1227"/>
      <c r="AD341" s="1227"/>
      <c r="AE341" s="1227"/>
      <c r="AF341" s="1227"/>
      <c r="AG341" s="50"/>
      <c r="AH341" s="49"/>
      <c r="AI341" s="49"/>
      <c r="AJ341" s="49"/>
      <c r="AK341" s="49"/>
      <c r="AL341" s="49"/>
      <c r="AM341" s="49"/>
      <c r="AN341" s="49"/>
      <c r="AO341" s="49"/>
      <c r="AP341" s="49"/>
      <c r="AQ341" s="49"/>
      <c r="AR341" s="51"/>
      <c r="AS341" s="49"/>
      <c r="AT341" s="49"/>
      <c r="AU341" s="49"/>
      <c r="AV341" s="49"/>
      <c r="AW341" s="49"/>
    </row>
    <row r="342" spans="2:54" ht="5.25" customHeight="1">
      <c r="L342" s="1207">
        <v>5</v>
      </c>
      <c r="M342" s="1207"/>
      <c r="N342" s="56"/>
      <c r="O342" s="46"/>
      <c r="P342" s="46"/>
      <c r="Q342" s="46"/>
      <c r="R342" s="46"/>
      <c r="S342" s="46"/>
      <c r="T342" s="46"/>
      <c r="U342" s="46"/>
      <c r="V342" s="46"/>
      <c r="W342" s="46"/>
      <c r="X342" s="46"/>
      <c r="Y342" s="46"/>
      <c r="Z342" s="46"/>
      <c r="AA342" s="46"/>
      <c r="AB342" s="46"/>
      <c r="AC342" s="46"/>
      <c r="AD342" s="46"/>
      <c r="AE342" s="46"/>
      <c r="AF342" s="46"/>
      <c r="AG342" s="45"/>
      <c r="AH342" s="46"/>
      <c r="AI342" s="46"/>
      <c r="AJ342" s="46"/>
      <c r="AK342" s="46"/>
      <c r="AL342" s="46"/>
      <c r="AM342" s="46"/>
      <c r="AN342" s="46"/>
      <c r="AO342" s="46"/>
      <c r="AP342" s="46"/>
      <c r="AQ342" s="46"/>
      <c r="AR342" s="47"/>
      <c r="AS342" s="49"/>
      <c r="AT342" s="49"/>
      <c r="AU342" s="49"/>
      <c r="AV342" s="49"/>
      <c r="AW342" s="49"/>
    </row>
    <row r="343" spans="2:54" ht="12.75" customHeight="1">
      <c r="L343" s="1207"/>
      <c r="M343" s="1207"/>
      <c r="N343" s="48"/>
      <c r="O343" s="1227" t="s">
        <v>1506</v>
      </c>
      <c r="P343" s="1227"/>
      <c r="Q343" s="1227"/>
      <c r="R343" s="1227"/>
      <c r="S343" s="1227"/>
      <c r="T343" s="1227"/>
      <c r="U343" s="1227"/>
      <c r="V343" s="1227"/>
      <c r="W343" s="1227"/>
      <c r="X343" s="1227"/>
      <c r="Y343" s="1227"/>
      <c r="Z343" s="1227"/>
      <c r="AA343" s="1227"/>
      <c r="AB343" s="1227"/>
      <c r="AC343" s="1227"/>
      <c r="AD343" s="1227"/>
      <c r="AE343" s="1227"/>
      <c r="AF343" s="1227"/>
      <c r="AG343" s="50"/>
      <c r="AH343" s="1293"/>
      <c r="AI343" s="1293"/>
      <c r="AJ343" s="1293"/>
      <c r="AK343" s="1293"/>
      <c r="AL343" s="1293"/>
      <c r="AM343" s="1293"/>
      <c r="AN343" s="1293"/>
      <c r="AO343" s="1293"/>
      <c r="AP343" s="1293"/>
      <c r="AQ343" s="1293"/>
      <c r="AR343" s="51"/>
      <c r="AS343" s="49"/>
      <c r="AT343" s="49"/>
      <c r="AU343" s="49"/>
      <c r="AV343" s="49"/>
      <c r="AW343" s="49"/>
    </row>
    <row r="344" spans="2:54" ht="5.25" customHeight="1">
      <c r="L344" s="1207"/>
      <c r="M344" s="1207"/>
      <c r="N344" s="52"/>
      <c r="O344" s="1179"/>
      <c r="P344" s="1179"/>
      <c r="Q344" s="1179"/>
      <c r="R344" s="1179"/>
      <c r="S344" s="1179"/>
      <c r="T344" s="1179"/>
      <c r="U344" s="1179"/>
      <c r="V344" s="1179"/>
      <c r="W344" s="1179"/>
      <c r="X344" s="1179"/>
      <c r="Y344" s="1179"/>
      <c r="Z344" s="1179"/>
      <c r="AA344" s="1179"/>
      <c r="AB344" s="1179"/>
      <c r="AC344" s="1179"/>
      <c r="AD344" s="1179"/>
      <c r="AE344" s="1179"/>
      <c r="AF344" s="1179"/>
      <c r="AG344" s="54"/>
      <c r="AH344" s="53"/>
      <c r="AI344" s="53"/>
      <c r="AJ344" s="53"/>
      <c r="AK344" s="53"/>
      <c r="AL344" s="53"/>
      <c r="AM344" s="53"/>
      <c r="AN344" s="53"/>
      <c r="AO344" s="53"/>
      <c r="AP344" s="53"/>
      <c r="AQ344" s="53"/>
      <c r="AR344" s="55"/>
      <c r="AS344" s="49"/>
      <c r="AT344" s="49"/>
      <c r="AU344" s="49"/>
      <c r="AV344" s="49"/>
      <c r="AW344" s="49"/>
    </row>
    <row r="345" spans="2:54" ht="5.25" customHeight="1">
      <c r="L345" s="1207">
        <v>6</v>
      </c>
      <c r="M345" s="1207"/>
      <c r="N345" s="56"/>
      <c r="O345" s="46"/>
      <c r="P345" s="46"/>
      <c r="Q345" s="46"/>
      <c r="R345" s="46"/>
      <c r="S345" s="46"/>
      <c r="T345" s="46"/>
      <c r="U345" s="46"/>
      <c r="V345" s="46"/>
      <c r="W345" s="46"/>
      <c r="X345" s="46"/>
      <c r="Y345" s="46"/>
      <c r="Z345" s="46"/>
      <c r="AA345" s="46"/>
      <c r="AB345" s="46"/>
      <c r="AC345" s="46"/>
      <c r="AD345" s="46"/>
      <c r="AE345" s="46"/>
      <c r="AF345" s="46"/>
      <c r="AG345" s="45"/>
      <c r="AH345" s="46"/>
      <c r="AI345" s="46"/>
      <c r="AJ345" s="46"/>
      <c r="AK345" s="46"/>
      <c r="AL345" s="46"/>
      <c r="AM345" s="46"/>
      <c r="AN345" s="46"/>
      <c r="AO345" s="46"/>
      <c r="AP345" s="46"/>
      <c r="AQ345" s="46"/>
      <c r="AR345" s="47"/>
      <c r="AS345" s="49"/>
      <c r="AT345" s="49"/>
      <c r="AU345" s="49"/>
      <c r="AV345" s="49"/>
      <c r="AW345" s="49"/>
    </row>
    <row r="346" spans="2:54" ht="12.75" customHeight="1">
      <c r="L346" s="1207"/>
      <c r="M346" s="1207"/>
      <c r="N346" s="48"/>
      <c r="O346" s="1227" t="s">
        <v>1507</v>
      </c>
      <c r="P346" s="1227"/>
      <c r="Q346" s="1227"/>
      <c r="R346" s="1227"/>
      <c r="S346" s="1227"/>
      <c r="T346" s="1227"/>
      <c r="U346" s="1227"/>
      <c r="V346" s="1227"/>
      <c r="W346" s="1227"/>
      <c r="X346" s="1227"/>
      <c r="Y346" s="1227"/>
      <c r="Z346" s="1227"/>
      <c r="AA346" s="1227"/>
      <c r="AB346" s="1227"/>
      <c r="AC346" s="1227"/>
      <c r="AD346" s="1227"/>
      <c r="AE346" s="1227"/>
      <c r="AF346" s="1227"/>
      <c r="AG346" s="50"/>
      <c r="AH346" s="1293"/>
      <c r="AI346" s="1293"/>
      <c r="AJ346" s="1293"/>
      <c r="AK346" s="1293"/>
      <c r="AL346" s="1293"/>
      <c r="AM346" s="1293"/>
      <c r="AN346" s="1293"/>
      <c r="AO346" s="1293"/>
      <c r="AP346" s="1293"/>
      <c r="AQ346" s="1293"/>
      <c r="AR346" s="51"/>
      <c r="AS346" s="49"/>
      <c r="AT346" s="49"/>
      <c r="AU346" s="49"/>
      <c r="AV346" s="49"/>
      <c r="AW346" s="49"/>
    </row>
    <row r="347" spans="2:54" ht="5.25" customHeight="1">
      <c r="L347" s="1207"/>
      <c r="M347" s="1207"/>
      <c r="N347" s="52"/>
      <c r="O347" s="1179"/>
      <c r="P347" s="1179"/>
      <c r="Q347" s="1179"/>
      <c r="R347" s="1179"/>
      <c r="S347" s="1179"/>
      <c r="T347" s="1179"/>
      <c r="U347" s="1179"/>
      <c r="V347" s="1179"/>
      <c r="W347" s="1179"/>
      <c r="X347" s="1179"/>
      <c r="Y347" s="1179"/>
      <c r="Z347" s="1179"/>
      <c r="AA347" s="1179"/>
      <c r="AB347" s="1179"/>
      <c r="AC347" s="1179"/>
      <c r="AD347" s="1179"/>
      <c r="AE347" s="1179"/>
      <c r="AF347" s="1179"/>
      <c r="AG347" s="54"/>
      <c r="AH347" s="53"/>
      <c r="AI347" s="53"/>
      <c r="AJ347" s="53"/>
      <c r="AK347" s="53"/>
      <c r="AL347" s="53"/>
      <c r="AM347" s="53"/>
      <c r="AN347" s="53"/>
      <c r="AO347" s="53"/>
      <c r="AP347" s="53"/>
      <c r="AQ347" s="53"/>
      <c r="AR347" s="55"/>
      <c r="AS347" s="49"/>
      <c r="AT347" s="49"/>
      <c r="AU347" s="49"/>
      <c r="AV347" s="49"/>
      <c r="AW347" s="49"/>
    </row>
    <row r="348" spans="2:54">
      <c r="AR348" s="49"/>
      <c r="AS348" s="49"/>
      <c r="AT348" s="49"/>
      <c r="AU348" s="49"/>
      <c r="AV348" s="49"/>
      <c r="AW348" s="49"/>
    </row>
    <row r="349" spans="2:54" ht="12.75" customHeight="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row>
    <row r="350" spans="2:54" ht="18.75" customHeight="1">
      <c r="B350" s="1060" t="s">
        <v>1113</v>
      </c>
      <c r="C350" s="1061"/>
      <c r="D350" s="1061"/>
      <c r="E350" s="1061"/>
      <c r="F350" s="1216" t="s">
        <v>473</v>
      </c>
      <c r="G350" s="1217"/>
      <c r="H350" s="1217"/>
      <c r="I350" s="1217"/>
      <c r="J350" s="993">
        <f>IF($U$2&lt;&gt;"",$U$2,"")</f>
        <v>0</v>
      </c>
      <c r="K350" s="993"/>
      <c r="L350" s="993"/>
      <c r="M350" s="993"/>
      <c r="N350" s="993"/>
      <c r="O350" s="993"/>
      <c r="P350" s="994"/>
      <c r="Q350" s="1033" t="s">
        <v>1087</v>
      </c>
      <c r="R350" s="1196"/>
      <c r="S350" s="1196"/>
      <c r="T350" s="1196"/>
      <c r="U350" s="1196"/>
      <c r="V350" s="1196"/>
      <c r="W350" s="1196"/>
      <c r="X350" s="1196"/>
      <c r="Y350" s="1196"/>
      <c r="Z350" s="1196"/>
      <c r="AA350" s="1196"/>
      <c r="AB350" s="1196"/>
      <c r="AC350" s="1196"/>
      <c r="AD350" s="1196"/>
      <c r="AE350" s="1196"/>
      <c r="AF350" s="1196"/>
      <c r="AG350" s="1196"/>
      <c r="AH350" s="1196"/>
      <c r="AI350" s="1196"/>
      <c r="AJ350" s="1196"/>
      <c r="AK350" s="1196"/>
      <c r="AL350" s="1196"/>
      <c r="AM350" s="1196"/>
      <c r="AN350" s="1196"/>
      <c r="AO350" s="1196"/>
      <c r="AP350" s="1196"/>
      <c r="AQ350" s="1196"/>
      <c r="AR350" s="1196"/>
      <c r="AS350" s="1196"/>
      <c r="AT350" s="1196"/>
      <c r="AU350" s="1196"/>
      <c r="AV350" s="1196"/>
      <c r="AW350" s="1196"/>
      <c r="AX350" s="1196"/>
      <c r="AY350" s="1196"/>
      <c r="AZ350" s="1196"/>
      <c r="BA350" s="1196"/>
      <c r="BB350" s="1197"/>
    </row>
    <row r="351" spans="2:54" ht="18.75" customHeight="1">
      <c r="B351" s="1062"/>
      <c r="C351" s="1063"/>
      <c r="D351" s="1063"/>
      <c r="E351" s="1063"/>
      <c r="F351" s="1239" t="s">
        <v>653</v>
      </c>
      <c r="G351" s="1240"/>
      <c r="H351" s="1240"/>
      <c r="I351" s="1240"/>
      <c r="J351" s="1042" t="str">
        <f>IF($AW$2&lt;&gt;"",$AW$2,"")</f>
        <v>01</v>
      </c>
      <c r="K351" s="1042"/>
      <c r="L351" s="1042"/>
      <c r="M351" s="1042"/>
      <c r="N351" s="1042"/>
      <c r="O351" s="1042"/>
      <c r="P351" s="1043"/>
      <c r="Q351" s="1198"/>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c r="AL351" s="1198"/>
      <c r="AM351" s="1198"/>
      <c r="AN351" s="1198"/>
      <c r="AO351" s="1198"/>
      <c r="AP351" s="1198"/>
      <c r="AQ351" s="1198"/>
      <c r="AR351" s="1198"/>
      <c r="AS351" s="1198"/>
      <c r="AT351" s="1198"/>
      <c r="AU351" s="1198"/>
      <c r="AV351" s="1198"/>
      <c r="AW351" s="1198"/>
      <c r="AX351" s="1198"/>
      <c r="AY351" s="1198"/>
      <c r="AZ351" s="1198"/>
      <c r="BA351" s="1198"/>
      <c r="BB351" s="1199"/>
    </row>
    <row r="352" spans="2:54" ht="7.5" customHeight="1">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row>
    <row r="353" spans="1:58">
      <c r="B353" s="1355" t="s">
        <v>1116</v>
      </c>
      <c r="C353" s="1368"/>
      <c r="D353" s="1368"/>
      <c r="E353" s="1368"/>
      <c r="F353" s="1368"/>
      <c r="G353" s="1368"/>
      <c r="H353" s="1368"/>
      <c r="I353" s="1368"/>
      <c r="J353" s="1368"/>
      <c r="K353" s="1368"/>
      <c r="L353" s="1368"/>
      <c r="M353" s="1368"/>
      <c r="N353" s="1368"/>
      <c r="O353" s="1368"/>
      <c r="P353" s="1368"/>
      <c r="Q353" s="1368"/>
      <c r="R353" s="1368"/>
      <c r="S353" s="1368"/>
      <c r="T353" s="1368"/>
      <c r="U353" s="1368"/>
      <c r="V353" s="1368"/>
      <c r="W353" s="1368"/>
      <c r="X353" s="1368"/>
      <c r="Y353" s="1368"/>
      <c r="Z353" s="1368"/>
      <c r="AA353" s="1368"/>
      <c r="AB353" s="1368"/>
      <c r="AC353" s="1368"/>
      <c r="AD353" s="1368"/>
      <c r="AE353" s="1368"/>
      <c r="AF353" s="1368"/>
      <c r="AG353" s="1368"/>
      <c r="AH353" s="1368"/>
      <c r="AI353" s="1368"/>
      <c r="AJ353" s="1368"/>
      <c r="AK353" s="1368"/>
      <c r="AL353" s="1368"/>
      <c r="AM353" s="1368"/>
      <c r="AN353" s="1368"/>
      <c r="AO353" s="1368"/>
      <c r="AP353" s="1368"/>
      <c r="AQ353" s="1368"/>
      <c r="AR353" s="1368"/>
      <c r="AS353" s="1368"/>
      <c r="AT353" s="1368"/>
      <c r="AU353" s="1368"/>
      <c r="AV353" s="1368"/>
      <c r="AW353" s="1368"/>
      <c r="AX353" s="1368"/>
      <c r="AY353" s="1368"/>
      <c r="AZ353" s="1368"/>
      <c r="BA353" s="1368"/>
      <c r="BB353" s="1368"/>
    </row>
    <row r="354" spans="1:58">
      <c r="B354" s="1368"/>
      <c r="C354" s="1368"/>
      <c r="D354" s="1368"/>
      <c r="E354" s="1368"/>
      <c r="F354" s="1368"/>
      <c r="G354" s="1368"/>
      <c r="H354" s="1368"/>
      <c r="I354" s="1368"/>
      <c r="J354" s="1368"/>
      <c r="K354" s="1368"/>
      <c r="L354" s="1368"/>
      <c r="M354" s="1368"/>
      <c r="N354" s="1368"/>
      <c r="O354" s="1368"/>
      <c r="P354" s="1368"/>
      <c r="Q354" s="1368"/>
      <c r="R354" s="1368"/>
      <c r="S354" s="1368"/>
      <c r="T354" s="1368"/>
      <c r="U354" s="1368"/>
      <c r="V354" s="1368"/>
      <c r="W354" s="1368"/>
      <c r="X354" s="1368"/>
      <c r="Y354" s="1368"/>
      <c r="Z354" s="1368"/>
      <c r="AA354" s="1368"/>
      <c r="AB354" s="1368"/>
      <c r="AC354" s="1368"/>
      <c r="AD354" s="1368"/>
      <c r="AE354" s="1368"/>
      <c r="AF354" s="1368"/>
      <c r="AG354" s="1368"/>
      <c r="AH354" s="1368"/>
      <c r="AI354" s="1368"/>
      <c r="AJ354" s="1368"/>
      <c r="AK354" s="1368"/>
      <c r="AL354" s="1368"/>
      <c r="AM354" s="1368"/>
      <c r="AN354" s="1368"/>
      <c r="AO354" s="1368"/>
      <c r="AP354" s="1368"/>
      <c r="AQ354" s="1368"/>
      <c r="AR354" s="1368"/>
      <c r="AS354" s="1368"/>
      <c r="AT354" s="1368"/>
      <c r="AU354" s="1368"/>
      <c r="AV354" s="1368"/>
      <c r="AW354" s="1368"/>
      <c r="AX354" s="1368"/>
      <c r="AY354" s="1368"/>
      <c r="AZ354" s="1368"/>
      <c r="BA354" s="1368"/>
      <c r="BB354" s="1368"/>
    </row>
    <row r="355" spans="1:58" ht="12.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row>
    <row r="356" spans="1:58" ht="23.25" customHeight="1">
      <c r="A356" s="49"/>
      <c r="B356" s="49"/>
      <c r="C356" s="49"/>
      <c r="D356" s="49"/>
      <c r="E356" s="49"/>
      <c r="F356" s="49"/>
      <c r="G356" s="49"/>
      <c r="H356" s="49"/>
      <c r="I356" s="49"/>
      <c r="J356" s="49"/>
      <c r="K356" s="1254" t="s">
        <v>1980</v>
      </c>
      <c r="L356" s="1254"/>
      <c r="M356" s="1254"/>
      <c r="N356" s="1254"/>
      <c r="O356" s="1254"/>
      <c r="P356" s="1254"/>
      <c r="Q356" s="1254"/>
      <c r="R356" s="1254"/>
      <c r="S356" s="1254"/>
      <c r="T356" s="1254"/>
      <c r="U356" s="1254"/>
      <c r="V356" s="1254"/>
      <c r="W356" s="1254"/>
      <c r="X356" s="1254"/>
      <c r="Y356" s="1254"/>
      <c r="Z356" s="1254"/>
      <c r="AA356" s="1254"/>
      <c r="AB356" s="1254"/>
      <c r="AC356" s="1254"/>
      <c r="AD356" s="1254"/>
      <c r="AE356" s="1420" t="s">
        <v>245</v>
      </c>
      <c r="AF356" s="1421"/>
      <c r="AG356" s="1421"/>
      <c r="AH356" s="1421"/>
      <c r="AI356" s="1421"/>
      <c r="AJ356" s="1421"/>
      <c r="AK356" s="1421"/>
      <c r="AL356" s="1422"/>
      <c r="AM356" s="1254" t="s">
        <v>246</v>
      </c>
      <c r="AN356" s="1254"/>
      <c r="AO356" s="1254"/>
      <c r="AP356" s="1254"/>
      <c r="AQ356" s="1254"/>
      <c r="AR356" s="1254"/>
      <c r="AS356" s="1254"/>
      <c r="AT356" s="1254"/>
      <c r="AU356" s="1707"/>
      <c r="AV356" s="1227"/>
      <c r="AW356" s="1227"/>
      <c r="AX356" s="1227"/>
      <c r="AY356" s="1227"/>
      <c r="AZ356" s="1393"/>
      <c r="BA356" s="1393"/>
      <c r="BB356" s="1393"/>
      <c r="BE356" s="313" t="s">
        <v>2124</v>
      </c>
      <c r="BF356" s="313" t="s">
        <v>2125</v>
      </c>
    </row>
    <row r="357" spans="1:58" ht="15" customHeight="1">
      <c r="A357" s="49"/>
      <c r="B357" s="49"/>
      <c r="C357" s="49"/>
      <c r="D357" s="49"/>
      <c r="E357" s="49"/>
      <c r="F357" s="49"/>
      <c r="G357" s="49"/>
      <c r="H357" s="49"/>
      <c r="I357" s="49"/>
      <c r="J357" s="49"/>
      <c r="K357" s="1234" t="s">
        <v>239</v>
      </c>
      <c r="L357" s="1234"/>
      <c r="M357" s="1234"/>
      <c r="N357" s="1234"/>
      <c r="O357" s="1234"/>
      <c r="P357" s="1234"/>
      <c r="Q357" s="1234"/>
      <c r="R357" s="1234"/>
      <c r="S357" s="1234"/>
      <c r="T357" s="1234"/>
      <c r="U357" s="1234"/>
      <c r="V357" s="1234"/>
      <c r="W357" s="1234"/>
      <c r="X357" s="1234"/>
      <c r="Y357" s="1234"/>
      <c r="Z357" s="1234"/>
      <c r="AA357" s="1234"/>
      <c r="AB357" s="1234"/>
      <c r="AC357" s="1234"/>
      <c r="AD357" s="1234"/>
      <c r="AE357" s="1235"/>
      <c r="AF357" s="1236"/>
      <c r="AG357" s="1236"/>
      <c r="AH357" s="1236"/>
      <c r="AI357" s="1236"/>
      <c r="AJ357" s="1236"/>
      <c r="AK357" s="1236"/>
      <c r="AL357" s="1237"/>
      <c r="AM357" s="1238"/>
      <c r="AN357" s="1238"/>
      <c r="AO357" s="1238"/>
      <c r="AP357" s="1238"/>
      <c r="AQ357" s="1238"/>
      <c r="AR357" s="1238"/>
      <c r="AS357" s="1238"/>
      <c r="AT357" s="1238"/>
      <c r="AU357" s="1392"/>
      <c r="AV357" s="1393"/>
      <c r="AW357" s="1393"/>
      <c r="AX357" s="1393"/>
      <c r="AY357" s="1393"/>
      <c r="AZ357" s="1393"/>
      <c r="BA357" s="1393"/>
      <c r="BB357" s="1393"/>
      <c r="BE357" s="299">
        <f>IF(AND(AE357="si",AM357="scadente"),1,0)</f>
        <v>0</v>
      </c>
      <c r="BF357" s="299"/>
    </row>
    <row r="358" spans="1:58" ht="15" customHeight="1">
      <c r="B358" s="100"/>
      <c r="C358" s="100"/>
      <c r="D358" s="100"/>
      <c r="E358" s="100"/>
      <c r="F358" s="100"/>
      <c r="G358" s="100"/>
      <c r="H358" s="100"/>
      <c r="I358" s="100"/>
      <c r="J358" s="100"/>
      <c r="K358" s="1234" t="s">
        <v>2123</v>
      </c>
      <c r="L358" s="1234"/>
      <c r="M358" s="1234"/>
      <c r="N358" s="1234"/>
      <c r="O358" s="1234"/>
      <c r="P358" s="1234"/>
      <c r="Q358" s="1234"/>
      <c r="R358" s="1234"/>
      <c r="S358" s="1234"/>
      <c r="T358" s="1234"/>
      <c r="U358" s="1234"/>
      <c r="V358" s="1234"/>
      <c r="W358" s="1234"/>
      <c r="X358" s="1234"/>
      <c r="Y358" s="1234"/>
      <c r="Z358" s="1234"/>
      <c r="AA358" s="1234"/>
      <c r="AB358" s="1234"/>
      <c r="AC358" s="1234"/>
      <c r="AD358" s="1234"/>
      <c r="AE358" s="1235"/>
      <c r="AF358" s="1236"/>
      <c r="AG358" s="1236"/>
      <c r="AH358" s="1236"/>
      <c r="AI358" s="1236"/>
      <c r="AJ358" s="1236"/>
      <c r="AK358" s="1236"/>
      <c r="AL358" s="1237"/>
      <c r="AM358" s="1238"/>
      <c r="AN358" s="1238"/>
      <c r="AO358" s="1238"/>
      <c r="AP358" s="1238"/>
      <c r="AQ358" s="1238"/>
      <c r="AR358" s="1238"/>
      <c r="AS358" s="1238"/>
      <c r="AT358" s="1238"/>
      <c r="AU358" s="1228"/>
      <c r="AV358" s="1229"/>
      <c r="AW358" s="1229"/>
      <c r="AX358" s="1229"/>
      <c r="AY358" s="1229"/>
      <c r="AZ358" s="1229"/>
      <c r="BA358" s="1229"/>
      <c r="BB358" s="1229"/>
      <c r="BE358" s="299"/>
      <c r="BF358" s="299">
        <f>IF(AND(AE358="si",AM358="scadente"),1,0)</f>
        <v>0</v>
      </c>
    </row>
    <row r="359" spans="1:58" ht="15" customHeight="1">
      <c r="B359" s="100"/>
      <c r="C359" s="100"/>
      <c r="D359" s="100"/>
      <c r="E359" s="100"/>
      <c r="F359" s="100"/>
      <c r="G359" s="100"/>
      <c r="H359" s="100"/>
      <c r="I359" s="100"/>
      <c r="J359" s="100"/>
      <c r="K359" s="1234" t="s">
        <v>1343</v>
      </c>
      <c r="L359" s="1234"/>
      <c r="M359" s="1234"/>
      <c r="N359" s="1234"/>
      <c r="O359" s="1234"/>
      <c r="P359" s="1234"/>
      <c r="Q359" s="1234"/>
      <c r="R359" s="1234"/>
      <c r="S359" s="1234"/>
      <c r="T359" s="1234"/>
      <c r="U359" s="1234"/>
      <c r="V359" s="1234"/>
      <c r="W359" s="1234"/>
      <c r="X359" s="1234"/>
      <c r="Y359" s="1234"/>
      <c r="Z359" s="1234"/>
      <c r="AA359" s="1234"/>
      <c r="AB359" s="1234"/>
      <c r="AC359" s="1234"/>
      <c r="AD359" s="1234"/>
      <c r="AE359" s="1235"/>
      <c r="AF359" s="1236"/>
      <c r="AG359" s="1236"/>
      <c r="AH359" s="1236"/>
      <c r="AI359" s="1236"/>
      <c r="AJ359" s="1236"/>
      <c r="AK359" s="1236"/>
      <c r="AL359" s="1237"/>
      <c r="AM359" s="1238"/>
      <c r="AN359" s="1238"/>
      <c r="AO359" s="1238"/>
      <c r="AP359" s="1238"/>
      <c r="AQ359" s="1238"/>
      <c r="AR359" s="1238"/>
      <c r="AS359" s="1238"/>
      <c r="AT359" s="1238"/>
      <c r="AU359" s="1228"/>
      <c r="AV359" s="1229"/>
      <c r="AW359" s="1229"/>
      <c r="AX359" s="1229"/>
      <c r="AY359" s="1229"/>
      <c r="AZ359" s="1229"/>
      <c r="BA359" s="1229"/>
      <c r="BB359" s="1229"/>
      <c r="BE359" s="299">
        <f>IF(AND(AE359="si",AM359="scadente"),1,0)</f>
        <v>0</v>
      </c>
      <c r="BF359" s="299"/>
    </row>
    <row r="360" spans="1:58" ht="15" customHeight="1">
      <c r="B360" s="100"/>
      <c r="C360" s="100"/>
      <c r="D360" s="100"/>
      <c r="E360" s="100"/>
      <c r="F360" s="100"/>
      <c r="G360" s="100"/>
      <c r="H360" s="100"/>
      <c r="I360" s="100"/>
      <c r="J360" s="100"/>
      <c r="K360" s="1234" t="s">
        <v>1344</v>
      </c>
      <c r="L360" s="1234"/>
      <c r="M360" s="1234"/>
      <c r="N360" s="1234"/>
      <c r="O360" s="1234"/>
      <c r="P360" s="1234"/>
      <c r="Q360" s="1234"/>
      <c r="R360" s="1234"/>
      <c r="S360" s="1234"/>
      <c r="T360" s="1234"/>
      <c r="U360" s="1234"/>
      <c r="V360" s="1234"/>
      <c r="W360" s="1234"/>
      <c r="X360" s="1234"/>
      <c r="Y360" s="1234"/>
      <c r="Z360" s="1234"/>
      <c r="AA360" s="1234"/>
      <c r="AB360" s="1234"/>
      <c r="AC360" s="1234"/>
      <c r="AD360" s="1234"/>
      <c r="AE360" s="1235"/>
      <c r="AF360" s="1236"/>
      <c r="AG360" s="1236"/>
      <c r="AH360" s="1236"/>
      <c r="AI360" s="1236"/>
      <c r="AJ360" s="1236"/>
      <c r="AK360" s="1236"/>
      <c r="AL360" s="1237"/>
      <c r="AM360" s="1238"/>
      <c r="AN360" s="1238"/>
      <c r="AO360" s="1238"/>
      <c r="AP360" s="1238"/>
      <c r="AQ360" s="1238"/>
      <c r="AR360" s="1238"/>
      <c r="AS360" s="1238"/>
      <c r="AT360" s="1238"/>
      <c r="AU360" s="1228"/>
      <c r="AV360" s="1229"/>
      <c r="AW360" s="1229"/>
      <c r="AX360" s="1229"/>
      <c r="AY360" s="1229"/>
      <c r="AZ360" s="1229"/>
      <c r="BA360" s="1229"/>
      <c r="BB360" s="1229"/>
      <c r="BE360" s="299"/>
      <c r="BF360" s="299">
        <f>IF(AND(AE360="si",AM360="scadente"),1,0)</f>
        <v>0</v>
      </c>
    </row>
    <row r="361" spans="1:58" ht="15" customHeight="1">
      <c r="B361" s="100"/>
      <c r="C361" s="100"/>
      <c r="D361" s="100"/>
      <c r="E361" s="100"/>
      <c r="F361" s="100"/>
      <c r="G361" s="100"/>
      <c r="H361" s="100"/>
      <c r="I361" s="100"/>
      <c r="J361" s="100"/>
      <c r="K361" s="1234" t="s">
        <v>240</v>
      </c>
      <c r="L361" s="1234"/>
      <c r="M361" s="1234"/>
      <c r="N361" s="1234"/>
      <c r="O361" s="1234"/>
      <c r="P361" s="1234"/>
      <c r="Q361" s="1234"/>
      <c r="R361" s="1234"/>
      <c r="S361" s="1234"/>
      <c r="T361" s="1234"/>
      <c r="U361" s="1234"/>
      <c r="V361" s="1234"/>
      <c r="W361" s="1234"/>
      <c r="X361" s="1234"/>
      <c r="Y361" s="1234"/>
      <c r="Z361" s="1234"/>
      <c r="AA361" s="1234"/>
      <c r="AB361" s="1234"/>
      <c r="AC361" s="1234"/>
      <c r="AD361" s="1234"/>
      <c r="AE361" s="1235"/>
      <c r="AF361" s="1236"/>
      <c r="AG361" s="1236"/>
      <c r="AH361" s="1236"/>
      <c r="AI361" s="1236"/>
      <c r="AJ361" s="1236"/>
      <c r="AK361" s="1236"/>
      <c r="AL361" s="1237"/>
      <c r="AM361" s="1238"/>
      <c r="AN361" s="1238"/>
      <c r="AO361" s="1238"/>
      <c r="AP361" s="1238"/>
      <c r="AQ361" s="1238"/>
      <c r="AR361" s="1238"/>
      <c r="AS361" s="1238"/>
      <c r="AT361" s="1238"/>
      <c r="AU361" s="1228"/>
      <c r="AV361" s="1229"/>
      <c r="AW361" s="1229"/>
      <c r="AX361" s="1229"/>
      <c r="AY361" s="1229"/>
      <c r="AZ361" s="1229"/>
      <c r="BA361" s="1229"/>
      <c r="BB361" s="1229"/>
      <c r="BE361" s="299">
        <f>IF(AND(AE361="si",AM361="scadente"),1,0)</f>
        <v>0</v>
      </c>
      <c r="BF361" s="299"/>
    </row>
    <row r="362" spans="1:58" ht="15" customHeight="1">
      <c r="B362" s="100"/>
      <c r="C362" s="100"/>
      <c r="D362" s="100"/>
      <c r="E362" s="100"/>
      <c r="F362" s="100"/>
      <c r="G362" s="100"/>
      <c r="H362" s="100"/>
      <c r="I362" s="100"/>
      <c r="J362" s="100"/>
      <c r="K362" s="1234" t="s">
        <v>241</v>
      </c>
      <c r="L362" s="1234"/>
      <c r="M362" s="1234"/>
      <c r="N362" s="1234"/>
      <c r="O362" s="1234"/>
      <c r="P362" s="1234"/>
      <c r="Q362" s="1234"/>
      <c r="R362" s="1234"/>
      <c r="S362" s="1234"/>
      <c r="T362" s="1234"/>
      <c r="U362" s="1234"/>
      <c r="V362" s="1234"/>
      <c r="W362" s="1234"/>
      <c r="X362" s="1234"/>
      <c r="Y362" s="1234"/>
      <c r="Z362" s="1234"/>
      <c r="AA362" s="1234"/>
      <c r="AB362" s="1234"/>
      <c r="AC362" s="1234"/>
      <c r="AD362" s="1234"/>
      <c r="AE362" s="1235"/>
      <c r="AF362" s="1236"/>
      <c r="AG362" s="1236"/>
      <c r="AH362" s="1236"/>
      <c r="AI362" s="1236"/>
      <c r="AJ362" s="1236"/>
      <c r="AK362" s="1236"/>
      <c r="AL362" s="1237"/>
      <c r="AM362" s="1238"/>
      <c r="AN362" s="1238"/>
      <c r="AO362" s="1238"/>
      <c r="AP362" s="1238"/>
      <c r="AQ362" s="1238"/>
      <c r="AR362" s="1238"/>
      <c r="AS362" s="1238"/>
      <c r="AT362" s="1238"/>
      <c r="AU362" s="1228"/>
      <c r="AV362" s="1229"/>
      <c r="AW362" s="1229"/>
      <c r="AX362" s="1229"/>
      <c r="AY362" s="1229"/>
      <c r="AZ362" s="1229"/>
      <c r="BA362" s="1229"/>
      <c r="BB362" s="1229"/>
      <c r="BE362" s="299"/>
      <c r="BF362" s="299">
        <f>IF(AND(AE362="si",AM362="scadente"),1,0)</f>
        <v>0</v>
      </c>
    </row>
    <row r="363" spans="1:58" ht="15" customHeight="1">
      <c r="B363" s="100"/>
      <c r="C363" s="100"/>
      <c r="D363" s="100"/>
      <c r="E363" s="100"/>
      <c r="F363" s="100"/>
      <c r="G363" s="100"/>
      <c r="H363" s="100"/>
      <c r="I363" s="100"/>
      <c r="J363" s="100"/>
      <c r="K363" s="1234" t="s">
        <v>242</v>
      </c>
      <c r="L363" s="1234"/>
      <c r="M363" s="1234"/>
      <c r="N363" s="1234"/>
      <c r="O363" s="1234"/>
      <c r="P363" s="1234"/>
      <c r="Q363" s="1234"/>
      <c r="R363" s="1234"/>
      <c r="S363" s="1234"/>
      <c r="T363" s="1234"/>
      <c r="U363" s="1234"/>
      <c r="V363" s="1234"/>
      <c r="W363" s="1234"/>
      <c r="X363" s="1234"/>
      <c r="Y363" s="1234"/>
      <c r="Z363" s="1234"/>
      <c r="AA363" s="1234"/>
      <c r="AB363" s="1234"/>
      <c r="AC363" s="1234"/>
      <c r="AD363" s="1234"/>
      <c r="AE363" s="1235"/>
      <c r="AF363" s="1236"/>
      <c r="AG363" s="1236"/>
      <c r="AH363" s="1236"/>
      <c r="AI363" s="1236"/>
      <c r="AJ363" s="1236"/>
      <c r="AK363" s="1236"/>
      <c r="AL363" s="1237"/>
      <c r="AM363" s="1238"/>
      <c r="AN363" s="1238"/>
      <c r="AO363" s="1238"/>
      <c r="AP363" s="1238"/>
      <c r="AQ363" s="1238"/>
      <c r="AR363" s="1238"/>
      <c r="AS363" s="1238"/>
      <c r="AT363" s="1238"/>
      <c r="AU363" s="1228"/>
      <c r="AV363" s="1229"/>
      <c r="AW363" s="1229"/>
      <c r="AX363" s="1229"/>
      <c r="AY363" s="1229"/>
      <c r="AZ363" s="1229"/>
      <c r="BA363" s="1229"/>
      <c r="BB363" s="1229"/>
      <c r="BE363" s="299"/>
      <c r="BF363" s="299">
        <f>IF(AND(AE363="si",AM363="scadente"),1,0)</f>
        <v>0</v>
      </c>
    </row>
    <row r="364" spans="1:58" ht="15" customHeight="1">
      <c r="B364" s="100"/>
      <c r="C364" s="100"/>
      <c r="D364" s="100"/>
      <c r="E364" s="100"/>
      <c r="F364" s="100"/>
      <c r="G364" s="100"/>
      <c r="H364" s="100"/>
      <c r="I364" s="100"/>
      <c r="J364" s="100"/>
      <c r="K364" s="1234" t="s">
        <v>243</v>
      </c>
      <c r="L364" s="1234"/>
      <c r="M364" s="1234"/>
      <c r="N364" s="1234"/>
      <c r="O364" s="1234"/>
      <c r="P364" s="1234"/>
      <c r="Q364" s="1234"/>
      <c r="R364" s="1234"/>
      <c r="S364" s="1234"/>
      <c r="T364" s="1234"/>
      <c r="U364" s="1234"/>
      <c r="V364" s="1234"/>
      <c r="W364" s="1234"/>
      <c r="X364" s="1234"/>
      <c r="Y364" s="1234"/>
      <c r="Z364" s="1234"/>
      <c r="AA364" s="1234"/>
      <c r="AB364" s="1234"/>
      <c r="AC364" s="1234"/>
      <c r="AD364" s="1234"/>
      <c r="AE364" s="1235"/>
      <c r="AF364" s="1236"/>
      <c r="AG364" s="1236"/>
      <c r="AH364" s="1236"/>
      <c r="AI364" s="1236"/>
      <c r="AJ364" s="1236"/>
      <c r="AK364" s="1236"/>
      <c r="AL364" s="1237"/>
      <c r="AM364" s="1238"/>
      <c r="AN364" s="1238"/>
      <c r="AO364" s="1238"/>
      <c r="AP364" s="1238"/>
      <c r="AQ364" s="1238"/>
      <c r="AR364" s="1238"/>
      <c r="AS364" s="1238"/>
      <c r="AT364" s="1238"/>
      <c r="AU364" s="1228"/>
      <c r="AV364" s="1229"/>
      <c r="AW364" s="1229"/>
      <c r="AX364" s="1229"/>
      <c r="AY364" s="1229"/>
      <c r="AZ364" s="1229"/>
      <c r="BA364" s="1229"/>
      <c r="BB364" s="1229"/>
      <c r="BE364" s="299">
        <f>IF(AND(AE364="si",AM364="scadente"),1,0)</f>
        <v>0</v>
      </c>
      <c r="BF364" s="299"/>
    </row>
    <row r="365" spans="1:58" ht="15" customHeight="1">
      <c r="B365" s="100"/>
      <c r="C365" s="100"/>
      <c r="D365" s="100"/>
      <c r="E365" s="100"/>
      <c r="F365" s="100"/>
      <c r="G365" s="100"/>
      <c r="H365" s="100"/>
      <c r="I365" s="100"/>
      <c r="J365" s="100"/>
      <c r="K365" s="1241" t="s">
        <v>244</v>
      </c>
      <c r="L365" s="1242"/>
      <c r="M365" s="1242"/>
      <c r="N365" s="1242"/>
      <c r="O365" s="1242"/>
      <c r="P365" s="1242"/>
      <c r="Q365" s="1242"/>
      <c r="R365" s="1242"/>
      <c r="S365" s="1242"/>
      <c r="T365" s="1242"/>
      <c r="U365" s="1242"/>
      <c r="V365" s="1242"/>
      <c r="W365" s="1242"/>
      <c r="X365" s="1242"/>
      <c r="Y365" s="1242"/>
      <c r="Z365" s="1242"/>
      <c r="AA365" s="1242"/>
      <c r="AB365" s="1242"/>
      <c r="AC365" s="1242"/>
      <c r="AD365" s="1243"/>
      <c r="AE365" s="1235"/>
      <c r="AF365" s="1236"/>
      <c r="AG365" s="1236"/>
      <c r="AH365" s="1236"/>
      <c r="AI365" s="1236"/>
      <c r="AJ365" s="1236"/>
      <c r="AK365" s="1236"/>
      <c r="AL365" s="1237"/>
      <c r="AM365" s="1235"/>
      <c r="AN365" s="1236"/>
      <c r="AO365" s="1236"/>
      <c r="AP365" s="1236"/>
      <c r="AQ365" s="1236"/>
      <c r="AR365" s="1236"/>
      <c r="AS365" s="1236"/>
      <c r="AT365" s="1237"/>
      <c r="AU365" s="1228"/>
      <c r="AV365" s="1229"/>
      <c r="AW365" s="1229"/>
      <c r="AX365" s="1229"/>
      <c r="AY365" s="1229"/>
      <c r="AZ365" s="1229"/>
      <c r="BA365" s="1229"/>
      <c r="BB365" s="1229"/>
      <c r="BE365" s="299"/>
      <c r="BF365" s="299">
        <f>IF(AND(AE365="si",AM365="scadente"),1,0)</f>
        <v>0</v>
      </c>
    </row>
    <row r="366" spans="1:58" ht="15" customHeight="1">
      <c r="B366" s="100"/>
      <c r="C366" s="100"/>
      <c r="D366" s="100"/>
      <c r="E366" s="100"/>
      <c r="F366" s="100"/>
      <c r="G366" s="100"/>
      <c r="H366" s="100"/>
      <c r="I366" s="100"/>
      <c r="J366" s="100"/>
      <c r="K366" s="1234" t="s">
        <v>962</v>
      </c>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8"/>
      <c r="AF366" s="1238"/>
      <c r="AG366" s="1238"/>
      <c r="AH366" s="1238"/>
      <c r="AI366" s="1238"/>
      <c r="AJ366" s="1238"/>
      <c r="AK366" s="1238"/>
      <c r="AL366" s="1238"/>
      <c r="AM366" s="1238"/>
      <c r="AN366" s="1238"/>
      <c r="AO366" s="1238"/>
      <c r="AP366" s="1238"/>
      <c r="AQ366" s="1238"/>
      <c r="AR366" s="1238"/>
      <c r="AS366" s="1238"/>
      <c r="AT366" s="1238"/>
      <c r="AU366" s="383"/>
      <c r="AV366" s="383"/>
      <c r="AW366" s="383"/>
      <c r="AX366" s="383"/>
      <c r="AY366" s="383"/>
      <c r="AZ366" s="383"/>
      <c r="BA366" s="383"/>
      <c r="BB366" s="383"/>
      <c r="BE366" s="299"/>
      <c r="BF366" s="299">
        <f>IF(AND(AE366="si",AM366="scadente"),1,0)</f>
        <v>0</v>
      </c>
    </row>
    <row r="367" spans="1:58" ht="12.75" customHeight="1">
      <c r="A367" s="592"/>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229"/>
      <c r="AV367" s="1229"/>
      <c r="AW367" s="1229"/>
      <c r="AX367" s="1229"/>
      <c r="AY367" s="1229"/>
      <c r="AZ367" s="1229"/>
      <c r="BA367" s="1229"/>
      <c r="BB367" s="1229"/>
      <c r="BD367" s="286" t="s">
        <v>180</v>
      </c>
      <c r="BE367" s="299">
        <f>SUM(BE357:BE366)</f>
        <v>0</v>
      </c>
      <c r="BF367" s="299">
        <f>SUM(BF357:BF366)</f>
        <v>0</v>
      </c>
    </row>
    <row r="368" spans="1:58" ht="12.75" customHeight="1">
      <c r="A368" s="592"/>
      <c r="B368" s="592"/>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92"/>
      <c r="AL368" s="592"/>
      <c r="AM368" s="592"/>
      <c r="AN368" s="592"/>
      <c r="AO368" s="592"/>
      <c r="AP368" s="592"/>
      <c r="AQ368" s="592"/>
      <c r="AR368" s="592"/>
      <c r="AS368" s="592"/>
      <c r="AT368" s="592"/>
      <c r="AU368" s="592"/>
      <c r="AV368" s="592"/>
      <c r="AW368" s="592"/>
      <c r="AX368" s="592"/>
      <c r="AY368" s="592"/>
      <c r="AZ368" s="592"/>
      <c r="BA368" s="592"/>
      <c r="BB368" s="592"/>
    </row>
    <row r="369" spans="2:57" ht="23" customHeight="1">
      <c r="B369" s="1060" t="s">
        <v>1114</v>
      </c>
      <c r="C369" s="1061"/>
      <c r="D369" s="1061"/>
      <c r="E369" s="1061"/>
      <c r="F369" s="1216" t="s">
        <v>473</v>
      </c>
      <c r="G369" s="1217"/>
      <c r="H369" s="1217"/>
      <c r="I369" s="1217"/>
      <c r="J369" s="993">
        <f>IF($U$2&lt;&gt;"",$U$2,"")</f>
        <v>0</v>
      </c>
      <c r="K369" s="993"/>
      <c r="L369" s="993"/>
      <c r="M369" s="993"/>
      <c r="N369" s="993"/>
      <c r="O369" s="993"/>
      <c r="P369" s="994"/>
      <c r="Q369" s="1033" t="s">
        <v>278</v>
      </c>
      <c r="R369" s="1196"/>
      <c r="S369" s="1196"/>
      <c r="T369" s="1196"/>
      <c r="U369" s="1196"/>
      <c r="V369" s="1196"/>
      <c r="W369" s="1196"/>
      <c r="X369" s="1196"/>
      <c r="Y369" s="1196"/>
      <c r="Z369" s="1196"/>
      <c r="AA369" s="1196"/>
      <c r="AB369" s="1196"/>
      <c r="AC369" s="1196"/>
      <c r="AD369" s="1196"/>
      <c r="AE369" s="1196"/>
      <c r="AF369" s="1196"/>
      <c r="AG369" s="1196"/>
      <c r="AH369" s="1196"/>
      <c r="AI369" s="1196"/>
      <c r="AJ369" s="1196"/>
      <c r="AK369" s="1196"/>
      <c r="AL369" s="1196"/>
      <c r="AM369" s="1196"/>
      <c r="AN369" s="1196"/>
      <c r="AO369" s="1196"/>
      <c r="AP369" s="1196"/>
      <c r="AQ369" s="1196"/>
      <c r="AR369" s="1196"/>
      <c r="AS369" s="1196"/>
      <c r="AT369" s="1196"/>
      <c r="AU369" s="1196"/>
      <c r="AV369" s="1196"/>
      <c r="AW369" s="1196"/>
      <c r="AX369" s="1196"/>
      <c r="AY369" s="1196"/>
      <c r="AZ369" s="1196"/>
      <c r="BA369" s="1196"/>
      <c r="BB369" s="1197"/>
    </row>
    <row r="370" spans="2:57" ht="23" customHeight="1">
      <c r="B370" s="1062"/>
      <c r="C370" s="1063"/>
      <c r="D370" s="1063"/>
      <c r="E370" s="1063"/>
      <c r="F370" s="1239" t="s">
        <v>653</v>
      </c>
      <c r="G370" s="1240"/>
      <c r="H370" s="1240"/>
      <c r="I370" s="1240"/>
      <c r="J370" s="1042" t="str">
        <f>IF($AW$2&lt;&gt;"",$AW$2,"")</f>
        <v>01</v>
      </c>
      <c r="K370" s="1042"/>
      <c r="L370" s="1042"/>
      <c r="M370" s="1042"/>
      <c r="N370" s="1042"/>
      <c r="O370" s="1042"/>
      <c r="P370" s="1043"/>
      <c r="Q370" s="1198"/>
      <c r="R370" s="1198"/>
      <c r="S370" s="1198"/>
      <c r="T370" s="1198"/>
      <c r="U370" s="1198"/>
      <c r="V370" s="1198"/>
      <c r="W370" s="1198"/>
      <c r="X370" s="1198"/>
      <c r="Y370" s="1198"/>
      <c r="Z370" s="1198"/>
      <c r="AA370" s="1198"/>
      <c r="AB370" s="1198"/>
      <c r="AC370" s="1198"/>
      <c r="AD370" s="1198"/>
      <c r="AE370" s="1198"/>
      <c r="AF370" s="1198"/>
      <c r="AG370" s="1198"/>
      <c r="AH370" s="1198"/>
      <c r="AI370" s="1198"/>
      <c r="AJ370" s="1198"/>
      <c r="AK370" s="1198"/>
      <c r="AL370" s="1198"/>
      <c r="AM370" s="1198"/>
      <c r="AN370" s="1198"/>
      <c r="AO370" s="1198"/>
      <c r="AP370" s="1198"/>
      <c r="AQ370" s="1198"/>
      <c r="AR370" s="1198"/>
      <c r="AS370" s="1198"/>
      <c r="AT370" s="1198"/>
      <c r="AU370" s="1198"/>
      <c r="AV370" s="1198"/>
      <c r="AW370" s="1198"/>
      <c r="AX370" s="1198"/>
      <c r="AY370" s="1198"/>
      <c r="AZ370" s="1198"/>
      <c r="BA370" s="1198"/>
      <c r="BB370" s="1199"/>
      <c r="BD370" s="634"/>
      <c r="BE370" s="541"/>
    </row>
    <row r="371" spans="2:57" ht="7.5" customHeight="1"/>
    <row r="372" spans="2:57" ht="12" customHeight="1">
      <c r="B372" s="1368" t="s">
        <v>1121</v>
      </c>
      <c r="C372" s="1368"/>
      <c r="D372" s="1368"/>
      <c r="E372" s="1368"/>
      <c r="F372" s="1368"/>
      <c r="G372" s="1368"/>
      <c r="H372" s="1368"/>
      <c r="I372" s="1368"/>
      <c r="J372" s="1368"/>
      <c r="K372" s="1368"/>
      <c r="L372" s="1368"/>
      <c r="M372" s="1368"/>
      <c r="N372" s="1368"/>
      <c r="O372" s="1368"/>
      <c r="P372" s="1368"/>
      <c r="Q372" s="1368"/>
      <c r="R372" s="1368"/>
      <c r="S372" s="1368"/>
      <c r="T372" s="1368"/>
      <c r="U372" s="1368"/>
      <c r="V372" s="1368"/>
      <c r="W372" s="1368"/>
      <c r="X372" s="1368"/>
      <c r="Y372" s="1368"/>
      <c r="Z372" s="1368"/>
      <c r="AA372" s="1368"/>
      <c r="AB372" s="1368"/>
      <c r="AC372" s="1368"/>
      <c r="AD372" s="1368"/>
      <c r="AE372" s="1368"/>
      <c r="AF372" s="1368"/>
      <c r="AG372" s="1368"/>
      <c r="AH372" s="1368"/>
      <c r="AI372" s="1368"/>
      <c r="AJ372" s="1368"/>
      <c r="AK372" s="1368"/>
      <c r="AL372" s="1368"/>
      <c r="AM372" s="1368"/>
      <c r="AN372" s="1368"/>
      <c r="AO372" s="1368"/>
      <c r="AP372" s="1368"/>
      <c r="AQ372" s="1368"/>
      <c r="AR372" s="1368"/>
      <c r="AS372" s="1368"/>
      <c r="AT372" s="1368"/>
      <c r="AU372" s="1368"/>
      <c r="AV372" s="1368"/>
      <c r="AW372" s="1368"/>
      <c r="AX372" s="1368"/>
      <c r="AY372" s="1368"/>
      <c r="AZ372" s="1368"/>
      <c r="BA372" s="1368"/>
      <c r="BB372" s="1368"/>
    </row>
    <row r="373" spans="2:57" ht="12" customHeight="1">
      <c r="B373" s="1368"/>
      <c r="C373" s="1368"/>
      <c r="D373" s="1368"/>
      <c r="E373" s="1368"/>
      <c r="F373" s="1368"/>
      <c r="G373" s="1368"/>
      <c r="H373" s="1368"/>
      <c r="I373" s="1368"/>
      <c r="J373" s="1368"/>
      <c r="K373" s="1368"/>
      <c r="L373" s="1368"/>
      <c r="M373" s="1368"/>
      <c r="N373" s="1368"/>
      <c r="O373" s="1368"/>
      <c r="P373" s="1368"/>
      <c r="Q373" s="1368"/>
      <c r="R373" s="1368"/>
      <c r="S373" s="1368"/>
      <c r="T373" s="1368"/>
      <c r="U373" s="1368"/>
      <c r="V373" s="1368"/>
      <c r="W373" s="1368"/>
      <c r="X373" s="1368"/>
      <c r="Y373" s="1368"/>
      <c r="Z373" s="1368"/>
      <c r="AA373" s="1368"/>
      <c r="AB373" s="1368"/>
      <c r="AC373" s="1368"/>
      <c r="AD373" s="1368"/>
      <c r="AE373" s="1368"/>
      <c r="AF373" s="1368"/>
      <c r="AG373" s="1368"/>
      <c r="AH373" s="1368"/>
      <c r="AI373" s="1368"/>
      <c r="AJ373" s="1368"/>
      <c r="AK373" s="1368"/>
      <c r="AL373" s="1368"/>
      <c r="AM373" s="1368"/>
      <c r="AN373" s="1368"/>
      <c r="AO373" s="1368"/>
      <c r="AP373" s="1368"/>
      <c r="AQ373" s="1368"/>
      <c r="AR373" s="1368"/>
      <c r="AS373" s="1368"/>
      <c r="AT373" s="1368"/>
      <c r="AU373" s="1368"/>
      <c r="AV373" s="1368"/>
      <c r="AW373" s="1368"/>
      <c r="AX373" s="1368"/>
      <c r="AY373" s="1368"/>
      <c r="AZ373" s="1368"/>
      <c r="BA373" s="1368"/>
      <c r="BB373" s="1368"/>
    </row>
    <row r="374" spans="2:57" ht="12.75" customHeight="1">
      <c r="B374" s="1367" t="s">
        <v>1122</v>
      </c>
      <c r="C374" s="1367"/>
      <c r="D374" s="1367"/>
      <c r="E374" s="1367"/>
      <c r="F374" s="1367"/>
      <c r="G374" s="1367"/>
      <c r="H374" s="1367"/>
      <c r="I374" s="1367"/>
      <c r="J374" s="1367"/>
      <c r="K374" s="1367"/>
      <c r="L374" s="1367"/>
      <c r="M374" s="1367"/>
      <c r="N374" s="1367"/>
      <c r="O374" s="1367"/>
      <c r="P374" s="1367"/>
      <c r="Q374" s="1367"/>
      <c r="R374" s="1367"/>
      <c r="S374" s="1367"/>
      <c r="T374" s="1367"/>
      <c r="U374" s="1367"/>
      <c r="V374" s="1367"/>
      <c r="W374" s="1367"/>
      <c r="X374" s="1367"/>
      <c r="Y374" s="1367"/>
      <c r="Z374" s="1367"/>
      <c r="AA374" s="1367"/>
      <c r="AB374" s="1367"/>
      <c r="AC374" s="1367"/>
      <c r="AD374" s="1367"/>
      <c r="AE374" s="1367"/>
      <c r="AF374" s="1367"/>
      <c r="AG374" s="1367"/>
      <c r="AH374" s="1367"/>
      <c r="AI374" s="1367"/>
      <c r="AJ374" s="1367"/>
      <c r="AK374" s="1367"/>
      <c r="AL374" s="1367"/>
      <c r="AM374" s="1367"/>
      <c r="AN374" s="1367"/>
      <c r="AO374" s="1367"/>
      <c r="AP374" s="1367"/>
      <c r="AQ374" s="1367"/>
      <c r="AR374" s="1367"/>
      <c r="AS374" s="1367"/>
      <c r="AT374" s="1367"/>
      <c r="AU374" s="1367"/>
      <c r="AV374" s="1367"/>
      <c r="AW374" s="1367"/>
      <c r="AX374" s="1367"/>
      <c r="AY374" s="1367"/>
      <c r="AZ374" s="1367"/>
      <c r="BA374" s="1367"/>
      <c r="BB374" s="1367"/>
    </row>
    <row r="375" spans="2:57" ht="12.75" customHeight="1">
      <c r="B375" s="1367"/>
      <c r="C375" s="1367"/>
      <c r="D375" s="1367"/>
      <c r="E375" s="1367"/>
      <c r="F375" s="1367"/>
      <c r="G375" s="1367"/>
      <c r="H375" s="1367"/>
      <c r="I375" s="1367"/>
      <c r="J375" s="1367"/>
      <c r="K375" s="1367"/>
      <c r="L375" s="1367"/>
      <c r="M375" s="1367"/>
      <c r="N375" s="1367"/>
      <c r="O375" s="1367"/>
      <c r="P375" s="1367"/>
      <c r="Q375" s="1367"/>
      <c r="R375" s="1367"/>
      <c r="S375" s="1367"/>
      <c r="T375" s="1367"/>
      <c r="U375" s="1367"/>
      <c r="V375" s="1367"/>
      <c r="W375" s="1367"/>
      <c r="X375" s="1367"/>
      <c r="Y375" s="1367"/>
      <c r="Z375" s="1367"/>
      <c r="AA375" s="1367"/>
      <c r="AB375" s="1367"/>
      <c r="AC375" s="1367"/>
      <c r="AD375" s="1367"/>
      <c r="AE375" s="1367"/>
      <c r="AF375" s="1367"/>
      <c r="AG375" s="1367"/>
      <c r="AH375" s="1367"/>
      <c r="AI375" s="1367"/>
      <c r="AJ375" s="1367"/>
      <c r="AK375" s="1367"/>
      <c r="AL375" s="1367"/>
      <c r="AM375" s="1367"/>
      <c r="AN375" s="1367"/>
      <c r="AO375" s="1367"/>
      <c r="AP375" s="1367"/>
      <c r="AQ375" s="1367"/>
      <c r="AR375" s="1367"/>
      <c r="AS375" s="1367"/>
      <c r="AT375" s="1367"/>
      <c r="AU375" s="1367"/>
      <c r="AV375" s="1367"/>
      <c r="AW375" s="1367"/>
      <c r="AX375" s="1367"/>
      <c r="AY375" s="1367"/>
      <c r="AZ375" s="1367"/>
      <c r="BA375" s="1367"/>
      <c r="BB375" s="1367"/>
    </row>
    <row r="376" spans="2:57" ht="12.75" customHeight="1"/>
    <row r="377" spans="2:57" ht="12.75" customHeight="1">
      <c r="E377" s="49"/>
      <c r="S377" s="86"/>
      <c r="T377" s="534" t="s">
        <v>184</v>
      </c>
      <c r="X377" s="57"/>
      <c r="Z377" s="1231" t="s">
        <v>623</v>
      </c>
      <c r="AA377" s="1231"/>
      <c r="AB377" s="1231"/>
      <c r="AC377" s="1231"/>
      <c r="AD377" s="1231"/>
      <c r="AE377" s="1231"/>
      <c r="AF377" s="1231"/>
      <c r="AG377" s="1231"/>
      <c r="AH377" s="1231"/>
      <c r="AI377" s="1231"/>
      <c r="AJ377" s="1231"/>
      <c r="AK377" s="1231"/>
      <c r="AL377" s="1231"/>
      <c r="AM377" s="1231"/>
      <c r="AN377" s="1231"/>
      <c r="AO377" s="1231"/>
      <c r="AP377" s="1231"/>
      <c r="AQ377" s="1231"/>
      <c r="AR377" s="1231"/>
      <c r="AS377" s="1379" t="str">
        <f>IF(AM11&lt;&gt;"",AM11,"")</f>
        <v/>
      </c>
      <c r="AT377" s="1379"/>
      <c r="AU377" s="1379"/>
      <c r="AV377" s="1379"/>
      <c r="AW377" s="1379"/>
      <c r="AX377" s="1379"/>
      <c r="AY377" s="1379"/>
    </row>
    <row r="378" spans="2:57" s="68" customFormat="1" ht="4.5" customHeight="1">
      <c r="S378" s="129"/>
      <c r="T378" s="552"/>
      <c r="X378" s="61"/>
      <c r="Z378" s="60"/>
      <c r="AA378" s="60"/>
      <c r="AB378" s="60"/>
      <c r="AC378" s="60"/>
      <c r="AD378" s="60"/>
      <c r="AE378" s="60"/>
      <c r="AF378" s="60"/>
      <c r="AG378" s="60"/>
      <c r="AH378" s="60"/>
      <c r="AI378" s="60"/>
      <c r="AJ378" s="60"/>
      <c r="AK378" s="60"/>
      <c r="AL378" s="60"/>
      <c r="AM378" s="60"/>
      <c r="AN378" s="60"/>
      <c r="AO378" s="60"/>
      <c r="AP378" s="60"/>
      <c r="AQ378" s="60"/>
      <c r="AR378" s="60"/>
      <c r="AS378" s="32"/>
      <c r="AT378" s="32"/>
      <c r="AU378" s="32"/>
      <c r="AV378" s="32"/>
      <c r="AW378" s="32"/>
      <c r="AX378" s="32"/>
      <c r="AY378" s="32"/>
      <c r="BD378" s="536"/>
    </row>
    <row r="379" spans="2:57" ht="12.75" customHeight="1">
      <c r="S379" s="86"/>
      <c r="T379" s="534"/>
      <c r="X379" s="57"/>
      <c r="Z379" s="1231" t="s">
        <v>386</v>
      </c>
      <c r="AA379" s="1231"/>
      <c r="AB379" s="1231"/>
      <c r="AC379" s="1231"/>
      <c r="AD379" s="1231"/>
      <c r="AE379" s="1231"/>
      <c r="AF379" s="1231"/>
      <c r="AG379" s="1231"/>
      <c r="AH379" s="1231"/>
      <c r="AI379" s="1231"/>
      <c r="AJ379" s="1231"/>
      <c r="AK379" s="1231"/>
      <c r="AL379" s="1231"/>
      <c r="AM379" s="1231"/>
      <c r="AN379" s="1231"/>
      <c r="AO379" s="1231"/>
      <c r="AP379" s="1231"/>
      <c r="AQ379" s="1231"/>
      <c r="AR379" s="1231"/>
      <c r="AS379" s="1704"/>
      <c r="AT379" s="1704"/>
      <c r="AU379" s="1704"/>
      <c r="AV379" s="1704"/>
      <c r="AW379" s="1704"/>
      <c r="AX379" s="1704"/>
      <c r="AY379" s="1704"/>
    </row>
    <row r="380" spans="2:57" s="68" customFormat="1" ht="4.5" customHeight="1">
      <c r="S380" s="129"/>
      <c r="T380" s="552"/>
      <c r="X380" s="61"/>
      <c r="Z380" s="60"/>
      <c r="AA380" s="60"/>
      <c r="AB380" s="60"/>
      <c r="AC380" s="60"/>
      <c r="AD380" s="60"/>
      <c r="AE380" s="60"/>
      <c r="AF380" s="60"/>
      <c r="AG380" s="60"/>
      <c r="AH380" s="60"/>
      <c r="AI380" s="60"/>
      <c r="AJ380" s="60"/>
      <c r="AK380" s="60"/>
      <c r="AL380" s="60"/>
      <c r="AM380" s="60"/>
      <c r="AN380" s="60"/>
      <c r="AO380" s="60"/>
      <c r="AP380" s="60"/>
      <c r="AQ380" s="60"/>
      <c r="AR380" s="60"/>
      <c r="AS380" s="62"/>
      <c r="AT380" s="62"/>
      <c r="AU380" s="62"/>
      <c r="AV380" s="62"/>
      <c r="AW380" s="62"/>
      <c r="AX380" s="62"/>
      <c r="AY380" s="62"/>
      <c r="BD380" s="536"/>
    </row>
    <row r="381" spans="2:57" ht="12.75" customHeight="1">
      <c r="S381" s="86"/>
      <c r="T381" s="534"/>
      <c r="X381" s="57"/>
      <c r="Z381" s="1231" t="s">
        <v>387</v>
      </c>
      <c r="AA381" s="1231"/>
      <c r="AB381" s="1231"/>
      <c r="AC381" s="1231"/>
      <c r="AD381" s="1231"/>
      <c r="AE381" s="1231"/>
      <c r="AF381" s="1231"/>
      <c r="AG381" s="1231"/>
      <c r="AH381" s="1231"/>
      <c r="AI381" s="1231"/>
      <c r="AJ381" s="1231"/>
      <c r="AK381" s="1231"/>
      <c r="AL381" s="1231"/>
      <c r="AM381" s="1231"/>
      <c r="AN381" s="1231"/>
      <c r="AO381" s="1231"/>
      <c r="AP381" s="1231"/>
      <c r="AQ381" s="1231"/>
      <c r="AR381" s="1231"/>
      <c r="AS381" s="1704"/>
      <c r="AT381" s="1704"/>
      <c r="AU381" s="1704"/>
      <c r="AV381" s="1704"/>
      <c r="AW381" s="1704"/>
      <c r="AX381" s="1704"/>
      <c r="AY381" s="1704"/>
    </row>
    <row r="382" spans="2:57" s="68" customFormat="1" ht="4.5" customHeight="1">
      <c r="S382" s="129"/>
      <c r="T382" s="552"/>
      <c r="X382" s="61"/>
      <c r="Z382" s="60"/>
      <c r="AA382" s="60"/>
      <c r="AB382" s="60"/>
      <c r="AC382" s="60"/>
      <c r="AD382" s="60"/>
      <c r="AE382" s="60"/>
      <c r="AF382" s="60"/>
      <c r="AG382" s="60"/>
      <c r="AH382" s="60"/>
      <c r="AI382" s="60"/>
      <c r="AJ382" s="60"/>
      <c r="AK382" s="60"/>
      <c r="AL382" s="60"/>
      <c r="AM382" s="60"/>
      <c r="AN382" s="60"/>
      <c r="AO382" s="60"/>
      <c r="AP382" s="60"/>
      <c r="AQ382" s="60"/>
      <c r="AR382" s="60"/>
      <c r="AS382" s="62"/>
      <c r="AT382" s="62"/>
      <c r="AU382" s="62"/>
      <c r="AV382" s="62"/>
      <c r="AW382" s="62"/>
      <c r="AX382" s="62"/>
      <c r="AY382" s="62"/>
      <c r="BD382" s="536"/>
    </row>
    <row r="383" spans="2:57" ht="12.75" customHeight="1">
      <c r="S383" s="86"/>
      <c r="T383" s="534"/>
      <c r="X383" s="57"/>
      <c r="Z383" s="1231" t="s">
        <v>385</v>
      </c>
      <c r="AA383" s="1231"/>
      <c r="AB383" s="1231"/>
      <c r="AC383" s="1231"/>
      <c r="AD383" s="1231"/>
      <c r="AE383" s="1231"/>
      <c r="AF383" s="1231"/>
      <c r="AG383" s="1231"/>
      <c r="AH383" s="1231"/>
      <c r="AI383" s="1231"/>
      <c r="AJ383" s="1231"/>
      <c r="AK383" s="1231"/>
      <c r="AL383" s="1231"/>
      <c r="AM383" s="1231"/>
      <c r="AN383" s="1231"/>
      <c r="AO383" s="1231"/>
      <c r="AP383" s="1231"/>
      <c r="AQ383" s="1231"/>
      <c r="AR383" s="1231"/>
      <c r="AS383" s="1379" t="str">
        <f>IF(OR(AS379=0,AS379="",AS381=0,AS381=""),"",IF(AS379/AS381&gt;1,AS379/AS381,AS381/AS379))</f>
        <v/>
      </c>
      <c r="AT383" s="1379"/>
      <c r="AU383" s="1379"/>
      <c r="AV383" s="1379"/>
      <c r="AW383" s="1379"/>
      <c r="AX383" s="1379"/>
      <c r="AY383" s="1379"/>
    </row>
    <row r="384" spans="2:57" s="68" customFormat="1" ht="7.5" customHeight="1">
      <c r="S384" s="129"/>
      <c r="T384" s="552"/>
      <c r="Z384" s="60"/>
      <c r="AA384" s="60"/>
      <c r="AB384" s="60"/>
      <c r="AC384" s="60"/>
      <c r="AD384" s="60"/>
      <c r="AE384" s="60"/>
      <c r="AF384" s="60"/>
      <c r="AG384" s="60"/>
      <c r="AH384" s="60"/>
      <c r="AI384" s="60"/>
      <c r="AJ384" s="60"/>
      <c r="AK384" s="60"/>
      <c r="AL384" s="60"/>
      <c r="AM384" s="60"/>
      <c r="AN384" s="60"/>
      <c r="AO384" s="60"/>
      <c r="AP384" s="60"/>
      <c r="AQ384" s="60"/>
      <c r="AR384" s="60"/>
      <c r="AS384" s="62"/>
      <c r="AT384" s="62"/>
      <c r="AU384" s="62"/>
      <c r="AV384" s="62"/>
      <c r="AW384" s="62"/>
      <c r="AX384" s="62"/>
      <c r="AY384" s="62"/>
      <c r="BD384" s="536"/>
    </row>
    <row r="385" spans="2:61" ht="12.75" customHeight="1">
      <c r="S385" s="86"/>
      <c r="T385" s="534" t="s">
        <v>248</v>
      </c>
      <c r="X385" s="57"/>
      <c r="Z385" s="1231" t="s">
        <v>392</v>
      </c>
      <c r="AA385" s="1231"/>
      <c r="AB385" s="1231"/>
      <c r="AC385" s="1231"/>
      <c r="AD385" s="1231"/>
      <c r="AE385" s="1231"/>
      <c r="AF385" s="1231"/>
      <c r="AG385" s="1231"/>
      <c r="AH385" s="1231"/>
      <c r="AI385" s="1231"/>
      <c r="AJ385" s="1231"/>
      <c r="AK385" s="1231"/>
      <c r="AL385" s="1231"/>
      <c r="AM385" s="1231"/>
      <c r="AN385" s="1231"/>
      <c r="AO385" s="1231"/>
      <c r="AP385" s="1231"/>
      <c r="AQ385" s="1231"/>
      <c r="AR385" s="1231"/>
      <c r="AS385" s="1379" t="str">
        <f>IF(AM12&lt;&gt;"",AM12,"")</f>
        <v/>
      </c>
      <c r="AT385" s="1379"/>
      <c r="AU385" s="1379"/>
      <c r="AV385" s="1379"/>
      <c r="AW385" s="1379"/>
      <c r="AX385" s="1379"/>
      <c r="AY385" s="1379"/>
    </row>
    <row r="386" spans="2:61" s="68" customFormat="1" ht="4.5" customHeight="1">
      <c r="T386" s="462"/>
      <c r="X386" s="61"/>
      <c r="Z386" s="60"/>
      <c r="AA386" s="60"/>
      <c r="AB386" s="60"/>
      <c r="AC386" s="60"/>
      <c r="AD386" s="60"/>
      <c r="AE386" s="60"/>
      <c r="AF386" s="60"/>
      <c r="AG386" s="60"/>
      <c r="AH386" s="60"/>
      <c r="AI386" s="60"/>
      <c r="AJ386" s="60"/>
      <c r="AK386" s="60"/>
      <c r="AL386" s="60"/>
      <c r="AM386" s="60"/>
      <c r="AN386" s="60"/>
      <c r="AO386" s="60"/>
      <c r="AP386" s="60"/>
      <c r="AQ386" s="60"/>
      <c r="AR386" s="60"/>
      <c r="AS386" s="62"/>
      <c r="AT386" s="62"/>
      <c r="AU386" s="62"/>
      <c r="AV386" s="62"/>
      <c r="AW386" s="62"/>
      <c r="AX386" s="62"/>
      <c r="AY386" s="62"/>
      <c r="BD386" s="536"/>
    </row>
    <row r="387" spans="2:61" ht="12.75" customHeight="1"/>
    <row r="388" spans="2:61" ht="12.75" customHeight="1"/>
    <row r="389" spans="2:61">
      <c r="K389" s="1370" t="s">
        <v>1601</v>
      </c>
      <c r="L389" s="1371"/>
      <c r="M389" s="1371"/>
      <c r="N389" s="1371"/>
      <c r="O389" s="1371"/>
      <c r="P389" s="1371"/>
      <c r="Q389" s="1371"/>
      <c r="R389" s="1371"/>
      <c r="S389" s="1371"/>
      <c r="T389" s="1371"/>
      <c r="U389" s="1371"/>
      <c r="V389" s="1371"/>
      <c r="W389" s="1371"/>
      <c r="X389" s="1371"/>
      <c r="Y389" s="1371"/>
      <c r="Z389" s="1371"/>
      <c r="AA389" s="1371"/>
      <c r="AB389" s="1371"/>
      <c r="AC389" s="1371"/>
      <c r="AD389" s="1371"/>
      <c r="AE389" s="1371"/>
      <c r="AF389" s="1371"/>
      <c r="AG389" s="1371"/>
      <c r="AH389" s="1371"/>
      <c r="AI389" s="1371"/>
      <c r="AJ389" s="1372"/>
      <c r="AK389" s="45"/>
      <c r="AL389" s="46"/>
      <c r="AM389" s="46"/>
      <c r="AN389" s="46"/>
      <c r="AO389" s="46"/>
      <c r="AP389" s="46"/>
      <c r="AQ389" s="46"/>
      <c r="AR389" s="46"/>
      <c r="AS389" s="46"/>
      <c r="AT389" s="47"/>
    </row>
    <row r="390" spans="2:61">
      <c r="K390" s="1373"/>
      <c r="L390" s="1374"/>
      <c r="M390" s="1374"/>
      <c r="N390" s="1374"/>
      <c r="O390" s="1374"/>
      <c r="P390" s="1374"/>
      <c r="Q390" s="1374"/>
      <c r="R390" s="1374"/>
      <c r="S390" s="1374"/>
      <c r="T390" s="1374"/>
      <c r="U390" s="1374"/>
      <c r="V390" s="1374"/>
      <c r="W390" s="1374"/>
      <c r="X390" s="1374"/>
      <c r="Y390" s="1374"/>
      <c r="Z390" s="1374"/>
      <c r="AA390" s="1374"/>
      <c r="AB390" s="1374"/>
      <c r="AC390" s="1374"/>
      <c r="AD390" s="1374"/>
      <c r="AE390" s="1374"/>
      <c r="AF390" s="1374"/>
      <c r="AG390" s="1374"/>
      <c r="AH390" s="1374"/>
      <c r="AI390" s="1374"/>
      <c r="AJ390" s="1375"/>
      <c r="AK390" s="50"/>
      <c r="AL390" s="1401" t="str">
        <f>IF(AND(AS383&lt;&gt;"",AS385&lt;&gt;""),IF(AND(AS383&lt;4,OR(AS385="isolata",AS385="interna")),"regolare","non regolare"),"-")</f>
        <v>-</v>
      </c>
      <c r="AM390" s="1401"/>
      <c r="AN390" s="1401"/>
      <c r="AO390" s="1401"/>
      <c r="AP390" s="1401"/>
      <c r="AQ390" s="1401"/>
      <c r="AR390" s="1401"/>
      <c r="AS390" s="1401"/>
      <c r="AT390" s="315"/>
    </row>
    <row r="391" spans="2:61">
      <c r="K391" s="1376"/>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8"/>
      <c r="AK391" s="54"/>
      <c r="AL391" s="53"/>
      <c r="AM391" s="53"/>
      <c r="AN391" s="53"/>
      <c r="AO391" s="53"/>
      <c r="AP391" s="53"/>
      <c r="AQ391" s="53"/>
      <c r="AR391" s="53"/>
      <c r="AS391" s="53"/>
      <c r="AT391" s="55"/>
    </row>
    <row r="392" spans="2:61" ht="10.5" customHeight="1"/>
    <row r="393" spans="2:61" ht="10.5" customHeight="1"/>
    <row r="394" spans="2:61" ht="18.75" customHeight="1">
      <c r="B394" s="1060" t="s">
        <v>309</v>
      </c>
      <c r="C394" s="1061"/>
      <c r="D394" s="1061"/>
      <c r="E394" s="1061"/>
      <c r="F394" s="1216" t="s">
        <v>473</v>
      </c>
      <c r="G394" s="1217"/>
      <c r="H394" s="1217"/>
      <c r="I394" s="1217"/>
      <c r="J394" s="993">
        <f>IF($U$2&lt;&gt;"",$U$2,"")</f>
        <v>0</v>
      </c>
      <c r="K394" s="993"/>
      <c r="L394" s="993"/>
      <c r="M394" s="993"/>
      <c r="N394" s="993"/>
      <c r="O394" s="993"/>
      <c r="P394" s="994"/>
      <c r="Q394" s="1033" t="s">
        <v>1203</v>
      </c>
      <c r="R394" s="1196"/>
      <c r="S394" s="1196"/>
      <c r="T394" s="1196"/>
      <c r="U394" s="1196"/>
      <c r="V394" s="1196"/>
      <c r="W394" s="1196"/>
      <c r="X394" s="1196"/>
      <c r="Y394" s="1196"/>
      <c r="Z394" s="1196"/>
      <c r="AA394" s="1196"/>
      <c r="AB394" s="1196"/>
      <c r="AC394" s="1196"/>
      <c r="AD394" s="1196"/>
      <c r="AE394" s="1196"/>
      <c r="AF394" s="1196"/>
      <c r="AG394" s="1196"/>
      <c r="AH394" s="1196"/>
      <c r="AI394" s="1196"/>
      <c r="AJ394" s="1196"/>
      <c r="AK394" s="1196"/>
      <c r="AL394" s="1196"/>
      <c r="AM394" s="1196"/>
      <c r="AN394" s="1196"/>
      <c r="AO394" s="1196"/>
      <c r="AP394" s="1196"/>
      <c r="AQ394" s="1196"/>
      <c r="AR394" s="1196"/>
      <c r="AS394" s="1196"/>
      <c r="AT394" s="1196"/>
      <c r="AU394" s="1196"/>
      <c r="AV394" s="1196"/>
      <c r="AW394" s="1196"/>
      <c r="AX394" s="1196"/>
      <c r="AY394" s="1196"/>
      <c r="AZ394" s="1196"/>
      <c r="BA394" s="1196"/>
      <c r="BB394" s="1197"/>
    </row>
    <row r="395" spans="2:61" ht="18.75" customHeight="1">
      <c r="B395" s="1062"/>
      <c r="C395" s="1063"/>
      <c r="D395" s="1063"/>
      <c r="E395" s="1063"/>
      <c r="F395" s="1239" t="s">
        <v>653</v>
      </c>
      <c r="G395" s="1240"/>
      <c r="H395" s="1240"/>
      <c r="I395" s="1240"/>
      <c r="J395" s="1042" t="str">
        <f>IF($AW$2&lt;&gt;"",$AW$2,"")</f>
        <v>01</v>
      </c>
      <c r="K395" s="1042"/>
      <c r="L395" s="1042"/>
      <c r="M395" s="1042"/>
      <c r="N395" s="1042"/>
      <c r="O395" s="1042"/>
      <c r="P395" s="1043"/>
      <c r="Q395" s="1198"/>
      <c r="R395" s="1198"/>
      <c r="S395" s="1198"/>
      <c r="T395" s="1198"/>
      <c r="U395" s="1198"/>
      <c r="V395" s="1198"/>
      <c r="W395" s="1198"/>
      <c r="X395" s="1198"/>
      <c r="Y395" s="1198"/>
      <c r="Z395" s="1198"/>
      <c r="AA395" s="1198"/>
      <c r="AB395" s="1198"/>
      <c r="AC395" s="1198"/>
      <c r="AD395" s="1198"/>
      <c r="AE395" s="1198"/>
      <c r="AF395" s="1198"/>
      <c r="AG395" s="1198"/>
      <c r="AH395" s="1198"/>
      <c r="AI395" s="1198"/>
      <c r="AJ395" s="1198"/>
      <c r="AK395" s="1198"/>
      <c r="AL395" s="1198"/>
      <c r="AM395" s="1198"/>
      <c r="AN395" s="1198"/>
      <c r="AO395" s="1198"/>
      <c r="AP395" s="1198"/>
      <c r="AQ395" s="1198"/>
      <c r="AR395" s="1198"/>
      <c r="AS395" s="1198"/>
      <c r="AT395" s="1198"/>
      <c r="AU395" s="1198"/>
      <c r="AV395" s="1198"/>
      <c r="AW395" s="1198"/>
      <c r="AX395" s="1198"/>
      <c r="AY395" s="1198"/>
      <c r="AZ395" s="1198"/>
      <c r="BA395" s="1198"/>
      <c r="BB395" s="1199"/>
    </row>
    <row r="396" spans="2:61" ht="10.5" customHeight="1"/>
    <row r="397" spans="2:61" ht="10.5" customHeight="1"/>
    <row r="398" spans="2:61" ht="20.25" customHeight="1">
      <c r="B398" s="254"/>
      <c r="C398" s="1407" t="s">
        <v>1776</v>
      </c>
      <c r="D398" s="1407"/>
      <c r="E398" s="1407"/>
      <c r="F398" s="1407"/>
      <c r="G398" s="1407"/>
      <c r="H398" s="1407"/>
      <c r="I398" s="1407"/>
      <c r="J398" s="1407"/>
      <c r="K398" s="1407"/>
      <c r="L398" s="1407"/>
      <c r="M398" s="1407"/>
      <c r="N398" s="1407"/>
      <c r="O398" s="1407"/>
      <c r="P398" s="1407"/>
      <c r="Q398" s="1407"/>
      <c r="R398" s="1407"/>
      <c r="S398" s="1407"/>
      <c r="T398" s="1407"/>
      <c r="U398" s="1407"/>
      <c r="V398" s="1407"/>
      <c r="W398" s="1407"/>
      <c r="X398" s="1407"/>
      <c r="Y398" s="1407"/>
      <c r="Z398" s="1407"/>
      <c r="AA398" s="1407"/>
      <c r="AB398" s="1407"/>
      <c r="AC398" s="1407"/>
      <c r="AD398" s="1407"/>
      <c r="AE398" s="1407"/>
      <c r="AF398" s="1407"/>
      <c r="AG398" s="1407"/>
      <c r="AH398" s="1407"/>
      <c r="AI398" s="1407"/>
      <c r="AJ398" s="1407"/>
      <c r="AK398" s="1407"/>
      <c r="AL398" s="1407"/>
      <c r="AM398" s="1407"/>
      <c r="AN398" s="1407"/>
      <c r="AO398" s="1407"/>
      <c r="AP398" s="1408"/>
      <c r="AQ398" s="1369" t="s">
        <v>1774</v>
      </c>
      <c r="AR398" s="1369"/>
      <c r="AS398" s="1369"/>
      <c r="AT398" s="1369"/>
      <c r="AU398" s="1369"/>
      <c r="AV398" s="1369"/>
      <c r="AW398" s="1411" t="s">
        <v>1775</v>
      </c>
      <c r="AX398" s="1412"/>
      <c r="AY398" s="1412"/>
      <c r="AZ398" s="1412"/>
      <c r="BA398" s="1412"/>
      <c r="BB398" s="1412"/>
      <c r="BC398" s="97"/>
      <c r="BE398" s="35" t="s">
        <v>1777</v>
      </c>
      <c r="BF398" s="35" t="s">
        <v>994</v>
      </c>
      <c r="BG398" s="35" t="s">
        <v>995</v>
      </c>
      <c r="BH398" s="298" t="str">
        <f>""</f>
        <v/>
      </c>
      <c r="BI398" s="298" t="s">
        <v>624</v>
      </c>
    </row>
    <row r="399" spans="2:61" ht="10.5" customHeight="1">
      <c r="B399" s="254"/>
      <c r="C399" s="1256">
        <v>1</v>
      </c>
      <c r="D399" s="1256"/>
      <c r="E399" s="1232" t="s">
        <v>1590</v>
      </c>
      <c r="F399" s="1233"/>
      <c r="G399" s="1233"/>
      <c r="H399" s="1233"/>
      <c r="I399" s="1233"/>
      <c r="J399" s="1233"/>
      <c r="K399" s="1233"/>
      <c r="L399" s="1233"/>
      <c r="M399" s="1233"/>
      <c r="N399" s="1233"/>
      <c r="O399" s="1233"/>
      <c r="P399" s="1233"/>
      <c r="Q399" s="1233"/>
      <c r="R399" s="1233"/>
      <c r="S399" s="1233"/>
      <c r="T399" s="1233"/>
      <c r="U399" s="1233"/>
      <c r="V399" s="1233"/>
      <c r="W399" s="1233"/>
      <c r="X399" s="1233"/>
      <c r="Y399" s="1233"/>
      <c r="Z399" s="1233"/>
      <c r="AA399" s="1233"/>
      <c r="AB399" s="1233"/>
      <c r="AC399" s="1233"/>
      <c r="AD399" s="1233"/>
      <c r="AE399" s="1233"/>
      <c r="AF399" s="1233"/>
      <c r="AG399" s="1233"/>
      <c r="AH399" s="1233"/>
      <c r="AI399" s="1233"/>
      <c r="AJ399" s="1233"/>
      <c r="AK399" s="1233"/>
      <c r="AL399" s="1233"/>
      <c r="AM399" s="1233"/>
      <c r="AN399" s="1233"/>
      <c r="AO399" s="1233"/>
      <c r="AP399" s="1233"/>
      <c r="AQ399" s="1348"/>
      <c r="AR399" s="1349"/>
      <c r="AS399" s="1349"/>
      <c r="AT399" s="1349"/>
      <c r="AU399" s="1349"/>
      <c r="AV399" s="1350"/>
      <c r="AW399" s="1702"/>
      <c r="AX399" s="1702"/>
      <c r="AY399" s="1702"/>
      <c r="AZ399" s="1702"/>
      <c r="BA399" s="1702"/>
      <c r="BB399" s="1703"/>
      <c r="BC399" s="97"/>
      <c r="BE399" s="334">
        <v>15</v>
      </c>
      <c r="BF399" s="334">
        <v>8</v>
      </c>
      <c r="BG399" s="334">
        <v>4</v>
      </c>
      <c r="BH399" s="298" t="str">
        <f>""</f>
        <v/>
      </c>
      <c r="BI399" s="298" t="str">
        <f>AW400</f>
        <v/>
      </c>
    </row>
    <row r="400" spans="2:61" ht="10.5" customHeight="1">
      <c r="B400" s="254"/>
      <c r="C400" s="1255"/>
      <c r="D400" s="1255"/>
      <c r="E400" s="1232"/>
      <c r="F400" s="1233"/>
      <c r="G400" s="1233"/>
      <c r="H400" s="1233"/>
      <c r="I400" s="1233"/>
      <c r="J400" s="1233"/>
      <c r="K400" s="1233"/>
      <c r="L400" s="1233"/>
      <c r="M400" s="1233"/>
      <c r="N400" s="1233"/>
      <c r="O400" s="1233"/>
      <c r="P400" s="1233"/>
      <c r="Q400" s="1233"/>
      <c r="R400" s="1233"/>
      <c r="S400" s="1233"/>
      <c r="T400" s="1233"/>
      <c r="U400" s="1233"/>
      <c r="V400" s="1233"/>
      <c r="W400" s="1233"/>
      <c r="X400" s="1233"/>
      <c r="Y400" s="1233"/>
      <c r="Z400" s="1233"/>
      <c r="AA400" s="1233"/>
      <c r="AB400" s="1233"/>
      <c r="AC400" s="1233"/>
      <c r="AD400" s="1233"/>
      <c r="AE400" s="1233"/>
      <c r="AF400" s="1233"/>
      <c r="AG400" s="1233"/>
      <c r="AH400" s="1233"/>
      <c r="AI400" s="1233"/>
      <c r="AJ400" s="1233"/>
      <c r="AK400" s="1233"/>
      <c r="AL400" s="1233"/>
      <c r="AM400" s="1233"/>
      <c r="AN400" s="1233"/>
      <c r="AO400" s="1233"/>
      <c r="AP400" s="1233"/>
      <c r="AQ400" s="1200" t="str">
        <f>IF(AG157="scadente","alta",IF(AG157="media","media",IF(AG157="buona","bassa","")))</f>
        <v/>
      </c>
      <c r="AR400" s="1201"/>
      <c r="AS400" s="1201"/>
      <c r="AT400" s="1201"/>
      <c r="AU400" s="1201"/>
      <c r="AV400" s="1202"/>
      <c r="AW400" s="1203" t="str">
        <f>HLOOKUP(AQ400,$BE$398:$BH$407,C399+1,FALSE)</f>
        <v/>
      </c>
      <c r="AX400" s="1203"/>
      <c r="AY400" s="1203"/>
      <c r="AZ400" s="1203"/>
      <c r="BA400" s="1203"/>
      <c r="BB400" s="1204"/>
      <c r="BC400" s="97"/>
      <c r="BE400" s="334">
        <v>6</v>
      </c>
      <c r="BF400" s="334">
        <v>4</v>
      </c>
      <c r="BG400" s="334">
        <v>1</v>
      </c>
      <c r="BH400" s="298" t="str">
        <f>""</f>
        <v/>
      </c>
      <c r="BI400" s="298" t="str">
        <f>AW403</f>
        <v/>
      </c>
    </row>
    <row r="401" spans="2:61" ht="10.5" customHeight="1">
      <c r="B401" s="254"/>
      <c r="C401" s="1271"/>
      <c r="D401" s="1271"/>
      <c r="E401" s="1232"/>
      <c r="F401" s="1233"/>
      <c r="G401" s="1233"/>
      <c r="H401" s="1233"/>
      <c r="I401" s="1233"/>
      <c r="J401" s="1233"/>
      <c r="K401" s="1233"/>
      <c r="L401" s="1233"/>
      <c r="M401" s="1233"/>
      <c r="N401" s="1233"/>
      <c r="O401" s="1233"/>
      <c r="P401" s="1233"/>
      <c r="Q401" s="1233"/>
      <c r="R401" s="1233"/>
      <c r="S401" s="1233"/>
      <c r="T401" s="1233"/>
      <c r="U401" s="1233"/>
      <c r="V401" s="1233"/>
      <c r="W401" s="1233"/>
      <c r="X401" s="1233"/>
      <c r="Y401" s="1233"/>
      <c r="Z401" s="1233"/>
      <c r="AA401" s="1233"/>
      <c r="AB401" s="1233"/>
      <c r="AC401" s="1233"/>
      <c r="AD401" s="1233"/>
      <c r="AE401" s="1233"/>
      <c r="AF401" s="1233"/>
      <c r="AG401" s="1233"/>
      <c r="AH401" s="1233"/>
      <c r="AI401" s="1233"/>
      <c r="AJ401" s="1233"/>
      <c r="AK401" s="1233"/>
      <c r="AL401" s="1233"/>
      <c r="AM401" s="1233"/>
      <c r="AN401" s="1233"/>
      <c r="AO401" s="1233"/>
      <c r="AP401" s="1233"/>
      <c r="AQ401" s="1348"/>
      <c r="AR401" s="1349"/>
      <c r="AS401" s="1349"/>
      <c r="AT401" s="1349"/>
      <c r="AU401" s="1349"/>
      <c r="AV401" s="1350"/>
      <c r="AW401" s="1203"/>
      <c r="AX401" s="1203"/>
      <c r="AY401" s="1203"/>
      <c r="AZ401" s="1203"/>
      <c r="BA401" s="1203"/>
      <c r="BB401" s="1204"/>
      <c r="BC401" s="97"/>
      <c r="BE401" s="334">
        <v>3</v>
      </c>
      <c r="BF401" s="334">
        <v>0</v>
      </c>
      <c r="BG401" s="334">
        <v>0</v>
      </c>
      <c r="BH401" s="298" t="str">
        <f>""</f>
        <v/>
      </c>
      <c r="BI401" s="298" t="str">
        <f>AW406</f>
        <v/>
      </c>
    </row>
    <row r="402" spans="2:61" ht="10.5" customHeight="1">
      <c r="B402" s="41"/>
      <c r="C402" s="1380">
        <v>2</v>
      </c>
      <c r="D402" s="1381"/>
      <c r="E402" s="1275" t="s">
        <v>1591</v>
      </c>
      <c r="F402" s="1275"/>
      <c r="G402" s="1275"/>
      <c r="H402" s="1275"/>
      <c r="I402" s="1275"/>
      <c r="J402" s="1275"/>
      <c r="K402" s="1275"/>
      <c r="L402" s="1275"/>
      <c r="M402" s="1275"/>
      <c r="N402" s="1275"/>
      <c r="O402" s="1275"/>
      <c r="P402" s="1275"/>
      <c r="Q402" s="1275"/>
      <c r="R402" s="1275"/>
      <c r="S402" s="1275"/>
      <c r="T402" s="1275"/>
      <c r="U402" s="1275"/>
      <c r="V402" s="1275"/>
      <c r="W402" s="1275"/>
      <c r="X402" s="1275"/>
      <c r="Y402" s="1275"/>
      <c r="Z402" s="1275"/>
      <c r="AA402" s="1275"/>
      <c r="AB402" s="1275"/>
      <c r="AC402" s="1275"/>
      <c r="AD402" s="1275"/>
      <c r="AE402" s="1275"/>
      <c r="AF402" s="1275"/>
      <c r="AG402" s="1275"/>
      <c r="AH402" s="1275"/>
      <c r="AI402" s="1275"/>
      <c r="AJ402" s="1275"/>
      <c r="AK402" s="1275"/>
      <c r="AL402" s="1275"/>
      <c r="AM402" s="1275"/>
      <c r="AN402" s="1275"/>
      <c r="AO402" s="1275"/>
      <c r="AP402" s="1275"/>
      <c r="AQ402" s="1272"/>
      <c r="AR402" s="1273"/>
      <c r="AS402" s="1273"/>
      <c r="AT402" s="1273"/>
      <c r="AU402" s="1273"/>
      <c r="AV402" s="1274"/>
      <c r="AW402" s="1266"/>
      <c r="AX402" s="1266"/>
      <c r="AY402" s="1266"/>
      <c r="AZ402" s="1266"/>
      <c r="BA402" s="1266"/>
      <c r="BB402" s="1267"/>
      <c r="BC402" s="97"/>
      <c r="BE402" s="334">
        <v>4</v>
      </c>
      <c r="BF402" s="334">
        <v>2</v>
      </c>
      <c r="BG402" s="334">
        <v>0</v>
      </c>
      <c r="BH402" s="298" t="str">
        <f>""</f>
        <v/>
      </c>
      <c r="BI402" s="298" t="str">
        <f>AW409</f>
        <v/>
      </c>
    </row>
    <row r="403" spans="2:61" ht="10.5" customHeight="1">
      <c r="B403" s="41"/>
      <c r="C403" s="1200"/>
      <c r="D403" s="1202"/>
      <c r="E403" s="1233"/>
      <c r="F403" s="1233"/>
      <c r="G403" s="1233"/>
      <c r="H403" s="1233"/>
      <c r="I403" s="1233"/>
      <c r="J403" s="1233"/>
      <c r="K403" s="1233"/>
      <c r="L403" s="1233"/>
      <c r="M403" s="1233"/>
      <c r="N403" s="1233"/>
      <c r="O403" s="1233"/>
      <c r="P403" s="1233"/>
      <c r="Q403" s="1233"/>
      <c r="R403" s="1233"/>
      <c r="S403" s="1233"/>
      <c r="T403" s="1233"/>
      <c r="U403" s="1233"/>
      <c r="V403" s="1233"/>
      <c r="W403" s="1233"/>
      <c r="X403" s="1233"/>
      <c r="Y403" s="1233"/>
      <c r="Z403" s="1233"/>
      <c r="AA403" s="1233"/>
      <c r="AB403" s="1233"/>
      <c r="AC403" s="1233"/>
      <c r="AD403" s="1233"/>
      <c r="AE403" s="1233"/>
      <c r="AF403" s="1233"/>
      <c r="AG403" s="1233"/>
      <c r="AH403" s="1233"/>
      <c r="AI403" s="1233"/>
      <c r="AJ403" s="1233"/>
      <c r="AK403" s="1233"/>
      <c r="AL403" s="1233"/>
      <c r="AM403" s="1233"/>
      <c r="AN403" s="1233"/>
      <c r="AO403" s="1233"/>
      <c r="AP403" s="1233"/>
      <c r="AQ403" s="1200" t="str">
        <f>IF(AG170="scadente","alta",IF(AG170="irregolare","media",IF(AG170="buona","bassa","")))</f>
        <v/>
      </c>
      <c r="AR403" s="1201"/>
      <c r="AS403" s="1201"/>
      <c r="AT403" s="1201"/>
      <c r="AU403" s="1201"/>
      <c r="AV403" s="1202"/>
      <c r="AW403" s="1203" t="str">
        <f>HLOOKUP(AQ403,$BE$398:$BH$407,C402+1,FALSE)</f>
        <v/>
      </c>
      <c r="AX403" s="1203"/>
      <c r="AY403" s="1203"/>
      <c r="AZ403" s="1203"/>
      <c r="BA403" s="1203"/>
      <c r="BB403" s="1204"/>
      <c r="BC403" s="97"/>
      <c r="BE403" s="334">
        <v>10</v>
      </c>
      <c r="BF403" s="334">
        <v>5</v>
      </c>
      <c r="BG403" s="334">
        <v>0</v>
      </c>
      <c r="BH403" s="298" t="str">
        <f>""</f>
        <v/>
      </c>
      <c r="BI403" s="298" t="str">
        <f>AW412</f>
        <v/>
      </c>
    </row>
    <row r="404" spans="2:61" ht="10.5" customHeight="1">
      <c r="B404" s="41"/>
      <c r="C404" s="1382"/>
      <c r="D404" s="1383"/>
      <c r="E404" s="1276"/>
      <c r="F404" s="1276"/>
      <c r="G404" s="1276"/>
      <c r="H404" s="1276"/>
      <c r="I404" s="1276"/>
      <c r="J404" s="1276"/>
      <c r="K404" s="1276"/>
      <c r="L404" s="1276"/>
      <c r="M404" s="1276"/>
      <c r="N404" s="1276"/>
      <c r="O404" s="1276"/>
      <c r="P404" s="1276"/>
      <c r="Q404" s="1276"/>
      <c r="R404" s="1276"/>
      <c r="S404" s="1276"/>
      <c r="T404" s="1276"/>
      <c r="U404" s="1276"/>
      <c r="V404" s="1276"/>
      <c r="W404" s="1276"/>
      <c r="X404" s="1276"/>
      <c r="Y404" s="1276"/>
      <c r="Z404" s="1276"/>
      <c r="AA404" s="1276"/>
      <c r="AB404" s="1276"/>
      <c r="AC404" s="1276"/>
      <c r="AD404" s="1276"/>
      <c r="AE404" s="1276"/>
      <c r="AF404" s="1276"/>
      <c r="AG404" s="1276"/>
      <c r="AH404" s="1276"/>
      <c r="AI404" s="1276"/>
      <c r="AJ404" s="1276"/>
      <c r="AK404" s="1276"/>
      <c r="AL404" s="1276"/>
      <c r="AM404" s="1276"/>
      <c r="AN404" s="1276"/>
      <c r="AO404" s="1276"/>
      <c r="AP404" s="1276"/>
      <c r="AQ404" s="1268"/>
      <c r="AR404" s="1269"/>
      <c r="AS404" s="1269"/>
      <c r="AT404" s="1269"/>
      <c r="AU404" s="1269"/>
      <c r="AV404" s="1270"/>
      <c r="AW404" s="1205"/>
      <c r="AX404" s="1205"/>
      <c r="AY404" s="1205"/>
      <c r="AZ404" s="1205"/>
      <c r="BA404" s="1205"/>
      <c r="BB404" s="1206"/>
      <c r="BC404" s="97"/>
      <c r="BE404" s="334">
        <v>8</v>
      </c>
      <c r="BF404" s="334">
        <v>5</v>
      </c>
      <c r="BG404" s="334">
        <v>2</v>
      </c>
      <c r="BH404" s="298" t="str">
        <f>""</f>
        <v/>
      </c>
      <c r="BI404" s="298" t="str">
        <f>AW415</f>
        <v/>
      </c>
    </row>
    <row r="405" spans="2:61" ht="10.5" customHeight="1">
      <c r="B405" s="41"/>
      <c r="C405" s="1256">
        <v>3</v>
      </c>
      <c r="D405" s="1256"/>
      <c r="E405" s="1248" t="s">
        <v>777</v>
      </c>
      <c r="F405" s="1248"/>
      <c r="G405" s="1248"/>
      <c r="H405" s="1248"/>
      <c r="I405" s="1248"/>
      <c r="J405" s="1248"/>
      <c r="K405" s="1248"/>
      <c r="L405" s="1248"/>
      <c r="M405" s="1248"/>
      <c r="N405" s="1248"/>
      <c r="O405" s="1248"/>
      <c r="P405" s="1248"/>
      <c r="Q405" s="1248"/>
      <c r="R405" s="1248"/>
      <c r="S405" s="1248"/>
      <c r="T405" s="1248"/>
      <c r="U405" s="1248"/>
      <c r="V405" s="1248"/>
      <c r="W405" s="1248"/>
      <c r="X405" s="1248"/>
      <c r="Y405" s="1248"/>
      <c r="Z405" s="1248"/>
      <c r="AA405" s="1248"/>
      <c r="AB405" s="1248"/>
      <c r="AC405" s="1248"/>
      <c r="AD405" s="1248"/>
      <c r="AE405" s="1248"/>
      <c r="AF405" s="1248"/>
      <c r="AG405" s="1248"/>
      <c r="AH405" s="1248"/>
      <c r="AI405" s="1248"/>
      <c r="AJ405" s="1248"/>
      <c r="AK405" s="1248"/>
      <c r="AL405" s="1248"/>
      <c r="AM405" s="1248"/>
      <c r="AN405" s="1248"/>
      <c r="AO405" s="1248"/>
      <c r="AP405" s="1249"/>
      <c r="AQ405" s="1348"/>
      <c r="AR405" s="1349"/>
      <c r="AS405" s="1349"/>
      <c r="AT405" s="1349"/>
      <c r="AU405" s="1349"/>
      <c r="AV405" s="1350"/>
      <c r="AW405" s="1203"/>
      <c r="AX405" s="1203"/>
      <c r="AY405" s="1203"/>
      <c r="AZ405" s="1203"/>
      <c r="BA405" s="1203"/>
      <c r="BB405" s="1204"/>
      <c r="BC405" s="97"/>
      <c r="BE405" s="334">
        <v>4</v>
      </c>
      <c r="BF405" s="334">
        <v>1</v>
      </c>
      <c r="BG405" s="334">
        <v>1</v>
      </c>
      <c r="BH405" s="298" t="str">
        <f>""</f>
        <v/>
      </c>
      <c r="BI405" s="298" t="str">
        <f>AW418</f>
        <v/>
      </c>
    </row>
    <row r="406" spans="2:61" ht="10.5" customHeight="1">
      <c r="B406" s="41"/>
      <c r="C406" s="1255"/>
      <c r="D406" s="1255"/>
      <c r="E406" s="1250"/>
      <c r="F406" s="1250"/>
      <c r="G406" s="1250"/>
      <c r="H406" s="1250"/>
      <c r="I406" s="1250"/>
      <c r="J406" s="1250"/>
      <c r="K406" s="1250"/>
      <c r="L406" s="1250"/>
      <c r="M406" s="1250"/>
      <c r="N406" s="1250"/>
      <c r="O406" s="1250"/>
      <c r="P406" s="1250"/>
      <c r="Q406" s="1250"/>
      <c r="R406" s="1250"/>
      <c r="S406" s="1250"/>
      <c r="T406" s="1250"/>
      <c r="U406" s="1250"/>
      <c r="V406" s="1250"/>
      <c r="W406" s="1250"/>
      <c r="X406" s="1250"/>
      <c r="Y406" s="1250"/>
      <c r="Z406" s="1250"/>
      <c r="AA406" s="1250"/>
      <c r="AB406" s="1250"/>
      <c r="AC406" s="1250"/>
      <c r="AD406" s="1250"/>
      <c r="AE406" s="1250"/>
      <c r="AF406" s="1250"/>
      <c r="AG406" s="1250"/>
      <c r="AH406" s="1250"/>
      <c r="AI406" s="1250"/>
      <c r="AJ406" s="1250"/>
      <c r="AK406" s="1250"/>
      <c r="AL406" s="1250"/>
      <c r="AM406" s="1250"/>
      <c r="AN406" s="1250"/>
      <c r="AO406" s="1250"/>
      <c r="AP406" s="1251"/>
      <c r="AQ406" s="1200" t="str">
        <f>IF(AG180="si","alta",IF(AG180="no","bassa",""))</f>
        <v/>
      </c>
      <c r="AR406" s="1201"/>
      <c r="AS406" s="1201"/>
      <c r="AT406" s="1201"/>
      <c r="AU406" s="1201"/>
      <c r="AV406" s="1202"/>
      <c r="AW406" s="1203" t="str">
        <f>HLOOKUP(AQ406,$BE$398:$BH$407,C405+1,FALSE)</f>
        <v/>
      </c>
      <c r="AX406" s="1203"/>
      <c r="AY406" s="1203"/>
      <c r="AZ406" s="1203"/>
      <c r="BA406" s="1203"/>
      <c r="BB406" s="1204"/>
      <c r="BC406" s="97"/>
      <c r="BE406" s="334">
        <v>4</v>
      </c>
      <c r="BF406" s="334">
        <v>2</v>
      </c>
      <c r="BG406" s="334">
        <v>0</v>
      </c>
      <c r="BH406" s="298" t="str">
        <f>""</f>
        <v/>
      </c>
      <c r="BI406" s="298">
        <f>AW421</f>
        <v>0</v>
      </c>
    </row>
    <row r="407" spans="2:61" ht="10.5" customHeight="1">
      <c r="B407" s="41"/>
      <c r="C407" s="1271"/>
      <c r="D407" s="1271"/>
      <c r="E407" s="1252"/>
      <c r="F407" s="1252"/>
      <c r="G407" s="1252"/>
      <c r="H407" s="1252"/>
      <c r="I407" s="1252"/>
      <c r="J407" s="1252"/>
      <c r="K407" s="1252"/>
      <c r="L407" s="1252"/>
      <c r="M407" s="1252"/>
      <c r="N407" s="1252"/>
      <c r="O407" s="1252"/>
      <c r="P407" s="1252"/>
      <c r="Q407" s="1252"/>
      <c r="R407" s="1252"/>
      <c r="S407" s="1252"/>
      <c r="T407" s="1252"/>
      <c r="U407" s="1252"/>
      <c r="V407" s="1252"/>
      <c r="W407" s="1252"/>
      <c r="X407" s="1252"/>
      <c r="Y407" s="1252"/>
      <c r="Z407" s="1252"/>
      <c r="AA407" s="1252"/>
      <c r="AB407" s="1252"/>
      <c r="AC407" s="1252"/>
      <c r="AD407" s="1252"/>
      <c r="AE407" s="1252"/>
      <c r="AF407" s="1252"/>
      <c r="AG407" s="1252"/>
      <c r="AH407" s="1252"/>
      <c r="AI407" s="1252"/>
      <c r="AJ407" s="1252"/>
      <c r="AK407" s="1252"/>
      <c r="AL407" s="1252"/>
      <c r="AM407" s="1252"/>
      <c r="AN407" s="1252"/>
      <c r="AO407" s="1252"/>
      <c r="AP407" s="1253"/>
      <c r="AQ407" s="1348"/>
      <c r="AR407" s="1349"/>
      <c r="AS407" s="1349"/>
      <c r="AT407" s="1349"/>
      <c r="AU407" s="1349"/>
      <c r="AV407" s="1350"/>
      <c r="AW407" s="1203"/>
      <c r="AX407" s="1203"/>
      <c r="AY407" s="1203"/>
      <c r="AZ407" s="1203"/>
      <c r="BA407" s="1203"/>
      <c r="BB407" s="1204"/>
      <c r="BC407" s="97"/>
      <c r="BE407" s="334">
        <v>3</v>
      </c>
      <c r="BF407" s="334">
        <v>0</v>
      </c>
      <c r="BG407" s="334">
        <v>0</v>
      </c>
      <c r="BH407" s="298" t="str">
        <f>""</f>
        <v/>
      </c>
      <c r="BI407" s="298" t="str">
        <f>AW424</f>
        <v/>
      </c>
    </row>
    <row r="408" spans="2:61" ht="10.5" customHeight="1">
      <c r="B408" s="41"/>
      <c r="C408" s="1255">
        <v>4</v>
      </c>
      <c r="D408" s="1255"/>
      <c r="E408" s="1250" t="s">
        <v>1768</v>
      </c>
      <c r="F408" s="1250"/>
      <c r="G408" s="1250"/>
      <c r="H408" s="1250"/>
      <c r="I408" s="1250"/>
      <c r="J408" s="1250"/>
      <c r="K408" s="1250"/>
      <c r="L408" s="1250"/>
      <c r="M408" s="1250"/>
      <c r="N408" s="1250"/>
      <c r="O408" s="1250"/>
      <c r="P408" s="1250"/>
      <c r="Q408" s="1250"/>
      <c r="R408" s="1250"/>
      <c r="S408" s="1250"/>
      <c r="T408" s="1250"/>
      <c r="U408" s="1250"/>
      <c r="V408" s="1250"/>
      <c r="W408" s="1250"/>
      <c r="X408" s="1250"/>
      <c r="Y408" s="1250"/>
      <c r="Z408" s="1250"/>
      <c r="AA408" s="1250"/>
      <c r="AB408" s="1250"/>
      <c r="AC408" s="1250"/>
      <c r="AD408" s="1250"/>
      <c r="AE408" s="1250"/>
      <c r="AF408" s="1250"/>
      <c r="AG408" s="1250"/>
      <c r="AH408" s="1250"/>
      <c r="AI408" s="1250"/>
      <c r="AJ408" s="1250"/>
      <c r="AK408" s="1250"/>
      <c r="AL408" s="1250"/>
      <c r="AM408" s="1250"/>
      <c r="AN408" s="1250"/>
      <c r="AO408" s="1250"/>
      <c r="AP408" s="1251"/>
      <c r="AQ408" s="1272"/>
      <c r="AR408" s="1273"/>
      <c r="AS408" s="1273"/>
      <c r="AT408" s="1273"/>
      <c r="AU408" s="1273"/>
      <c r="AV408" s="1274"/>
      <c r="AW408" s="1266"/>
      <c r="AX408" s="1266"/>
      <c r="AY408" s="1266"/>
      <c r="AZ408" s="1266"/>
      <c r="BA408" s="1266"/>
      <c r="BB408" s="1267"/>
      <c r="BC408" s="97"/>
      <c r="BE408" s="34">
        <f>SUM(BE399:BE407)</f>
        <v>57</v>
      </c>
      <c r="BF408" s="34">
        <f>SUM(BF399:BF407)</f>
        <v>27</v>
      </c>
      <c r="BG408" s="34">
        <f>SUM(BG399:BG407)</f>
        <v>8</v>
      </c>
    </row>
    <row r="409" spans="2:61" ht="10.5" customHeight="1">
      <c r="B409" s="41"/>
      <c r="C409" s="1255"/>
      <c r="D409" s="1255"/>
      <c r="E409" s="1250"/>
      <c r="F409" s="1250"/>
      <c r="G409" s="1250"/>
      <c r="H409" s="1250"/>
      <c r="I409" s="1250"/>
      <c r="J409" s="1250"/>
      <c r="K409" s="1250"/>
      <c r="L409" s="1250"/>
      <c r="M409" s="1250"/>
      <c r="N409" s="1250"/>
      <c r="O409" s="1250"/>
      <c r="P409" s="1250"/>
      <c r="Q409" s="1250"/>
      <c r="R409" s="1250"/>
      <c r="S409" s="1250"/>
      <c r="T409" s="1250"/>
      <c r="U409" s="1250"/>
      <c r="V409" s="1250"/>
      <c r="W409" s="1250"/>
      <c r="X409" s="1250"/>
      <c r="Y409" s="1250"/>
      <c r="Z409" s="1250"/>
      <c r="AA409" s="1250"/>
      <c r="AB409" s="1250"/>
      <c r="AC409" s="1250"/>
      <c r="AD409" s="1250"/>
      <c r="AE409" s="1250"/>
      <c r="AF409" s="1250"/>
      <c r="AG409" s="1250"/>
      <c r="AH409" s="1250"/>
      <c r="AI409" s="1250"/>
      <c r="AJ409" s="1250"/>
      <c r="AK409" s="1250"/>
      <c r="AL409" s="1250"/>
      <c r="AM409" s="1250"/>
      <c r="AN409" s="1250"/>
      <c r="AO409" s="1250"/>
      <c r="AP409" s="1251"/>
      <c r="AQ409" s="1200" t="str">
        <f>IF(MAX(AM191:AT195)&gt;0,IF(MAX(AM191:AT195)&gt;14,"alta",IF(MAX(AM191:AT195)&lt;10,"bassa","media")),"")</f>
        <v/>
      </c>
      <c r="AR409" s="1201"/>
      <c r="AS409" s="1201"/>
      <c r="AT409" s="1201"/>
      <c r="AU409" s="1201"/>
      <c r="AV409" s="1202"/>
      <c r="AW409" s="1203" t="str">
        <f>HLOOKUP(AQ409,$BE$398:$BH$407,C408+1,FALSE)</f>
        <v/>
      </c>
      <c r="AX409" s="1203"/>
      <c r="AY409" s="1203"/>
      <c r="AZ409" s="1203"/>
      <c r="BA409" s="1203"/>
      <c r="BB409" s="1204"/>
      <c r="BC409" s="97"/>
    </row>
    <row r="410" spans="2:61" ht="10.5" customHeight="1">
      <c r="B410" s="41"/>
      <c r="C410" s="1255"/>
      <c r="D410" s="1255"/>
      <c r="E410" s="1250"/>
      <c r="F410" s="1250"/>
      <c r="G410" s="1250"/>
      <c r="H410" s="1250"/>
      <c r="I410" s="1250"/>
      <c r="J410" s="1250"/>
      <c r="K410" s="1250"/>
      <c r="L410" s="1250"/>
      <c r="M410" s="1250"/>
      <c r="N410" s="1250"/>
      <c r="O410" s="1250"/>
      <c r="P410" s="1250"/>
      <c r="Q410" s="1250"/>
      <c r="R410" s="1250"/>
      <c r="S410" s="1250"/>
      <c r="T410" s="1250"/>
      <c r="U410" s="1250"/>
      <c r="V410" s="1250"/>
      <c r="W410" s="1250"/>
      <c r="X410" s="1250"/>
      <c r="Y410" s="1250"/>
      <c r="Z410" s="1250"/>
      <c r="AA410" s="1250"/>
      <c r="AB410" s="1250"/>
      <c r="AC410" s="1250"/>
      <c r="AD410" s="1250"/>
      <c r="AE410" s="1250"/>
      <c r="AF410" s="1250"/>
      <c r="AG410" s="1250"/>
      <c r="AH410" s="1250"/>
      <c r="AI410" s="1250"/>
      <c r="AJ410" s="1250"/>
      <c r="AK410" s="1250"/>
      <c r="AL410" s="1250"/>
      <c r="AM410" s="1250"/>
      <c r="AN410" s="1250"/>
      <c r="AO410" s="1250"/>
      <c r="AP410" s="1251"/>
      <c r="AQ410" s="1268"/>
      <c r="AR410" s="1269"/>
      <c r="AS410" s="1269"/>
      <c r="AT410" s="1269"/>
      <c r="AU410" s="1269"/>
      <c r="AV410" s="1270"/>
      <c r="AW410" s="1205"/>
      <c r="AX410" s="1205"/>
      <c r="AY410" s="1205"/>
      <c r="AZ410" s="1205"/>
      <c r="BA410" s="1205"/>
      <c r="BB410" s="1206"/>
      <c r="BC410" s="97"/>
    </row>
    <row r="411" spans="2:61" ht="10.5" customHeight="1">
      <c r="B411" s="41"/>
      <c r="C411" s="1256">
        <v>5</v>
      </c>
      <c r="D411" s="1256"/>
      <c r="E411" s="1248" t="s">
        <v>1769</v>
      </c>
      <c r="F411" s="1248"/>
      <c r="G411" s="1248"/>
      <c r="H411" s="1248"/>
      <c r="I411" s="1248"/>
      <c r="J411" s="1248"/>
      <c r="K411" s="1248"/>
      <c r="L411" s="1248"/>
      <c r="M411" s="1248"/>
      <c r="N411" s="1248"/>
      <c r="O411" s="1248"/>
      <c r="P411" s="1248"/>
      <c r="Q411" s="1248"/>
      <c r="R411" s="1248"/>
      <c r="S411" s="1248"/>
      <c r="T411" s="1248"/>
      <c r="U411" s="1248"/>
      <c r="V411" s="1248"/>
      <c r="W411" s="1248"/>
      <c r="X411" s="1248"/>
      <c r="Y411" s="1248"/>
      <c r="Z411" s="1248"/>
      <c r="AA411" s="1248"/>
      <c r="AB411" s="1248"/>
      <c r="AC411" s="1248"/>
      <c r="AD411" s="1248"/>
      <c r="AE411" s="1248"/>
      <c r="AF411" s="1248"/>
      <c r="AG411" s="1248"/>
      <c r="AH411" s="1248"/>
      <c r="AI411" s="1248"/>
      <c r="AJ411" s="1248"/>
      <c r="AK411" s="1248"/>
      <c r="AL411" s="1248"/>
      <c r="AM411" s="1248"/>
      <c r="AN411" s="1248"/>
      <c r="AO411" s="1248"/>
      <c r="AP411" s="1249"/>
      <c r="AQ411" s="1348"/>
      <c r="AR411" s="1349"/>
      <c r="AS411" s="1349"/>
      <c r="AT411" s="1349"/>
      <c r="AU411" s="1349"/>
      <c r="AV411" s="1350"/>
      <c r="AW411" s="1203"/>
      <c r="AX411" s="1203"/>
      <c r="AY411" s="1203"/>
      <c r="AZ411" s="1203"/>
      <c r="BA411" s="1203"/>
      <c r="BB411" s="1204"/>
      <c r="BC411" s="97"/>
    </row>
    <row r="412" spans="2:61" ht="10.5" customHeight="1">
      <c r="B412" s="41"/>
      <c r="C412" s="1255"/>
      <c r="D412" s="1255"/>
      <c r="E412" s="1250"/>
      <c r="F412" s="1250"/>
      <c r="G412" s="1250"/>
      <c r="H412" s="1250"/>
      <c r="I412" s="1250"/>
      <c r="J412" s="1250"/>
      <c r="K412" s="1250"/>
      <c r="L412" s="1250"/>
      <c r="M412" s="1250"/>
      <c r="N412" s="1250"/>
      <c r="O412" s="1250"/>
      <c r="P412" s="1250"/>
      <c r="Q412" s="1250"/>
      <c r="R412" s="1250"/>
      <c r="S412" s="1250"/>
      <c r="T412" s="1250"/>
      <c r="U412" s="1250"/>
      <c r="V412" s="1250"/>
      <c r="W412" s="1250"/>
      <c r="X412" s="1250"/>
      <c r="Y412" s="1250"/>
      <c r="Z412" s="1250"/>
      <c r="AA412" s="1250"/>
      <c r="AB412" s="1250"/>
      <c r="AC412" s="1250"/>
      <c r="AD412" s="1250"/>
      <c r="AE412" s="1250"/>
      <c r="AF412" s="1250"/>
      <c r="AG412" s="1250"/>
      <c r="AH412" s="1250"/>
      <c r="AI412" s="1250"/>
      <c r="AJ412" s="1250"/>
      <c r="AK412" s="1250"/>
      <c r="AL412" s="1250"/>
      <c r="AM412" s="1250"/>
      <c r="AN412" s="1250"/>
      <c r="AO412" s="1250"/>
      <c r="AP412" s="1251"/>
      <c r="AQ412" s="1200" t="str">
        <f>IF(AR45=1,"bassa",IF(AL293="scadente","alta",IF(AL293="media","media",IF(AL293="buona","bassa",""))))</f>
        <v/>
      </c>
      <c r="AR412" s="1201"/>
      <c r="AS412" s="1201"/>
      <c r="AT412" s="1201"/>
      <c r="AU412" s="1201"/>
      <c r="AV412" s="1202"/>
      <c r="AW412" s="1203" t="str">
        <f>HLOOKUP(AQ412,$BE$398:$BH$407,C411+1,FALSE)</f>
        <v/>
      </c>
      <c r="AX412" s="1203"/>
      <c r="AY412" s="1203"/>
      <c r="AZ412" s="1203"/>
      <c r="BA412" s="1203"/>
      <c r="BB412" s="1204"/>
      <c r="BC412" s="97"/>
    </row>
    <row r="413" spans="2:61" ht="10.5" customHeight="1">
      <c r="B413" s="41"/>
      <c r="C413" s="1271"/>
      <c r="D413" s="1271"/>
      <c r="E413" s="1252"/>
      <c r="F413" s="1252"/>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52"/>
      <c r="AK413" s="1252"/>
      <c r="AL413" s="1252"/>
      <c r="AM413" s="1252"/>
      <c r="AN413" s="1252"/>
      <c r="AO413" s="1252"/>
      <c r="AP413" s="1253"/>
      <c r="AQ413" s="1348"/>
      <c r="AR413" s="1349"/>
      <c r="AS413" s="1349"/>
      <c r="AT413" s="1349"/>
      <c r="AU413" s="1349"/>
      <c r="AV413" s="1350"/>
      <c r="AW413" s="1203"/>
      <c r="AX413" s="1203"/>
      <c r="AY413" s="1203"/>
      <c r="AZ413" s="1203"/>
      <c r="BA413" s="1203"/>
      <c r="BB413" s="1204"/>
      <c r="BC413" s="97"/>
    </row>
    <row r="414" spans="2:61" ht="10.5" customHeight="1">
      <c r="B414" s="41"/>
      <c r="C414" s="1255">
        <v>6</v>
      </c>
      <c r="D414" s="1255"/>
      <c r="E414" s="1357" t="s">
        <v>1770</v>
      </c>
      <c r="F414" s="1358"/>
      <c r="G414" s="1358"/>
      <c r="H414" s="1358"/>
      <c r="I414" s="1358"/>
      <c r="J414" s="1358"/>
      <c r="K414" s="1358"/>
      <c r="L414" s="1358"/>
      <c r="M414" s="1358"/>
      <c r="N414" s="1358"/>
      <c r="O414" s="1358"/>
      <c r="P414" s="1358"/>
      <c r="Q414" s="1358"/>
      <c r="R414" s="1358"/>
      <c r="S414" s="1358"/>
      <c r="T414" s="1358"/>
      <c r="U414" s="1358"/>
      <c r="V414" s="1358"/>
      <c r="W414" s="1358"/>
      <c r="X414" s="1358"/>
      <c r="Y414" s="1358"/>
      <c r="Z414" s="1358"/>
      <c r="AA414" s="1358"/>
      <c r="AB414" s="1358"/>
      <c r="AC414" s="1358"/>
      <c r="AD414" s="1358"/>
      <c r="AE414" s="1358"/>
      <c r="AF414" s="1358"/>
      <c r="AG414" s="1358"/>
      <c r="AH414" s="1358"/>
      <c r="AI414" s="1358"/>
      <c r="AJ414" s="1358"/>
      <c r="AK414" s="1358"/>
      <c r="AL414" s="1358"/>
      <c r="AM414" s="1358"/>
      <c r="AN414" s="1358"/>
      <c r="AO414" s="1358"/>
      <c r="AP414" s="1358"/>
      <c r="AQ414" s="1272"/>
      <c r="AR414" s="1273"/>
      <c r="AS414" s="1273"/>
      <c r="AT414" s="1273"/>
      <c r="AU414" s="1273"/>
      <c r="AV414" s="1274"/>
      <c r="AW414" s="1266"/>
      <c r="AX414" s="1266"/>
      <c r="AY414" s="1266"/>
      <c r="AZ414" s="1266"/>
      <c r="BA414" s="1266"/>
      <c r="BB414" s="1267"/>
      <c r="BC414" s="97"/>
    </row>
    <row r="415" spans="2:61" ht="10.5" customHeight="1">
      <c r="B415" s="41"/>
      <c r="C415" s="1255"/>
      <c r="D415" s="1255"/>
      <c r="E415" s="1359"/>
      <c r="F415" s="1360"/>
      <c r="G415" s="1360"/>
      <c r="H415" s="1360"/>
      <c r="I415" s="1360"/>
      <c r="J415" s="1360"/>
      <c r="K415" s="1360"/>
      <c r="L415" s="1360"/>
      <c r="M415" s="1360"/>
      <c r="N415" s="1360"/>
      <c r="O415" s="1360"/>
      <c r="P415" s="1360"/>
      <c r="Q415" s="1360"/>
      <c r="R415" s="1360"/>
      <c r="S415" s="1360"/>
      <c r="T415" s="1360"/>
      <c r="U415" s="1360"/>
      <c r="V415" s="1360"/>
      <c r="W415" s="1360"/>
      <c r="X415" s="1360"/>
      <c r="Y415" s="1360"/>
      <c r="Z415" s="1360"/>
      <c r="AA415" s="1360"/>
      <c r="AB415" s="1360"/>
      <c r="AC415" s="1360"/>
      <c r="AD415" s="1360"/>
      <c r="AE415" s="1360"/>
      <c r="AF415" s="1360"/>
      <c r="AG415" s="1360"/>
      <c r="AH415" s="1360"/>
      <c r="AI415" s="1360"/>
      <c r="AJ415" s="1360"/>
      <c r="AK415" s="1360"/>
      <c r="AL415" s="1360"/>
      <c r="AM415" s="1360"/>
      <c r="AN415" s="1360"/>
      <c r="AO415" s="1360"/>
      <c r="AP415" s="1360"/>
      <c r="AQ415" s="1200" t="str">
        <f>IF(AL245="scadente","alta",IF(AL245="media","media",IF(AL245="buona","bassa","")))</f>
        <v/>
      </c>
      <c r="AR415" s="1201"/>
      <c r="AS415" s="1201"/>
      <c r="AT415" s="1201"/>
      <c r="AU415" s="1201"/>
      <c r="AV415" s="1202"/>
      <c r="AW415" s="1203" t="str">
        <f>HLOOKUP(AQ415,$BE$398:$BH$407,C414+1,FALSE)</f>
        <v/>
      </c>
      <c r="AX415" s="1203"/>
      <c r="AY415" s="1203"/>
      <c r="AZ415" s="1203"/>
      <c r="BA415" s="1203"/>
      <c r="BB415" s="1204"/>
      <c r="BC415" s="97"/>
    </row>
    <row r="416" spans="2:61" ht="10.5" customHeight="1">
      <c r="B416" s="41"/>
      <c r="C416" s="1255"/>
      <c r="D416" s="1255"/>
      <c r="E416" s="1361"/>
      <c r="F416" s="1362"/>
      <c r="G416" s="1362"/>
      <c r="H416" s="1362"/>
      <c r="I416" s="1362"/>
      <c r="J416" s="1362"/>
      <c r="K416" s="1362"/>
      <c r="L416" s="1362"/>
      <c r="M416" s="1362"/>
      <c r="N416" s="1362"/>
      <c r="O416" s="1362"/>
      <c r="P416" s="1362"/>
      <c r="Q416" s="1362"/>
      <c r="R416" s="1362"/>
      <c r="S416" s="1362"/>
      <c r="T416" s="1362"/>
      <c r="U416" s="1362"/>
      <c r="V416" s="1362"/>
      <c r="W416" s="1362"/>
      <c r="X416" s="1362"/>
      <c r="Y416" s="1362"/>
      <c r="Z416" s="1362"/>
      <c r="AA416" s="1362"/>
      <c r="AB416" s="1362"/>
      <c r="AC416" s="1362"/>
      <c r="AD416" s="1362"/>
      <c r="AE416" s="1362"/>
      <c r="AF416" s="1362"/>
      <c r="AG416" s="1362"/>
      <c r="AH416" s="1362"/>
      <c r="AI416" s="1362"/>
      <c r="AJ416" s="1362"/>
      <c r="AK416" s="1362"/>
      <c r="AL416" s="1362"/>
      <c r="AM416" s="1362"/>
      <c r="AN416" s="1362"/>
      <c r="AO416" s="1362"/>
      <c r="AP416" s="1362"/>
      <c r="AQ416" s="1268"/>
      <c r="AR416" s="1269"/>
      <c r="AS416" s="1269"/>
      <c r="AT416" s="1269"/>
      <c r="AU416" s="1269"/>
      <c r="AV416" s="1270"/>
      <c r="AW416" s="1205"/>
      <c r="AX416" s="1205"/>
      <c r="AY416" s="1205"/>
      <c r="AZ416" s="1205"/>
      <c r="BA416" s="1205"/>
      <c r="BB416" s="1206"/>
      <c r="BC416" s="97"/>
    </row>
    <row r="417" spans="2:56" ht="10.5" customHeight="1">
      <c r="B417" s="41"/>
      <c r="C417" s="1256">
        <v>7</v>
      </c>
      <c r="D417" s="1256"/>
      <c r="E417" s="1363" t="s">
        <v>1771</v>
      </c>
      <c r="F417" s="1363"/>
      <c r="G417" s="1363"/>
      <c r="H417" s="1363"/>
      <c r="I417" s="1363"/>
      <c r="J417" s="1363"/>
      <c r="K417" s="1363"/>
      <c r="L417" s="1363"/>
      <c r="M417" s="1363"/>
      <c r="N417" s="1363"/>
      <c r="O417" s="1363"/>
      <c r="P417" s="1363"/>
      <c r="Q417" s="1363"/>
      <c r="R417" s="1363"/>
      <c r="S417" s="1363"/>
      <c r="T417" s="1363"/>
      <c r="U417" s="1363"/>
      <c r="V417" s="1363"/>
      <c r="W417" s="1363"/>
      <c r="X417" s="1363"/>
      <c r="Y417" s="1363"/>
      <c r="Z417" s="1363"/>
      <c r="AA417" s="1363"/>
      <c r="AB417" s="1363"/>
      <c r="AC417" s="1363"/>
      <c r="AD417" s="1363"/>
      <c r="AE417" s="1363"/>
      <c r="AF417" s="1363"/>
      <c r="AG417" s="1363"/>
      <c r="AH417" s="1363"/>
      <c r="AI417" s="1363"/>
      <c r="AJ417" s="1363"/>
      <c r="AK417" s="1363"/>
      <c r="AL417" s="1363"/>
      <c r="AM417" s="1363"/>
      <c r="AN417" s="1363"/>
      <c r="AO417" s="1363"/>
      <c r="AP417" s="1361"/>
      <c r="AQ417" s="1348"/>
      <c r="AR417" s="1349"/>
      <c r="AS417" s="1349"/>
      <c r="AT417" s="1349"/>
      <c r="AU417" s="1349"/>
      <c r="AV417" s="1350"/>
      <c r="AW417" s="1203"/>
      <c r="AX417" s="1203"/>
      <c r="AY417" s="1203"/>
      <c r="AZ417" s="1203"/>
      <c r="BA417" s="1203"/>
      <c r="BB417" s="1204"/>
      <c r="BC417" s="97"/>
    </row>
    <row r="418" spans="2:56" ht="10.5" customHeight="1">
      <c r="B418" s="41"/>
      <c r="C418" s="1255"/>
      <c r="D418" s="1255"/>
      <c r="E418" s="1364"/>
      <c r="F418" s="1364"/>
      <c r="G418" s="1364"/>
      <c r="H418" s="1364"/>
      <c r="I418" s="1364"/>
      <c r="J418" s="1364"/>
      <c r="K418" s="1364"/>
      <c r="L418" s="1364"/>
      <c r="M418" s="1364"/>
      <c r="N418" s="1364"/>
      <c r="O418" s="1364"/>
      <c r="P418" s="1364"/>
      <c r="Q418" s="1364"/>
      <c r="R418" s="1364"/>
      <c r="S418" s="1364"/>
      <c r="T418" s="1364"/>
      <c r="U418" s="1364"/>
      <c r="V418" s="1364"/>
      <c r="W418" s="1364"/>
      <c r="X418" s="1364"/>
      <c r="Y418" s="1364"/>
      <c r="Z418" s="1364"/>
      <c r="AA418" s="1364"/>
      <c r="AB418" s="1364"/>
      <c r="AC418" s="1364"/>
      <c r="AD418" s="1364"/>
      <c r="AE418" s="1364"/>
      <c r="AF418" s="1364"/>
      <c r="AG418" s="1364"/>
      <c r="AH418" s="1364"/>
      <c r="AI418" s="1364"/>
      <c r="AJ418" s="1364"/>
      <c r="AK418" s="1364"/>
      <c r="AL418" s="1364"/>
      <c r="AM418" s="1364"/>
      <c r="AN418" s="1364"/>
      <c r="AO418" s="1364"/>
      <c r="AP418" s="1365"/>
      <c r="AQ418" s="1200" t="str">
        <f>IF(AL320="si","alta",IF(AL320="no","bassa",""))</f>
        <v/>
      </c>
      <c r="AR418" s="1201"/>
      <c r="AS418" s="1201"/>
      <c r="AT418" s="1201"/>
      <c r="AU418" s="1201"/>
      <c r="AV418" s="1202"/>
      <c r="AW418" s="1203" t="str">
        <f>HLOOKUP(AQ418,$BE$398:$BH$407,C417+1,FALSE)</f>
        <v/>
      </c>
      <c r="AX418" s="1203"/>
      <c r="AY418" s="1203"/>
      <c r="AZ418" s="1203"/>
      <c r="BA418" s="1203"/>
      <c r="BB418" s="1204"/>
      <c r="BC418" s="97"/>
    </row>
    <row r="419" spans="2:56" ht="10.5" customHeight="1">
      <c r="B419" s="41"/>
      <c r="C419" s="1271"/>
      <c r="D419" s="1271"/>
      <c r="E419" s="1366"/>
      <c r="F419" s="1366"/>
      <c r="G419" s="1366"/>
      <c r="H419" s="1366"/>
      <c r="I419" s="1366"/>
      <c r="J419" s="1366"/>
      <c r="K419" s="1366"/>
      <c r="L419" s="1366"/>
      <c r="M419" s="1366"/>
      <c r="N419" s="1366"/>
      <c r="O419" s="1366"/>
      <c r="P419" s="1366"/>
      <c r="Q419" s="1366"/>
      <c r="R419" s="1366"/>
      <c r="S419" s="1366"/>
      <c r="T419" s="1366"/>
      <c r="U419" s="1366"/>
      <c r="V419" s="1366"/>
      <c r="W419" s="1366"/>
      <c r="X419" s="1366"/>
      <c r="Y419" s="1366"/>
      <c r="Z419" s="1366"/>
      <c r="AA419" s="1366"/>
      <c r="AB419" s="1366"/>
      <c r="AC419" s="1366"/>
      <c r="AD419" s="1366"/>
      <c r="AE419" s="1366"/>
      <c r="AF419" s="1366"/>
      <c r="AG419" s="1366"/>
      <c r="AH419" s="1366"/>
      <c r="AI419" s="1366"/>
      <c r="AJ419" s="1366"/>
      <c r="AK419" s="1366"/>
      <c r="AL419" s="1366"/>
      <c r="AM419" s="1366"/>
      <c r="AN419" s="1366"/>
      <c r="AO419" s="1366"/>
      <c r="AP419" s="1357"/>
      <c r="AQ419" s="1348"/>
      <c r="AR419" s="1349"/>
      <c r="AS419" s="1349"/>
      <c r="AT419" s="1349"/>
      <c r="AU419" s="1349"/>
      <c r="AV419" s="1350"/>
      <c r="AW419" s="1203"/>
      <c r="AX419" s="1203"/>
      <c r="AY419" s="1203"/>
      <c r="AZ419" s="1203"/>
      <c r="BA419" s="1203"/>
      <c r="BB419" s="1204"/>
      <c r="BC419" s="97"/>
    </row>
    <row r="420" spans="2:56" ht="10.5" customHeight="1">
      <c r="B420" s="41"/>
      <c r="C420" s="1255">
        <v>8</v>
      </c>
      <c r="D420" s="1255"/>
      <c r="E420" s="1262" t="s">
        <v>1772</v>
      </c>
      <c r="F420" s="1262"/>
      <c r="G420" s="1262"/>
      <c r="H420" s="1262"/>
      <c r="I420" s="1262"/>
      <c r="J420" s="1262"/>
      <c r="K420" s="1262"/>
      <c r="L420" s="1262"/>
      <c r="M420" s="1262"/>
      <c r="N420" s="1262"/>
      <c r="O420" s="1262"/>
      <c r="P420" s="1262"/>
      <c r="Q420" s="1262"/>
      <c r="R420" s="1262"/>
      <c r="S420" s="1262"/>
      <c r="T420" s="1262"/>
      <c r="U420" s="1262"/>
      <c r="V420" s="1262"/>
      <c r="W420" s="1262"/>
      <c r="X420" s="1262"/>
      <c r="Y420" s="1262"/>
      <c r="Z420" s="1262"/>
      <c r="AA420" s="1262"/>
      <c r="AB420" s="1262"/>
      <c r="AC420" s="1262"/>
      <c r="AD420" s="1262"/>
      <c r="AE420" s="1262"/>
      <c r="AF420" s="1262"/>
      <c r="AG420" s="1262"/>
      <c r="AH420" s="1262"/>
      <c r="AI420" s="1262"/>
      <c r="AJ420" s="1262"/>
      <c r="AK420" s="1262"/>
      <c r="AL420" s="1262"/>
      <c r="AM420" s="1262"/>
      <c r="AN420" s="1262"/>
      <c r="AO420" s="1262"/>
      <c r="AP420" s="1263"/>
      <c r="AQ420" s="1689"/>
      <c r="AR420" s="1690"/>
      <c r="AS420" s="1690"/>
      <c r="AT420" s="1690"/>
      <c r="AU420" s="1690"/>
      <c r="AV420" s="1691"/>
      <c r="AW420" s="1442"/>
      <c r="AX420" s="1442"/>
      <c r="AY420" s="1442"/>
      <c r="AZ420" s="1442"/>
      <c r="BA420" s="1442"/>
      <c r="BB420" s="1443"/>
      <c r="BC420" s="97"/>
    </row>
    <row r="421" spans="2:56" ht="10.5" customHeight="1">
      <c r="B421" s="41"/>
      <c r="C421" s="1255"/>
      <c r="D421" s="1255"/>
      <c r="E421" s="1262"/>
      <c r="F421" s="1262"/>
      <c r="G421" s="1262"/>
      <c r="H421" s="1262"/>
      <c r="I421" s="1262"/>
      <c r="J421" s="1262"/>
      <c r="K421" s="1262"/>
      <c r="L421" s="1262"/>
      <c r="M421" s="1262"/>
      <c r="N421" s="1262"/>
      <c r="O421" s="1262"/>
      <c r="P421" s="1262"/>
      <c r="Q421" s="1262"/>
      <c r="R421" s="1262"/>
      <c r="S421" s="1262"/>
      <c r="T421" s="1262"/>
      <c r="U421" s="1262"/>
      <c r="V421" s="1262"/>
      <c r="W421" s="1262"/>
      <c r="X421" s="1262"/>
      <c r="Y421" s="1262"/>
      <c r="Z421" s="1262"/>
      <c r="AA421" s="1262"/>
      <c r="AB421" s="1262"/>
      <c r="AC421" s="1262"/>
      <c r="AD421" s="1262"/>
      <c r="AE421" s="1262"/>
      <c r="AF421" s="1262"/>
      <c r="AG421" s="1262"/>
      <c r="AH421" s="1262"/>
      <c r="AI421" s="1262"/>
      <c r="AJ421" s="1262"/>
      <c r="AK421" s="1262"/>
      <c r="AL421" s="1262"/>
      <c r="AM421" s="1262"/>
      <c r="AN421" s="1262"/>
      <c r="AO421" s="1262"/>
      <c r="AP421" s="1263"/>
      <c r="AQ421" s="1699" t="str">
        <f>IF(BE367+BF367=0,"bassa",IF(BF367&gt;0,"alta","media"))</f>
        <v>bassa</v>
      </c>
      <c r="AR421" s="1700"/>
      <c r="AS421" s="1700"/>
      <c r="AT421" s="1700"/>
      <c r="AU421" s="1700"/>
      <c r="AV421" s="1701"/>
      <c r="AW421" s="1666">
        <f>HLOOKUP(AQ421,$BE$398:$BH$407,C420+1,FALSE)</f>
        <v>0</v>
      </c>
      <c r="AX421" s="1666"/>
      <c r="AY421" s="1666"/>
      <c r="AZ421" s="1666"/>
      <c r="BA421" s="1666"/>
      <c r="BB421" s="1667"/>
      <c r="BC421" s="97"/>
    </row>
    <row r="422" spans="2:56" ht="10.5" customHeight="1">
      <c r="B422" s="41"/>
      <c r="C422" s="1255"/>
      <c r="D422" s="1255"/>
      <c r="E422" s="1262"/>
      <c r="F422" s="1262"/>
      <c r="G422" s="1262"/>
      <c r="H422" s="1262"/>
      <c r="I422" s="1262"/>
      <c r="J422" s="1262"/>
      <c r="K422" s="1262"/>
      <c r="L422" s="1262"/>
      <c r="M422" s="1262"/>
      <c r="N422" s="1262"/>
      <c r="O422" s="1262"/>
      <c r="P422" s="1262"/>
      <c r="Q422" s="1262"/>
      <c r="R422" s="1262"/>
      <c r="S422" s="1262"/>
      <c r="T422" s="1262"/>
      <c r="U422" s="1262"/>
      <c r="V422" s="1262"/>
      <c r="W422" s="1262"/>
      <c r="X422" s="1262"/>
      <c r="Y422" s="1262"/>
      <c r="Z422" s="1262"/>
      <c r="AA422" s="1262"/>
      <c r="AB422" s="1262"/>
      <c r="AC422" s="1262"/>
      <c r="AD422" s="1262"/>
      <c r="AE422" s="1262"/>
      <c r="AF422" s="1262"/>
      <c r="AG422" s="1262"/>
      <c r="AH422" s="1262"/>
      <c r="AI422" s="1262"/>
      <c r="AJ422" s="1262"/>
      <c r="AK422" s="1262"/>
      <c r="AL422" s="1262"/>
      <c r="AM422" s="1262"/>
      <c r="AN422" s="1262"/>
      <c r="AO422" s="1262"/>
      <c r="AP422" s="1263"/>
      <c r="AQ422" s="1668"/>
      <c r="AR422" s="1669"/>
      <c r="AS422" s="1669"/>
      <c r="AT422" s="1669"/>
      <c r="AU422" s="1669"/>
      <c r="AV422" s="1670"/>
      <c r="AW422" s="1697"/>
      <c r="AX422" s="1697"/>
      <c r="AY422" s="1697"/>
      <c r="AZ422" s="1697"/>
      <c r="BA422" s="1697"/>
      <c r="BB422" s="1698"/>
      <c r="BC422" s="97"/>
    </row>
    <row r="423" spans="2:56" ht="10.5" customHeight="1">
      <c r="B423" s="41"/>
      <c r="C423" s="1256">
        <v>9</v>
      </c>
      <c r="D423" s="1256"/>
      <c r="E423" s="1363" t="s">
        <v>1773</v>
      </c>
      <c r="F423" s="1363"/>
      <c r="G423" s="1363"/>
      <c r="H423" s="1363"/>
      <c r="I423" s="1363"/>
      <c r="J423" s="1363"/>
      <c r="K423" s="1363"/>
      <c r="L423" s="1363"/>
      <c r="M423" s="1363"/>
      <c r="N423" s="1363"/>
      <c r="O423" s="1363"/>
      <c r="P423" s="1363"/>
      <c r="Q423" s="1363"/>
      <c r="R423" s="1363"/>
      <c r="S423" s="1363"/>
      <c r="T423" s="1363"/>
      <c r="U423" s="1363"/>
      <c r="V423" s="1363"/>
      <c r="W423" s="1363"/>
      <c r="X423" s="1363"/>
      <c r="Y423" s="1363"/>
      <c r="Z423" s="1363"/>
      <c r="AA423" s="1363"/>
      <c r="AB423" s="1363"/>
      <c r="AC423" s="1363"/>
      <c r="AD423" s="1363"/>
      <c r="AE423" s="1363"/>
      <c r="AF423" s="1363"/>
      <c r="AG423" s="1363"/>
      <c r="AH423" s="1363"/>
      <c r="AI423" s="1363"/>
      <c r="AJ423" s="1363"/>
      <c r="AK423" s="1363"/>
      <c r="AL423" s="1363"/>
      <c r="AM423" s="1363"/>
      <c r="AN423" s="1363"/>
      <c r="AO423" s="1363"/>
      <c r="AP423" s="1361"/>
      <c r="AQ423" s="1348"/>
      <c r="AR423" s="1349"/>
      <c r="AS423" s="1349"/>
      <c r="AT423" s="1349"/>
      <c r="AU423" s="1349"/>
      <c r="AV423" s="1350"/>
      <c r="AW423" s="1203"/>
      <c r="AX423" s="1203"/>
      <c r="AY423" s="1203"/>
      <c r="AZ423" s="1203"/>
      <c r="BA423" s="1203"/>
      <c r="BB423" s="1204"/>
      <c r="BC423" s="97"/>
    </row>
    <row r="424" spans="2:56" ht="10.5" customHeight="1">
      <c r="B424" s="41"/>
      <c r="C424" s="1255"/>
      <c r="D424" s="1255"/>
      <c r="E424" s="1364"/>
      <c r="F424" s="1364"/>
      <c r="G424" s="1364"/>
      <c r="H424" s="1364"/>
      <c r="I424" s="1364"/>
      <c r="J424" s="1364"/>
      <c r="K424" s="1364"/>
      <c r="L424" s="1364"/>
      <c r="M424" s="1364"/>
      <c r="N424" s="1364"/>
      <c r="O424" s="1364"/>
      <c r="P424" s="1364"/>
      <c r="Q424" s="1364"/>
      <c r="R424" s="1364"/>
      <c r="S424" s="1364"/>
      <c r="T424" s="1364"/>
      <c r="U424" s="1364"/>
      <c r="V424" s="1364"/>
      <c r="W424" s="1364"/>
      <c r="X424" s="1364"/>
      <c r="Y424" s="1364"/>
      <c r="Z424" s="1364"/>
      <c r="AA424" s="1364"/>
      <c r="AB424" s="1364"/>
      <c r="AC424" s="1364"/>
      <c r="AD424" s="1364"/>
      <c r="AE424" s="1364"/>
      <c r="AF424" s="1364"/>
      <c r="AG424" s="1364"/>
      <c r="AH424" s="1364"/>
      <c r="AI424" s="1364"/>
      <c r="AJ424" s="1364"/>
      <c r="AK424" s="1364"/>
      <c r="AL424" s="1364"/>
      <c r="AM424" s="1364"/>
      <c r="AN424" s="1364"/>
      <c r="AO424" s="1364"/>
      <c r="AP424" s="1365"/>
      <c r="AQ424" s="1200" t="str">
        <f>IF(AL390&lt;&gt;"-",IF(AL390="regolare","bassa","alta"),"")</f>
        <v/>
      </c>
      <c r="AR424" s="1201"/>
      <c r="AS424" s="1201"/>
      <c r="AT424" s="1201"/>
      <c r="AU424" s="1201"/>
      <c r="AV424" s="1202"/>
      <c r="AW424" s="1203" t="str">
        <f>HLOOKUP(AQ424,$BE$398:$BH$407,C423+1,FALSE)</f>
        <v/>
      </c>
      <c r="AX424" s="1203"/>
      <c r="AY424" s="1203"/>
      <c r="AZ424" s="1203"/>
      <c r="BA424" s="1203"/>
      <c r="BB424" s="1204"/>
      <c r="BC424" s="97"/>
    </row>
    <row r="425" spans="2:56" ht="10.5" customHeight="1">
      <c r="B425" s="41"/>
      <c r="C425" s="1255"/>
      <c r="D425" s="1255"/>
      <c r="E425" s="1364"/>
      <c r="F425" s="1364"/>
      <c r="G425" s="1364"/>
      <c r="H425" s="1364"/>
      <c r="I425" s="1364"/>
      <c r="J425" s="1364"/>
      <c r="K425" s="1364"/>
      <c r="L425" s="1364"/>
      <c r="M425" s="1364"/>
      <c r="N425" s="1364"/>
      <c r="O425" s="1364"/>
      <c r="P425" s="1364"/>
      <c r="Q425" s="1364"/>
      <c r="R425" s="1364"/>
      <c r="S425" s="1364"/>
      <c r="T425" s="1364"/>
      <c r="U425" s="1364"/>
      <c r="V425" s="1364"/>
      <c r="W425" s="1364"/>
      <c r="X425" s="1364"/>
      <c r="Y425" s="1364"/>
      <c r="Z425" s="1364"/>
      <c r="AA425" s="1364"/>
      <c r="AB425" s="1364"/>
      <c r="AC425" s="1364"/>
      <c r="AD425" s="1364"/>
      <c r="AE425" s="1364"/>
      <c r="AF425" s="1364"/>
      <c r="AG425" s="1364"/>
      <c r="AH425" s="1364"/>
      <c r="AI425" s="1364"/>
      <c r="AJ425" s="1364"/>
      <c r="AK425" s="1364"/>
      <c r="AL425" s="1364"/>
      <c r="AM425" s="1364"/>
      <c r="AN425" s="1364"/>
      <c r="AO425" s="1364"/>
      <c r="AP425" s="1365"/>
      <c r="AQ425" s="1268"/>
      <c r="AR425" s="1269"/>
      <c r="AS425" s="1269"/>
      <c r="AT425" s="1269"/>
      <c r="AU425" s="1269"/>
      <c r="AV425" s="1270"/>
      <c r="AW425" s="1205"/>
      <c r="AX425" s="1205"/>
      <c r="AY425" s="1205"/>
      <c r="AZ425" s="1205"/>
      <c r="BA425" s="1205"/>
      <c r="BB425" s="1206"/>
      <c r="BC425" s="97"/>
    </row>
    <row r="426" spans="2:56" ht="10.5" customHeight="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553"/>
      <c r="AR426" s="41"/>
      <c r="AS426" s="554"/>
      <c r="AT426" s="41"/>
      <c r="AU426" s="555"/>
      <c r="AV426" s="41"/>
      <c r="AW426" s="41"/>
      <c r="AX426" s="41"/>
      <c r="AY426" s="41"/>
      <c r="AZ426" s="41"/>
    </row>
    <row r="427" spans="2:56" ht="10.5" customHeight="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553"/>
      <c r="AR427" s="41"/>
      <c r="AS427" s="554"/>
      <c r="AT427" s="41"/>
      <c r="AU427" s="555"/>
      <c r="AV427" s="41"/>
      <c r="AW427" s="41"/>
      <c r="AX427" s="41"/>
      <c r="AY427" s="41"/>
      <c r="AZ427" s="41"/>
    </row>
    <row r="428" spans="2:56" ht="10.5" customHeight="1">
      <c r="B428" s="41"/>
      <c r="C428" s="41"/>
      <c r="D428" s="41"/>
      <c r="E428" s="41"/>
      <c r="F428" s="41"/>
      <c r="G428" s="41"/>
      <c r="H428" s="41"/>
      <c r="I428" s="41"/>
      <c r="J428" s="41"/>
      <c r="K428" s="41"/>
      <c r="L428" s="41"/>
      <c r="M428" s="41"/>
      <c r="N428" s="41"/>
      <c r="O428" s="41"/>
      <c r="P428" s="706"/>
      <c r="Q428" s="706"/>
      <c r="R428" s="707"/>
      <c r="S428" s="708" t="s">
        <v>1240</v>
      </c>
      <c r="T428" s="1693">
        <f>IF(OR(AH818="si",AD854="A",AD854="B",AD854="C"),1,IF(T429&lt;&gt;"",1,0))</f>
        <v>0</v>
      </c>
      <c r="U428" s="1693"/>
      <c r="V428" s="1693"/>
      <c r="W428" s="1693"/>
      <c r="X428" s="1693"/>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row>
    <row r="429" spans="2:56" ht="10.5" customHeight="1">
      <c r="B429" s="41"/>
      <c r="C429" s="41"/>
      <c r="D429" s="41"/>
      <c r="E429" s="1210" t="s">
        <v>996</v>
      </c>
      <c r="F429" s="1257"/>
      <c r="G429" s="1257"/>
      <c r="H429" s="1257"/>
      <c r="I429" s="1257"/>
      <c r="J429" s="1257"/>
      <c r="K429" s="1257"/>
      <c r="L429" s="1257"/>
      <c r="M429" s="1257"/>
      <c r="N429" s="1257"/>
      <c r="O429" s="1257"/>
      <c r="P429" s="1257"/>
      <c r="Q429" s="1257"/>
      <c r="R429" s="1257"/>
      <c r="S429" s="1257"/>
      <c r="T429" s="1680" t="str">
        <f>IF(COUNTIF(BI399:BI407,"")&gt;0,"",SUM(BI399:BI407))</f>
        <v/>
      </c>
      <c r="U429" s="1681"/>
      <c r="V429" s="1681"/>
      <c r="W429" s="1681"/>
      <c r="X429" s="1682"/>
      <c r="Y429" s="41"/>
      <c r="Z429" s="41"/>
      <c r="AA429" s="41"/>
      <c r="AB429" s="41"/>
      <c r="AC429" s="1210" t="s">
        <v>750</v>
      </c>
      <c r="AD429" s="1257"/>
      <c r="AE429" s="1257"/>
      <c r="AF429" s="1257"/>
      <c r="AG429" s="1257"/>
      <c r="AH429" s="1257"/>
      <c r="AI429" s="1257"/>
      <c r="AJ429" s="1257"/>
      <c r="AK429" s="1257"/>
      <c r="AL429" s="1257"/>
      <c r="AM429" s="1257"/>
      <c r="AN429" s="1257"/>
      <c r="AO429" s="1257"/>
      <c r="AP429" s="1257"/>
      <c r="AQ429" s="1257"/>
      <c r="AR429" s="1671" t="str">
        <f>IF(T429&lt;&gt;"",IF(T429&gt;=40,"V3",IF(AND(T429&lt;40,T429&gt;=21),"V2","V1")),"")</f>
        <v/>
      </c>
      <c r="AS429" s="1672"/>
      <c r="AT429" s="1672"/>
      <c r="AU429" s="1672"/>
      <c r="AV429" s="1673"/>
      <c r="AW429" s="41"/>
      <c r="AX429" s="41"/>
      <c r="AY429" s="41"/>
      <c r="AZ429" s="41"/>
    </row>
    <row r="430" spans="2:56" ht="10.5" customHeight="1">
      <c r="B430" s="41"/>
      <c r="C430" s="41"/>
      <c r="D430" s="41"/>
      <c r="E430" s="1258"/>
      <c r="F430" s="1259"/>
      <c r="G430" s="1259"/>
      <c r="H430" s="1259"/>
      <c r="I430" s="1259"/>
      <c r="J430" s="1259"/>
      <c r="K430" s="1259"/>
      <c r="L430" s="1259"/>
      <c r="M430" s="1259"/>
      <c r="N430" s="1259"/>
      <c r="O430" s="1259"/>
      <c r="P430" s="1259"/>
      <c r="Q430" s="1259"/>
      <c r="R430" s="1259"/>
      <c r="S430" s="1259"/>
      <c r="T430" s="1683"/>
      <c r="U430" s="1684"/>
      <c r="V430" s="1684"/>
      <c r="W430" s="1684"/>
      <c r="X430" s="1685"/>
      <c r="Y430" s="41"/>
      <c r="Z430" s="41"/>
      <c r="AA430" s="41"/>
      <c r="AB430" s="41"/>
      <c r="AC430" s="1258"/>
      <c r="AD430" s="1259"/>
      <c r="AE430" s="1259"/>
      <c r="AF430" s="1259"/>
      <c r="AG430" s="1259"/>
      <c r="AH430" s="1259"/>
      <c r="AI430" s="1259"/>
      <c r="AJ430" s="1259"/>
      <c r="AK430" s="1259"/>
      <c r="AL430" s="1259"/>
      <c r="AM430" s="1259"/>
      <c r="AN430" s="1259"/>
      <c r="AO430" s="1259"/>
      <c r="AP430" s="1259"/>
      <c r="AQ430" s="1259"/>
      <c r="AR430" s="1674"/>
      <c r="AS430" s="1675"/>
      <c r="AT430" s="1675"/>
      <c r="AU430" s="1675"/>
      <c r="AV430" s="1676"/>
      <c r="AW430" s="41"/>
      <c r="AX430" s="41"/>
      <c r="AY430" s="41"/>
      <c r="AZ430" s="41"/>
    </row>
    <row r="431" spans="2:56" ht="10.5" customHeight="1">
      <c r="B431" s="41"/>
      <c r="C431" s="41"/>
      <c r="D431" s="41"/>
      <c r="E431" s="1260"/>
      <c r="F431" s="1261"/>
      <c r="G431" s="1261"/>
      <c r="H431" s="1261"/>
      <c r="I431" s="1261"/>
      <c r="J431" s="1261"/>
      <c r="K431" s="1261"/>
      <c r="L431" s="1261"/>
      <c r="M431" s="1261"/>
      <c r="N431" s="1261"/>
      <c r="O431" s="1261"/>
      <c r="P431" s="1261"/>
      <c r="Q431" s="1261"/>
      <c r="R431" s="1261"/>
      <c r="S431" s="1261"/>
      <c r="T431" s="1686"/>
      <c r="U431" s="1687"/>
      <c r="V431" s="1687"/>
      <c r="W431" s="1687"/>
      <c r="X431" s="1688"/>
      <c r="Y431" s="41"/>
      <c r="Z431" s="41"/>
      <c r="AA431" s="41"/>
      <c r="AB431" s="41"/>
      <c r="AC431" s="1260"/>
      <c r="AD431" s="1261"/>
      <c r="AE431" s="1261"/>
      <c r="AF431" s="1261"/>
      <c r="AG431" s="1261"/>
      <c r="AH431" s="1261"/>
      <c r="AI431" s="1261"/>
      <c r="AJ431" s="1261"/>
      <c r="AK431" s="1261"/>
      <c r="AL431" s="1261"/>
      <c r="AM431" s="1261"/>
      <c r="AN431" s="1261"/>
      <c r="AO431" s="1261"/>
      <c r="AP431" s="1261"/>
      <c r="AQ431" s="1261"/>
      <c r="AR431" s="1677"/>
      <c r="AS431" s="1678"/>
      <c r="AT431" s="1678"/>
      <c r="AU431" s="1678"/>
      <c r="AV431" s="1679"/>
      <c r="AW431" s="41"/>
      <c r="AX431" s="41"/>
      <c r="AY431" s="41"/>
      <c r="AZ431" s="41"/>
    </row>
    <row r="432" spans="2:56" ht="10.5" customHeight="1">
      <c r="BD432" s="286" t="s">
        <v>409</v>
      </c>
    </row>
    <row r="433" spans="2:57" ht="10.5" hidden="1" customHeight="1">
      <c r="BD433" s="286" t="s">
        <v>410</v>
      </c>
    </row>
    <row r="434" spans="2:57" ht="20.25" hidden="1" customHeight="1">
      <c r="B434" s="1060" t="s">
        <v>302</v>
      </c>
      <c r="C434" s="1061"/>
      <c r="D434" s="1061"/>
      <c r="E434" s="1061"/>
      <c r="F434" s="1216" t="s">
        <v>473</v>
      </c>
      <c r="G434" s="1217"/>
      <c r="H434" s="1217"/>
      <c r="I434" s="1217"/>
      <c r="J434" s="993">
        <f>IF($U$2&lt;&gt;"",$U$2,"")</f>
        <v>0</v>
      </c>
      <c r="K434" s="993"/>
      <c r="L434" s="993"/>
      <c r="M434" s="993"/>
      <c r="N434" s="993"/>
      <c r="O434" s="993"/>
      <c r="P434" s="994"/>
      <c r="Q434" s="1196" t="s">
        <v>1923</v>
      </c>
      <c r="R434" s="1196"/>
      <c r="S434" s="1196"/>
      <c r="T434" s="1196"/>
      <c r="U434" s="1196"/>
      <c r="V434" s="1196"/>
      <c r="W434" s="1196"/>
      <c r="X434" s="1196"/>
      <c r="Y434" s="1196"/>
      <c r="Z434" s="1196"/>
      <c r="AA434" s="1196"/>
      <c r="AB434" s="1196"/>
      <c r="AC434" s="1196"/>
      <c r="AD434" s="1196"/>
      <c r="AE434" s="1196"/>
      <c r="AF434" s="1196"/>
      <c r="AG434" s="1196"/>
      <c r="AH434" s="1196"/>
      <c r="AI434" s="1196"/>
      <c r="AJ434" s="1196"/>
      <c r="AK434" s="1196"/>
      <c r="AL434" s="1196"/>
      <c r="AM434" s="1196"/>
      <c r="AN434" s="1196"/>
      <c r="AO434" s="1196"/>
      <c r="AP434" s="1196"/>
      <c r="AQ434" s="1196"/>
      <c r="AR434" s="1196"/>
      <c r="AS434" s="1196"/>
      <c r="AT434" s="1196"/>
      <c r="AU434" s="1196"/>
      <c r="AV434" s="1196"/>
      <c r="AW434" s="1196"/>
      <c r="AX434" s="1196"/>
      <c r="AY434" s="1196"/>
      <c r="AZ434" s="1196"/>
      <c r="BA434" s="1196"/>
      <c r="BB434" s="1197"/>
      <c r="BC434" s="68"/>
      <c r="BD434" s="536"/>
      <c r="BE434" s="68"/>
    </row>
    <row r="435" spans="2:57" ht="20.25" hidden="1" customHeight="1">
      <c r="B435" s="1062"/>
      <c r="C435" s="1063"/>
      <c r="D435" s="1063"/>
      <c r="E435" s="1063"/>
      <c r="F435" s="1239" t="s">
        <v>653</v>
      </c>
      <c r="G435" s="1240"/>
      <c r="H435" s="1240"/>
      <c r="I435" s="1240"/>
      <c r="J435" s="1042" t="str">
        <f>IF($AW$2&lt;&gt;"",$AW$2,"")</f>
        <v>01</v>
      </c>
      <c r="K435" s="1042"/>
      <c r="L435" s="1042"/>
      <c r="M435" s="1042"/>
      <c r="N435" s="1042"/>
      <c r="O435" s="1042"/>
      <c r="P435" s="1043"/>
      <c r="Q435" s="1198"/>
      <c r="R435" s="1198"/>
      <c r="S435" s="1198"/>
      <c r="T435" s="1198"/>
      <c r="U435" s="1198"/>
      <c r="V435" s="1198"/>
      <c r="W435" s="1198"/>
      <c r="X435" s="1198"/>
      <c r="Y435" s="1198"/>
      <c r="Z435" s="1198"/>
      <c r="AA435" s="1198"/>
      <c r="AB435" s="1198"/>
      <c r="AC435" s="1198"/>
      <c r="AD435" s="1198"/>
      <c r="AE435" s="1198"/>
      <c r="AF435" s="1198"/>
      <c r="AG435" s="1198"/>
      <c r="AH435" s="1198"/>
      <c r="AI435" s="1198"/>
      <c r="AJ435" s="1198"/>
      <c r="AK435" s="1198"/>
      <c r="AL435" s="1198"/>
      <c r="AM435" s="1198"/>
      <c r="AN435" s="1198"/>
      <c r="AO435" s="1198"/>
      <c r="AP435" s="1198"/>
      <c r="AQ435" s="1198"/>
      <c r="AR435" s="1198"/>
      <c r="AS435" s="1198"/>
      <c r="AT435" s="1198"/>
      <c r="AU435" s="1198"/>
      <c r="AV435" s="1198"/>
      <c r="AW435" s="1198"/>
      <c r="AX435" s="1198"/>
      <c r="AY435" s="1198"/>
      <c r="AZ435" s="1198"/>
      <c r="BA435" s="1198"/>
      <c r="BB435" s="1199"/>
      <c r="BC435" s="68"/>
      <c r="BD435" s="536"/>
      <c r="BE435" s="68"/>
    </row>
    <row r="436" spans="2:57" ht="10.5" hidden="1" customHeight="1"/>
    <row r="437" spans="2:57" ht="10.5" hidden="1" customHeight="1"/>
    <row r="438" spans="2:57" ht="22.5" hidden="1" customHeight="1">
      <c r="B438" s="1060" t="s">
        <v>319</v>
      </c>
      <c r="C438" s="1061"/>
      <c r="D438" s="1061"/>
      <c r="E438" s="1061"/>
      <c r="F438" s="1216" t="s">
        <v>473</v>
      </c>
      <c r="G438" s="1217"/>
      <c r="H438" s="1217"/>
      <c r="I438" s="1217"/>
      <c r="J438" s="993">
        <f>IF($U$2&lt;&gt;"",$U$2,"")</f>
        <v>0</v>
      </c>
      <c r="K438" s="993"/>
      <c r="L438" s="993"/>
      <c r="M438" s="993"/>
      <c r="N438" s="993"/>
      <c r="O438" s="993"/>
      <c r="P438" s="994"/>
      <c r="Q438" s="1033" t="s">
        <v>313</v>
      </c>
      <c r="R438" s="1196"/>
      <c r="S438" s="1196"/>
      <c r="T438" s="1196"/>
      <c r="U438" s="1196"/>
      <c r="V438" s="1196"/>
      <c r="W438" s="1196"/>
      <c r="X438" s="1196"/>
      <c r="Y438" s="1196"/>
      <c r="Z438" s="1196"/>
      <c r="AA438" s="1196"/>
      <c r="AB438" s="1196"/>
      <c r="AC438" s="1196"/>
      <c r="AD438" s="1196"/>
      <c r="AE438" s="1196"/>
      <c r="AF438" s="1196"/>
      <c r="AG438" s="1196"/>
      <c r="AH438" s="1196"/>
      <c r="AI438" s="1196"/>
      <c r="AJ438" s="1196"/>
      <c r="AK438" s="1196"/>
      <c r="AL438" s="1196"/>
      <c r="AM438" s="1196"/>
      <c r="AN438" s="1196"/>
      <c r="AO438" s="1196"/>
      <c r="AP438" s="1196"/>
      <c r="AQ438" s="1196"/>
      <c r="AR438" s="1196"/>
      <c r="AS438" s="1196"/>
      <c r="AT438" s="1196"/>
      <c r="AU438" s="1196"/>
      <c r="AV438" s="1196"/>
      <c r="AW438" s="1196"/>
      <c r="AX438" s="1196"/>
      <c r="AY438" s="1196"/>
      <c r="AZ438" s="1196"/>
      <c r="BA438" s="1196"/>
      <c r="BB438" s="1197"/>
    </row>
    <row r="439" spans="2:57" ht="22.5" hidden="1" customHeight="1">
      <c r="B439" s="1062"/>
      <c r="C439" s="1063"/>
      <c r="D439" s="1063"/>
      <c r="E439" s="1063"/>
      <c r="F439" s="1239" t="s">
        <v>653</v>
      </c>
      <c r="G439" s="1240"/>
      <c r="H439" s="1240"/>
      <c r="I439" s="1240"/>
      <c r="J439" s="1042" t="str">
        <f>IF($AW$2&lt;&gt;"",$AW$2,"")</f>
        <v>01</v>
      </c>
      <c r="K439" s="1042"/>
      <c r="L439" s="1042"/>
      <c r="M439" s="1042"/>
      <c r="N439" s="1042"/>
      <c r="O439" s="1042"/>
      <c r="P439" s="1043"/>
      <c r="Q439" s="1198"/>
      <c r="R439" s="1198"/>
      <c r="S439" s="1198"/>
      <c r="T439" s="1198"/>
      <c r="U439" s="1198"/>
      <c r="V439" s="1198"/>
      <c r="W439" s="1198"/>
      <c r="X439" s="1198"/>
      <c r="Y439" s="1198"/>
      <c r="Z439" s="1198"/>
      <c r="AA439" s="1198"/>
      <c r="AB439" s="1198"/>
      <c r="AC439" s="1198"/>
      <c r="AD439" s="1198"/>
      <c r="AE439" s="1198"/>
      <c r="AF439" s="1198"/>
      <c r="AG439" s="1198"/>
      <c r="AH439" s="1198"/>
      <c r="AI439" s="1198"/>
      <c r="AJ439" s="1198"/>
      <c r="AK439" s="1198"/>
      <c r="AL439" s="1198"/>
      <c r="AM439" s="1198"/>
      <c r="AN439" s="1198"/>
      <c r="AO439" s="1198"/>
      <c r="AP439" s="1198"/>
      <c r="AQ439" s="1198"/>
      <c r="AR439" s="1198"/>
      <c r="AS439" s="1198"/>
      <c r="AT439" s="1198"/>
      <c r="AU439" s="1198"/>
      <c r="AV439" s="1198"/>
      <c r="AW439" s="1198"/>
      <c r="AX439" s="1198"/>
      <c r="AY439" s="1198"/>
      <c r="AZ439" s="1198"/>
      <c r="BA439" s="1198"/>
      <c r="BB439" s="1199"/>
    </row>
    <row r="440" spans="2:57" ht="10.5" hidden="1" customHeight="1"/>
    <row r="441" spans="2:57" s="254" customFormat="1" ht="24.75" hidden="1" customHeight="1">
      <c r="B441" s="1355" t="s">
        <v>1280</v>
      </c>
      <c r="C441" s="1355"/>
      <c r="D441" s="1355"/>
      <c r="E441" s="1355"/>
      <c r="F441" s="1355"/>
      <c r="G441" s="1355"/>
      <c r="H441" s="1355"/>
      <c r="I441" s="1355"/>
      <c r="J441" s="1355"/>
      <c r="K441" s="1355"/>
      <c r="L441" s="1355"/>
      <c r="M441" s="1355"/>
      <c r="N441" s="1355"/>
      <c r="O441" s="1355"/>
      <c r="P441" s="1355"/>
      <c r="Q441" s="1355"/>
      <c r="R441" s="1355"/>
      <c r="S441" s="1355"/>
      <c r="T441" s="1355"/>
      <c r="U441" s="1355"/>
      <c r="V441" s="1355"/>
      <c r="W441" s="1355"/>
      <c r="X441" s="1355"/>
      <c r="Y441" s="1355"/>
      <c r="Z441" s="1355"/>
      <c r="AA441" s="1355"/>
      <c r="AB441" s="1355"/>
      <c r="AC441" s="1355"/>
      <c r="AD441" s="1355"/>
      <c r="AE441" s="1355"/>
      <c r="AF441" s="1355"/>
      <c r="AG441" s="1355"/>
      <c r="AH441" s="1355"/>
      <c r="AI441" s="1355"/>
      <c r="AJ441" s="1355"/>
      <c r="AK441" s="1355"/>
      <c r="AL441" s="1355"/>
      <c r="AM441" s="1355"/>
      <c r="AN441" s="1355"/>
      <c r="AO441" s="1355"/>
      <c r="AP441" s="1355"/>
      <c r="AQ441" s="1355"/>
      <c r="AR441" s="1355"/>
      <c r="AS441" s="1355"/>
      <c r="AT441" s="1355"/>
      <c r="AU441" s="1355"/>
      <c r="AV441" s="1355"/>
      <c r="AW441" s="1355"/>
      <c r="AX441" s="1355"/>
      <c r="AY441" s="1355"/>
      <c r="AZ441" s="1355"/>
      <c r="BA441" s="1355"/>
      <c r="BB441" s="1355"/>
      <c r="BD441" s="585"/>
    </row>
    <row r="442" spans="2:57" s="254" customFormat="1" ht="10.5" hidden="1" customHeight="1">
      <c r="B442" s="261"/>
      <c r="C442" s="261"/>
      <c r="D442" s="261"/>
      <c r="E442" s="261"/>
      <c r="F442" s="260"/>
      <c r="G442" s="260"/>
      <c r="H442" s="260"/>
      <c r="I442" s="260"/>
      <c r="V442" s="34"/>
      <c r="W442" s="34"/>
      <c r="X442" s="34"/>
      <c r="Y442" s="34"/>
      <c r="Z442" s="34"/>
      <c r="AA442" s="34"/>
      <c r="AB442" s="259"/>
      <c r="AC442" s="259"/>
      <c r="AD442" s="259"/>
      <c r="AE442" s="259"/>
      <c r="AF442" s="259"/>
      <c r="AG442" s="259"/>
      <c r="AH442" s="259"/>
      <c r="AI442" s="259"/>
      <c r="AJ442" s="259"/>
      <c r="AK442" s="259"/>
      <c r="AL442" s="261"/>
      <c r="AM442" s="261"/>
      <c r="AN442" s="261"/>
      <c r="AO442" s="261"/>
      <c r="AP442" s="261"/>
      <c r="AQ442" s="261"/>
      <c r="AR442" s="261"/>
      <c r="AS442" s="261"/>
      <c r="AT442" s="261"/>
      <c r="AU442" s="261"/>
      <c r="AV442" s="261"/>
      <c r="AW442" s="261"/>
      <c r="AX442" s="261"/>
      <c r="AY442" s="261"/>
      <c r="BD442" s="585"/>
    </row>
    <row r="443" spans="2:57" s="254" customFormat="1" ht="10.5" hidden="1" customHeight="1">
      <c r="B443" s="261"/>
      <c r="C443" s="261"/>
      <c r="D443" s="261"/>
      <c r="E443" s="261"/>
      <c r="F443" s="261"/>
      <c r="G443" s="261"/>
      <c r="H443" s="261"/>
      <c r="I443" s="261"/>
      <c r="J443" s="261"/>
      <c r="K443" s="261"/>
      <c r="L443" s="261"/>
      <c r="M443" s="261"/>
      <c r="N443" s="261"/>
      <c r="O443" s="261"/>
      <c r="P443" s="259"/>
      <c r="Q443" s="258"/>
      <c r="R443" s="258"/>
      <c r="S443" s="258"/>
      <c r="T443" s="258"/>
      <c r="U443" s="258"/>
      <c r="V443" s="258"/>
      <c r="W443" s="258"/>
      <c r="X443" s="258"/>
      <c r="Y443" s="258"/>
      <c r="Z443" s="255"/>
      <c r="AA443" s="262"/>
      <c r="AB443" s="257"/>
      <c r="AC443" s="257"/>
      <c r="AD443" s="257"/>
      <c r="AE443" s="257"/>
      <c r="AF443" s="257"/>
      <c r="AG443" s="257"/>
      <c r="AH443" s="257"/>
      <c r="AI443" s="257"/>
      <c r="AJ443" s="257"/>
      <c r="AK443" s="259"/>
      <c r="AL443" s="261"/>
      <c r="AM443" s="261"/>
      <c r="AN443" s="261"/>
      <c r="AO443" s="261"/>
      <c r="AP443" s="261"/>
      <c r="AQ443" s="261"/>
      <c r="AR443" s="261"/>
      <c r="AS443" s="261"/>
      <c r="AT443" s="261"/>
      <c r="AU443" s="261"/>
      <c r="AV443" s="261"/>
      <c r="AW443" s="261"/>
      <c r="AX443" s="261"/>
      <c r="AY443" s="261"/>
      <c r="BD443" s="585"/>
    </row>
    <row r="444" spans="2:57" s="254" customFormat="1" ht="10.5" hidden="1" customHeight="1">
      <c r="B444" s="261"/>
      <c r="C444" s="261"/>
      <c r="D444" s="261"/>
      <c r="E444" s="261"/>
      <c r="F444" s="261"/>
      <c r="G444" s="261"/>
      <c r="H444" s="261"/>
      <c r="I444" s="261"/>
      <c r="J444" s="261"/>
      <c r="K444" s="261"/>
      <c r="L444" s="261"/>
      <c r="M444" s="261"/>
      <c r="N444" s="261"/>
      <c r="O444" s="261"/>
      <c r="P444" s="259"/>
      <c r="Q444" s="258"/>
      <c r="R444" s="258"/>
      <c r="S444" s="258"/>
      <c r="T444" s="258"/>
      <c r="U444" s="258"/>
      <c r="V444" s="258"/>
      <c r="W444" s="258"/>
      <c r="X444" s="258"/>
      <c r="Y444" s="258"/>
      <c r="Z444" s="255"/>
      <c r="AA444" s="262"/>
      <c r="AB444" s="257"/>
      <c r="AC444" s="257"/>
      <c r="AD444" s="257"/>
      <c r="AE444" s="257"/>
      <c r="AF444" s="257"/>
      <c r="AG444" s="257"/>
      <c r="AH444" s="257"/>
      <c r="AI444" s="257"/>
      <c r="AJ444" s="257"/>
      <c r="AK444" s="259"/>
      <c r="AL444" s="261"/>
      <c r="AM444" s="261"/>
      <c r="AN444" s="261"/>
      <c r="AO444" s="261"/>
      <c r="AP444" s="261"/>
      <c r="AQ444" s="261"/>
      <c r="AR444" s="261"/>
      <c r="AS444" s="261"/>
      <c r="AT444" s="261"/>
      <c r="AU444" s="261"/>
      <c r="AV444" s="261"/>
      <c r="AW444" s="261"/>
      <c r="AX444" s="261"/>
      <c r="AY444" s="261"/>
      <c r="BD444" s="585"/>
    </row>
    <row r="445" spans="2:57" s="254" customFormat="1" ht="10.5" hidden="1" customHeight="1">
      <c r="B445" s="261"/>
      <c r="C445" s="261"/>
      <c r="D445" s="261"/>
      <c r="E445" s="261"/>
      <c r="F445" s="261"/>
      <c r="G445" s="261"/>
      <c r="H445" s="261"/>
      <c r="I445" s="261"/>
      <c r="J445" s="261"/>
      <c r="K445" s="261"/>
      <c r="L445" s="1665" t="s">
        <v>1933</v>
      </c>
      <c r="M445" s="1665"/>
      <c r="N445" s="1665"/>
      <c r="O445" s="1665"/>
      <c r="P445" s="556"/>
      <c r="Q445" s="1662"/>
      <c r="R445" s="1663"/>
      <c r="S445" s="1663"/>
      <c r="T445" s="1663"/>
      <c r="U445" s="1664"/>
      <c r="V445" s="259"/>
      <c r="W445" s="256" t="s">
        <v>1183</v>
      </c>
      <c r="X445" s="259"/>
      <c r="Y445" s="259"/>
      <c r="Z445" s="259"/>
      <c r="AA445" s="259"/>
      <c r="AB445" s="259"/>
      <c r="AC445" s="259"/>
      <c r="AD445" s="259"/>
      <c r="AE445" s="259"/>
      <c r="AF445" s="259"/>
      <c r="AG445" s="259"/>
      <c r="AH445" s="259"/>
      <c r="AI445" s="259"/>
      <c r="AJ445" s="259"/>
      <c r="AK445" s="259"/>
      <c r="AL445" s="261"/>
      <c r="AM445" s="261"/>
      <c r="AN445" s="261"/>
      <c r="AO445" s="261"/>
      <c r="AP445" s="261"/>
      <c r="AQ445" s="261"/>
      <c r="AR445" s="261"/>
      <c r="AS445" s="261"/>
      <c r="AT445" s="261"/>
      <c r="AU445" s="261"/>
      <c r="AV445" s="261"/>
      <c r="AW445" s="261"/>
      <c r="AX445" s="261"/>
      <c r="AY445" s="261"/>
      <c r="BD445" s="585"/>
    </row>
    <row r="446" spans="2:57" s="254" customFormat="1" ht="10.5" hidden="1" customHeight="1">
      <c r="B446" s="261"/>
      <c r="C446" s="261"/>
      <c r="D446" s="261"/>
      <c r="E446" s="261"/>
      <c r="F446" s="261"/>
      <c r="G446" s="261"/>
      <c r="H446" s="261"/>
      <c r="I446" s="261"/>
      <c r="J446" s="261"/>
      <c r="K446" s="261"/>
      <c r="L446" s="556"/>
      <c r="M446" s="556"/>
      <c r="N446" s="556"/>
      <c r="O446" s="556"/>
      <c r="P446" s="556"/>
      <c r="Q446" s="556"/>
      <c r="R446" s="556"/>
      <c r="S446" s="556"/>
      <c r="T446" s="556"/>
      <c r="U446" s="556"/>
      <c r="V446" s="259"/>
      <c r="W446" s="256"/>
      <c r="X446" s="259"/>
      <c r="Y446" s="259"/>
      <c r="Z446" s="259"/>
      <c r="AA446" s="259"/>
      <c r="AB446" s="259"/>
      <c r="AC446" s="259"/>
      <c r="AD446" s="259"/>
      <c r="AE446" s="259"/>
      <c r="AF446" s="259"/>
      <c r="AG446" s="259"/>
      <c r="AH446" s="259"/>
      <c r="AI446" s="259"/>
      <c r="AJ446" s="259"/>
      <c r="AK446" s="259"/>
      <c r="AL446" s="261"/>
      <c r="AM446" s="261"/>
      <c r="AN446" s="261"/>
      <c r="AO446" s="261"/>
      <c r="AP446" s="261"/>
      <c r="AQ446" s="261"/>
      <c r="AR446" s="261"/>
      <c r="AS446" s="261"/>
      <c r="AT446" s="261"/>
      <c r="AU446" s="261"/>
      <c r="AV446" s="261"/>
      <c r="AW446" s="261"/>
      <c r="AX446" s="261"/>
      <c r="AY446" s="261"/>
      <c r="BD446" s="585"/>
    </row>
    <row r="447" spans="2:57" s="254" customFormat="1" ht="10.5" hidden="1" customHeight="1">
      <c r="B447" s="261"/>
      <c r="C447" s="261"/>
      <c r="D447" s="261"/>
      <c r="E447" s="261"/>
      <c r="F447" s="261"/>
      <c r="G447" s="261"/>
      <c r="H447" s="261"/>
      <c r="I447" s="261"/>
      <c r="J447" s="261"/>
      <c r="K447" s="261"/>
      <c r="L447" s="1665" t="s">
        <v>1934</v>
      </c>
      <c r="M447" s="1665"/>
      <c r="N447" s="1665"/>
      <c r="O447" s="1665"/>
      <c r="P447" s="556"/>
      <c r="Q447" s="1662"/>
      <c r="R447" s="1663"/>
      <c r="S447" s="1663"/>
      <c r="T447" s="1663"/>
      <c r="U447" s="1664"/>
      <c r="V447" s="259"/>
      <c r="W447" s="256" t="s">
        <v>1183</v>
      </c>
      <c r="X447" s="259"/>
      <c r="Y447" s="259"/>
      <c r="Z447" s="259"/>
      <c r="AA447" s="259"/>
      <c r="AB447" s="259"/>
      <c r="AC447" s="259"/>
      <c r="AD447" s="259"/>
      <c r="AE447" s="259"/>
      <c r="AF447" s="259"/>
      <c r="AG447" s="259"/>
      <c r="AH447" s="259"/>
      <c r="AI447" s="259"/>
      <c r="AJ447" s="259"/>
      <c r="AK447" s="259"/>
      <c r="AL447" s="261"/>
      <c r="AM447" s="261"/>
      <c r="AN447" s="261"/>
      <c r="AO447" s="261"/>
      <c r="AP447" s="261"/>
      <c r="AQ447" s="261"/>
      <c r="AR447" s="261"/>
      <c r="AS447" s="261"/>
      <c r="AT447" s="261"/>
      <c r="AU447" s="261"/>
      <c r="AV447" s="261"/>
      <c r="AW447" s="261"/>
      <c r="AX447" s="261"/>
      <c r="AY447" s="261"/>
      <c r="BD447" s="585"/>
    </row>
    <row r="448" spans="2:57" s="254" customFormat="1" ht="10.5" hidden="1" customHeight="1">
      <c r="B448" s="261"/>
      <c r="C448" s="261"/>
      <c r="D448" s="261"/>
      <c r="E448" s="261"/>
      <c r="F448" s="261"/>
      <c r="G448" s="261"/>
      <c r="H448" s="261"/>
      <c r="I448" s="261"/>
      <c r="J448" s="261"/>
      <c r="K448" s="261"/>
      <c r="L448" s="259"/>
      <c r="M448" s="259"/>
      <c r="N448" s="259"/>
      <c r="O448" s="259"/>
      <c r="P448" s="259"/>
      <c r="Q448" s="259"/>
      <c r="R448" s="259"/>
      <c r="S448" s="259"/>
      <c r="T448" s="259"/>
      <c r="U448" s="259"/>
      <c r="V448" s="259"/>
      <c r="W448" s="259"/>
      <c r="X448" s="259"/>
      <c r="Y448" s="259"/>
      <c r="Z448" s="259"/>
      <c r="AA448" s="259"/>
      <c r="AB448" s="259"/>
      <c r="AC448" s="259"/>
      <c r="AD448" s="259"/>
      <c r="AE448" s="259"/>
      <c r="AF448" s="259"/>
      <c r="AG448" s="259"/>
      <c r="AH448" s="259"/>
      <c r="AI448" s="259"/>
      <c r="AJ448" s="259"/>
      <c r="AK448" s="259"/>
      <c r="AL448" s="261"/>
      <c r="AM448" s="261"/>
      <c r="AN448" s="261"/>
      <c r="AO448" s="261"/>
      <c r="AP448" s="261"/>
      <c r="AQ448" s="261"/>
      <c r="AR448" s="261"/>
      <c r="AS448" s="261"/>
      <c r="AT448" s="261"/>
      <c r="AU448" s="261"/>
      <c r="AV448" s="261"/>
      <c r="AW448" s="261"/>
      <c r="AX448" s="261"/>
      <c r="AY448" s="261"/>
      <c r="BD448" s="585"/>
    </row>
    <row r="449" spans="2:56" s="254" customFormat="1" ht="10.5" hidden="1" customHeight="1">
      <c r="B449" s="261"/>
      <c r="C449" s="261"/>
      <c r="D449" s="261"/>
      <c r="E449" s="261"/>
      <c r="F449" s="261"/>
      <c r="G449" s="261"/>
      <c r="H449" s="261"/>
      <c r="I449" s="261"/>
      <c r="J449" s="261"/>
      <c r="K449" s="261"/>
      <c r="L449" s="1692" t="s">
        <v>1234</v>
      </c>
      <c r="M449" s="1692"/>
      <c r="N449" s="1692"/>
      <c r="O449" s="1692"/>
      <c r="P449" s="259"/>
      <c r="Q449" s="1694" t="str">
        <f>IF(OR(Q445&lt;=0,Q447&lt;=0),"",MAX(Q445/Q447,Q447/Q445))</f>
        <v/>
      </c>
      <c r="R449" s="1695"/>
      <c r="S449" s="1695"/>
      <c r="T449" s="1695"/>
      <c r="U449" s="1696"/>
      <c r="V449" s="259"/>
      <c r="W449" s="256" t="s">
        <v>1183</v>
      </c>
      <c r="X449" s="259"/>
      <c r="Y449" s="259"/>
      <c r="Z449" s="259"/>
      <c r="AA449" s="259"/>
      <c r="AB449" s="259"/>
      <c r="AC449" s="259"/>
      <c r="AD449" s="259"/>
      <c r="AE449" s="259"/>
      <c r="AF449" s="259"/>
      <c r="AG449" s="259"/>
      <c r="AH449" s="259"/>
      <c r="AI449" s="259"/>
      <c r="AJ449" s="259"/>
      <c r="AK449" s="259"/>
      <c r="AL449" s="261"/>
      <c r="AM449" s="261"/>
      <c r="AN449" s="261"/>
      <c r="AO449" s="261"/>
      <c r="AP449" s="261"/>
      <c r="AQ449" s="261"/>
      <c r="AR449" s="261"/>
      <c r="AS449" s="261"/>
      <c r="AT449" s="261"/>
      <c r="AU449" s="261"/>
      <c r="AV449" s="261"/>
      <c r="AW449" s="261"/>
      <c r="AX449" s="261"/>
      <c r="AY449" s="261"/>
      <c r="BD449" s="585"/>
    </row>
    <row r="450" spans="2:56" s="254" customFormat="1" ht="10.5" hidden="1" customHeight="1">
      <c r="B450" s="261"/>
      <c r="C450" s="261"/>
      <c r="D450" s="261"/>
      <c r="E450" s="261"/>
      <c r="F450" s="261"/>
      <c r="G450" s="261"/>
      <c r="H450" s="261"/>
      <c r="I450" s="261"/>
      <c r="J450" s="261"/>
      <c r="K450" s="261"/>
      <c r="L450" s="261"/>
      <c r="M450" s="261"/>
      <c r="N450" s="261"/>
      <c r="O450" s="261"/>
      <c r="P450" s="259"/>
      <c r="Q450" s="259"/>
      <c r="R450" s="259"/>
      <c r="S450" s="259"/>
      <c r="T450" s="259"/>
      <c r="U450" s="259"/>
      <c r="V450" s="259"/>
      <c r="W450" s="259"/>
      <c r="X450" s="259"/>
      <c r="Y450" s="259"/>
      <c r="Z450" s="259"/>
      <c r="AA450" s="259"/>
      <c r="AB450" s="259"/>
      <c r="AC450" s="259"/>
      <c r="AD450" s="259"/>
      <c r="AE450" s="259"/>
      <c r="AF450" s="259"/>
      <c r="AG450" s="259"/>
      <c r="AH450" s="259"/>
      <c r="AI450" s="259"/>
      <c r="AJ450" s="259"/>
      <c r="AK450" s="259"/>
      <c r="AL450" s="261"/>
      <c r="AM450" s="261"/>
      <c r="AN450" s="261"/>
      <c r="AO450" s="261"/>
      <c r="AP450" s="261"/>
      <c r="AQ450" s="261"/>
      <c r="AR450" s="261"/>
      <c r="AS450" s="261"/>
      <c r="AT450" s="261"/>
      <c r="AU450" s="261"/>
      <c r="AV450" s="261"/>
      <c r="AW450" s="261"/>
      <c r="AX450" s="261"/>
      <c r="AY450" s="261"/>
      <c r="BD450" s="585"/>
    </row>
    <row r="451" spans="2:56" s="254" customFormat="1" ht="10.5" hidden="1" customHeight="1">
      <c r="B451" s="261"/>
      <c r="C451" s="261"/>
      <c r="D451" s="261"/>
      <c r="E451" s="261"/>
      <c r="F451" s="261"/>
      <c r="G451" s="261"/>
      <c r="H451" s="261"/>
      <c r="I451" s="261"/>
      <c r="J451" s="261"/>
      <c r="K451" s="261"/>
      <c r="L451" s="261"/>
      <c r="M451" s="261"/>
      <c r="N451" s="261"/>
      <c r="O451" s="261"/>
      <c r="P451" s="259"/>
      <c r="Q451" s="259"/>
      <c r="R451" s="259"/>
      <c r="S451" s="259"/>
      <c r="T451" s="259"/>
      <c r="U451" s="259"/>
      <c r="V451" s="259"/>
      <c r="W451" s="259"/>
      <c r="X451" s="259"/>
      <c r="Y451" s="259"/>
      <c r="Z451" s="259"/>
      <c r="AA451" s="259"/>
      <c r="AB451" s="259"/>
      <c r="AC451" s="259"/>
      <c r="AD451" s="259"/>
      <c r="AE451" s="259"/>
      <c r="AF451" s="259"/>
      <c r="AG451" s="259"/>
      <c r="AH451" s="259"/>
      <c r="AI451" s="259"/>
      <c r="AJ451" s="259"/>
      <c r="AK451" s="259"/>
      <c r="AL451" s="261"/>
      <c r="AM451" s="261"/>
      <c r="AN451" s="261"/>
      <c r="AO451" s="261"/>
      <c r="AP451" s="261"/>
      <c r="AQ451" s="261"/>
      <c r="AR451" s="261"/>
      <c r="AS451" s="261"/>
      <c r="AT451" s="261"/>
      <c r="AU451" s="261"/>
      <c r="AV451" s="261"/>
      <c r="AW451" s="261"/>
      <c r="AX451" s="261"/>
      <c r="AY451" s="261"/>
      <c r="BD451" s="585"/>
    </row>
    <row r="452" spans="2:56" s="254" customFormat="1" ht="10.5" hidden="1" customHeight="1">
      <c r="B452" s="261"/>
      <c r="C452" s="261"/>
      <c r="D452" s="261"/>
      <c r="E452" s="261"/>
      <c r="F452" s="261"/>
      <c r="G452" s="261"/>
      <c r="H452" s="261"/>
      <c r="I452" s="261"/>
      <c r="J452" s="261"/>
      <c r="K452" s="261"/>
      <c r="L452" s="261"/>
      <c r="M452" s="261"/>
      <c r="N452" s="261"/>
      <c r="O452" s="261"/>
      <c r="P452" s="259"/>
      <c r="Q452" s="259"/>
      <c r="R452" s="259"/>
      <c r="S452" s="259"/>
      <c r="T452" s="259"/>
      <c r="U452" s="259"/>
      <c r="V452" s="259"/>
      <c r="W452" s="259"/>
      <c r="X452" s="259"/>
      <c r="Y452" s="259"/>
      <c r="Z452" s="259"/>
      <c r="AA452" s="259"/>
      <c r="AB452" s="259"/>
      <c r="AC452" s="259"/>
      <c r="AD452" s="259"/>
      <c r="AE452" s="259"/>
      <c r="AF452" s="259"/>
      <c r="AG452" s="259"/>
      <c r="AH452" s="259"/>
      <c r="AI452" s="259"/>
      <c r="AJ452" s="259"/>
      <c r="AK452" s="259"/>
      <c r="AL452" s="261"/>
      <c r="AM452" s="261"/>
      <c r="AN452" s="261"/>
      <c r="AO452" s="261"/>
      <c r="AP452" s="261"/>
      <c r="AQ452" s="261"/>
      <c r="AR452" s="261"/>
      <c r="AS452" s="261"/>
      <c r="AT452" s="261"/>
      <c r="AU452" s="261"/>
      <c r="AV452" s="261"/>
      <c r="AW452" s="261"/>
      <c r="AX452" s="261"/>
      <c r="AY452" s="261"/>
      <c r="BD452" s="585"/>
    </row>
    <row r="453" spans="2:56" s="254" customFormat="1" ht="10.5" hidden="1" customHeight="1">
      <c r="B453" s="261"/>
      <c r="C453" s="261"/>
      <c r="D453" s="261"/>
      <c r="E453" s="261"/>
      <c r="F453" s="261"/>
      <c r="G453" s="261"/>
      <c r="H453" s="261"/>
      <c r="I453" s="261"/>
      <c r="J453" s="261"/>
      <c r="K453" s="261"/>
      <c r="L453" s="261"/>
      <c r="M453" s="261"/>
      <c r="N453" s="261"/>
      <c r="O453" s="261"/>
      <c r="P453" s="259"/>
      <c r="Q453" s="259"/>
      <c r="R453" s="259"/>
      <c r="S453" s="259"/>
      <c r="T453" s="259"/>
      <c r="U453" s="259"/>
      <c r="V453" s="259"/>
      <c r="W453" s="259"/>
      <c r="X453" s="259"/>
      <c r="Y453" s="259"/>
      <c r="Z453" s="259"/>
      <c r="AA453" s="259"/>
      <c r="AB453" s="259"/>
      <c r="AC453" s="259"/>
      <c r="AD453" s="259"/>
      <c r="AE453" s="259"/>
      <c r="AF453" s="259"/>
      <c r="AG453" s="259"/>
      <c r="AH453" s="259"/>
      <c r="AI453" s="259"/>
      <c r="AJ453" s="259"/>
      <c r="AK453" s="259"/>
      <c r="AL453" s="261"/>
      <c r="AM453" s="261"/>
      <c r="AN453" s="261"/>
      <c r="AO453" s="261"/>
      <c r="AP453" s="261"/>
      <c r="AQ453" s="261"/>
      <c r="AR453" s="261"/>
      <c r="AS453" s="261"/>
      <c r="AT453" s="261"/>
      <c r="AU453" s="261"/>
      <c r="AV453" s="261"/>
      <c r="AW453" s="261"/>
      <c r="AX453" s="261"/>
      <c r="AY453" s="261"/>
      <c r="BD453" s="585"/>
    </row>
    <row r="454" spans="2:56" s="254" customFormat="1" ht="10.5" hidden="1" customHeight="1">
      <c r="B454" s="261"/>
      <c r="C454" s="261"/>
      <c r="D454" s="261"/>
      <c r="E454" s="261"/>
      <c r="F454" s="261"/>
      <c r="G454" s="261"/>
      <c r="H454" s="261"/>
      <c r="I454" s="261"/>
      <c r="J454" s="261"/>
      <c r="K454" s="261"/>
      <c r="L454" s="261"/>
      <c r="M454" s="261"/>
      <c r="N454" s="261"/>
      <c r="O454" s="261"/>
      <c r="P454" s="259"/>
      <c r="Q454" s="259"/>
      <c r="R454" s="259"/>
      <c r="S454" s="259"/>
      <c r="T454" s="259"/>
      <c r="U454" s="259"/>
      <c r="V454" s="259"/>
      <c r="W454" s="259"/>
      <c r="X454" s="259"/>
      <c r="Y454" s="259"/>
      <c r="Z454" s="259"/>
      <c r="AA454" s="259"/>
      <c r="AB454" s="259"/>
      <c r="AC454" s="259"/>
      <c r="AD454" s="259"/>
      <c r="AE454" s="259"/>
      <c r="AF454" s="259"/>
      <c r="AG454" s="259"/>
      <c r="AH454" s="259"/>
      <c r="AI454" s="259"/>
      <c r="AJ454" s="259"/>
      <c r="AK454" s="259"/>
      <c r="AL454" s="261"/>
      <c r="AM454" s="261"/>
      <c r="AN454" s="261"/>
      <c r="AO454" s="261"/>
      <c r="AP454" s="261"/>
      <c r="AQ454" s="261"/>
      <c r="AR454" s="261"/>
      <c r="AS454" s="261"/>
      <c r="AT454" s="261"/>
      <c r="AU454" s="261"/>
      <c r="AV454" s="261"/>
      <c r="AW454" s="261"/>
      <c r="AX454" s="261"/>
      <c r="AY454" s="261"/>
      <c r="BD454" s="585"/>
    </row>
    <row r="455" spans="2:56" s="254" customFormat="1" ht="10.5" hidden="1" customHeight="1">
      <c r="B455" s="34"/>
      <c r="C455" s="34"/>
      <c r="D455" s="34"/>
      <c r="E455" s="34"/>
      <c r="F455" s="34"/>
      <c r="G455" s="34"/>
      <c r="H455" s="34"/>
      <c r="I455" s="34"/>
      <c r="J455" s="34"/>
      <c r="K455" s="34"/>
      <c r="AP455" s="34"/>
      <c r="AQ455" s="34"/>
      <c r="AR455" s="34"/>
      <c r="AS455" s="34"/>
      <c r="AT455" s="34"/>
      <c r="AU455" s="34"/>
      <c r="AV455" s="34"/>
      <c r="AW455" s="34"/>
      <c r="AX455" s="34"/>
      <c r="AY455" s="34"/>
      <c r="BD455" s="585"/>
    </row>
    <row r="456" spans="2:56" s="254" customFormat="1" ht="10.5" hidden="1" customHeight="1">
      <c r="B456" s="261"/>
      <c r="C456" s="261"/>
      <c r="D456" s="261"/>
      <c r="E456" s="261"/>
      <c r="F456" s="261"/>
      <c r="G456" s="261"/>
      <c r="H456" s="261"/>
      <c r="I456" s="261"/>
      <c r="J456" s="261"/>
      <c r="K456" s="261"/>
      <c r="L456" s="261"/>
      <c r="M456" s="1210" t="s">
        <v>1924</v>
      </c>
      <c r="N456" s="1211"/>
      <c r="O456" s="1211"/>
      <c r="P456" s="1211"/>
      <c r="Q456" s="1211"/>
      <c r="R456" s="1211"/>
      <c r="S456" s="1211"/>
      <c r="T456" s="1211"/>
      <c r="U456" s="1211"/>
      <c r="V456" s="1211"/>
      <c r="W456" s="1211"/>
      <c r="X456" s="1211"/>
      <c r="Y456" s="1211"/>
      <c r="Z456" s="1211"/>
      <c r="AA456" s="1211"/>
      <c r="AB456" s="1211"/>
      <c r="AC456" s="1211"/>
      <c r="AD456" s="1211"/>
      <c r="AE456" s="1211"/>
      <c r="AF456" s="1211"/>
      <c r="AG456" s="1221" t="s">
        <v>817</v>
      </c>
      <c r="AH456" s="1211"/>
      <c r="AI456" s="1211"/>
      <c r="AJ456" s="1211"/>
      <c r="AK456" s="1222"/>
      <c r="AL456" s="1221" t="s">
        <v>818</v>
      </c>
      <c r="AM456" s="1211"/>
      <c r="AN456" s="1211"/>
      <c r="AO456" s="1211"/>
      <c r="AP456" s="1222"/>
      <c r="AQ456" s="261"/>
      <c r="AR456" s="261"/>
      <c r="AS456" s="261"/>
      <c r="AT456" s="261"/>
      <c r="AU456" s="261"/>
      <c r="AV456" s="261"/>
      <c r="AW456" s="261"/>
      <c r="AX456" s="261"/>
      <c r="AY456" s="261"/>
      <c r="BD456" s="585"/>
    </row>
    <row r="457" spans="2:56" s="254" customFormat="1" ht="10.5" hidden="1" customHeight="1">
      <c r="B457" s="261"/>
      <c r="C457" s="261"/>
      <c r="D457" s="261"/>
      <c r="E457" s="261"/>
      <c r="F457" s="261"/>
      <c r="G457" s="261"/>
      <c r="H457" s="261"/>
      <c r="I457" s="261"/>
      <c r="J457" s="261"/>
      <c r="K457" s="261"/>
      <c r="L457" s="261"/>
      <c r="M457" s="1212"/>
      <c r="N457" s="1213"/>
      <c r="O457" s="1213"/>
      <c r="P457" s="1213"/>
      <c r="Q457" s="1213"/>
      <c r="R457" s="1213"/>
      <c r="S457" s="1213"/>
      <c r="T457" s="1213"/>
      <c r="U457" s="1213"/>
      <c r="V457" s="1213"/>
      <c r="W457" s="1213"/>
      <c r="X457" s="1213"/>
      <c r="Y457" s="1213"/>
      <c r="Z457" s="1213"/>
      <c r="AA457" s="1213"/>
      <c r="AB457" s="1213"/>
      <c r="AC457" s="1213"/>
      <c r="AD457" s="1213"/>
      <c r="AE457" s="1213"/>
      <c r="AF457" s="1213"/>
      <c r="AG457" s="69"/>
      <c r="AH457" s="70"/>
      <c r="AI457" s="70"/>
      <c r="AJ457" s="70"/>
      <c r="AK457" s="71"/>
      <c r="AL457" s="69"/>
      <c r="AM457" s="70"/>
      <c r="AN457" s="70"/>
      <c r="AO457" s="70"/>
      <c r="AP457" s="71"/>
      <c r="AQ457" s="261"/>
      <c r="AR457" s="261"/>
      <c r="AS457" s="261"/>
      <c r="AT457" s="261"/>
      <c r="AU457" s="261"/>
      <c r="AV457" s="261"/>
      <c r="AW457" s="261"/>
      <c r="AX457" s="261"/>
      <c r="AY457" s="261"/>
      <c r="BD457" s="585"/>
    </row>
    <row r="458" spans="2:56" s="254" customFormat="1" ht="10.5" hidden="1" customHeight="1">
      <c r="B458" s="261"/>
      <c r="C458" s="261"/>
      <c r="D458" s="261"/>
      <c r="E458" s="261"/>
      <c r="F458" s="261"/>
      <c r="G458" s="261"/>
      <c r="H458" s="261"/>
      <c r="I458" s="261"/>
      <c r="J458" s="261"/>
      <c r="K458" s="261"/>
      <c r="L458" s="261"/>
      <c r="M458" s="1212"/>
      <c r="N458" s="1213"/>
      <c r="O458" s="1213"/>
      <c r="P458" s="1213"/>
      <c r="Q458" s="1213"/>
      <c r="R458" s="1213"/>
      <c r="S458" s="1213"/>
      <c r="T458" s="1213"/>
      <c r="U458" s="1213"/>
      <c r="V458" s="1213"/>
      <c r="W458" s="1213"/>
      <c r="X458" s="1213"/>
      <c r="Y458" s="1213"/>
      <c r="Z458" s="1213"/>
      <c r="AA458" s="1213"/>
      <c r="AB458" s="1213"/>
      <c r="AC458" s="1213"/>
      <c r="AD458" s="1213"/>
      <c r="AE458" s="1213"/>
      <c r="AF458" s="1213"/>
      <c r="AG458" s="69"/>
      <c r="AH458" s="70"/>
      <c r="AI458" s="263" t="str">
        <f>IF(Q449&lt;&gt;"",IF(Q449&lt;4,"x",""),"")</f>
        <v/>
      </c>
      <c r="AJ458" s="70"/>
      <c r="AK458" s="557"/>
      <c r="AL458" s="69"/>
      <c r="AM458" s="70"/>
      <c r="AN458" s="165" t="str">
        <f>IF(Q449&lt;&gt;"",IF(AI458="x","","x"),"")</f>
        <v/>
      </c>
      <c r="AO458" s="70"/>
      <c r="AP458" s="71"/>
      <c r="AQ458" s="261"/>
      <c r="AR458" s="261"/>
      <c r="AS458" s="261"/>
      <c r="AT458" s="261"/>
      <c r="AU458" s="261"/>
      <c r="AV458" s="261"/>
      <c r="AW458" s="261"/>
      <c r="AX458" s="261"/>
      <c r="AY458" s="261"/>
      <c r="BD458" s="585"/>
    </row>
    <row r="459" spans="2:56" s="254" customFormat="1" ht="10.5" hidden="1" customHeight="1">
      <c r="B459" s="261"/>
      <c r="C459" s="261"/>
      <c r="D459" s="261"/>
      <c r="E459" s="261"/>
      <c r="F459" s="261"/>
      <c r="G459" s="261"/>
      <c r="H459" s="261"/>
      <c r="I459" s="261"/>
      <c r="J459" s="261"/>
      <c r="K459" s="261"/>
      <c r="L459" s="261"/>
      <c r="M459" s="1214"/>
      <c r="N459" s="1215"/>
      <c r="O459" s="1215"/>
      <c r="P459" s="1215"/>
      <c r="Q459" s="1215"/>
      <c r="R459" s="1215"/>
      <c r="S459" s="1215"/>
      <c r="T459" s="1215"/>
      <c r="U459" s="1215"/>
      <c r="V459" s="1215"/>
      <c r="W459" s="1215"/>
      <c r="X459" s="1215"/>
      <c r="Y459" s="1215"/>
      <c r="Z459" s="1215"/>
      <c r="AA459" s="1215"/>
      <c r="AB459" s="1215"/>
      <c r="AC459" s="1215"/>
      <c r="AD459" s="1215"/>
      <c r="AE459" s="1215"/>
      <c r="AF459" s="1215"/>
      <c r="AG459" s="72"/>
      <c r="AH459" s="73"/>
      <c r="AI459" s="73"/>
      <c r="AJ459" s="73"/>
      <c r="AK459" s="74"/>
      <c r="AL459" s="72"/>
      <c r="AM459" s="73"/>
      <c r="AN459" s="73"/>
      <c r="AO459" s="73"/>
      <c r="AP459" s="74"/>
      <c r="AQ459" s="261"/>
      <c r="AR459" s="261"/>
      <c r="AS459" s="261"/>
      <c r="AT459" s="261"/>
      <c r="AU459" s="261"/>
      <c r="AV459" s="261"/>
      <c r="AW459" s="261"/>
      <c r="AX459" s="261"/>
      <c r="AY459" s="261"/>
      <c r="BD459" s="585"/>
    </row>
    <row r="460" spans="2:56" ht="10.5" hidden="1" customHeight="1"/>
    <row r="461" spans="2:56" ht="10.5" hidden="1" customHeight="1"/>
    <row r="462" spans="2:56" ht="22.5" hidden="1" customHeight="1">
      <c r="B462" s="1060" t="s">
        <v>959</v>
      </c>
      <c r="C462" s="1061"/>
      <c r="D462" s="1061"/>
      <c r="E462" s="1061"/>
      <c r="F462" s="1216" t="s">
        <v>473</v>
      </c>
      <c r="G462" s="1217"/>
      <c r="H462" s="1217"/>
      <c r="I462" s="1217"/>
      <c r="J462" s="993">
        <f>IF($U$2&lt;&gt;"",$U$2,"")</f>
        <v>0</v>
      </c>
      <c r="K462" s="993"/>
      <c r="L462" s="993"/>
      <c r="M462" s="993"/>
      <c r="N462" s="993"/>
      <c r="O462" s="993"/>
      <c r="P462" s="994"/>
      <c r="Q462" s="1033" t="s">
        <v>314</v>
      </c>
      <c r="R462" s="1196"/>
      <c r="S462" s="1196"/>
      <c r="T462" s="1196"/>
      <c r="U462" s="1196"/>
      <c r="V462" s="1196"/>
      <c r="W462" s="1196"/>
      <c r="X462" s="1196"/>
      <c r="Y462" s="1196"/>
      <c r="Z462" s="1196"/>
      <c r="AA462" s="1196"/>
      <c r="AB462" s="1196"/>
      <c r="AC462" s="1196"/>
      <c r="AD462" s="1196"/>
      <c r="AE462" s="1196"/>
      <c r="AF462" s="1196"/>
      <c r="AG462" s="1196"/>
      <c r="AH462" s="1196"/>
      <c r="AI462" s="1196"/>
      <c r="AJ462" s="1196"/>
      <c r="AK462" s="1196"/>
      <c r="AL462" s="1196"/>
      <c r="AM462" s="1196"/>
      <c r="AN462" s="1196"/>
      <c r="AO462" s="1196"/>
      <c r="AP462" s="1196"/>
      <c r="AQ462" s="1196"/>
      <c r="AR462" s="1196"/>
      <c r="AS462" s="1196"/>
      <c r="AT462" s="1196"/>
      <c r="AU462" s="1196"/>
      <c r="AV462" s="1196"/>
      <c r="AW462" s="1196"/>
      <c r="AX462" s="1196"/>
      <c r="AY462" s="1196"/>
      <c r="AZ462" s="1196"/>
      <c r="BA462" s="1196"/>
      <c r="BB462" s="1197"/>
    </row>
    <row r="463" spans="2:56" ht="22.5" hidden="1" customHeight="1">
      <c r="B463" s="1062"/>
      <c r="C463" s="1063"/>
      <c r="D463" s="1063"/>
      <c r="E463" s="1063"/>
      <c r="F463" s="1239" t="s">
        <v>653</v>
      </c>
      <c r="G463" s="1240"/>
      <c r="H463" s="1240"/>
      <c r="I463" s="1240"/>
      <c r="J463" s="1042" t="str">
        <f>IF($AW$2&lt;&gt;"",$AW$2,"")</f>
        <v>01</v>
      </c>
      <c r="K463" s="1042"/>
      <c r="L463" s="1042"/>
      <c r="M463" s="1042"/>
      <c r="N463" s="1042"/>
      <c r="O463" s="1042"/>
      <c r="P463" s="1043"/>
      <c r="Q463" s="1198"/>
      <c r="R463" s="1198"/>
      <c r="S463" s="1198"/>
      <c r="T463" s="1198"/>
      <c r="U463" s="1198"/>
      <c r="V463" s="1198"/>
      <c r="W463" s="1198"/>
      <c r="X463" s="1198"/>
      <c r="Y463" s="1198"/>
      <c r="Z463" s="1198"/>
      <c r="AA463" s="1198"/>
      <c r="AB463" s="1198"/>
      <c r="AC463" s="1198"/>
      <c r="AD463" s="1198"/>
      <c r="AE463" s="1198"/>
      <c r="AF463" s="1198"/>
      <c r="AG463" s="1198"/>
      <c r="AH463" s="1198"/>
      <c r="AI463" s="1198"/>
      <c r="AJ463" s="1198"/>
      <c r="AK463" s="1198"/>
      <c r="AL463" s="1198"/>
      <c r="AM463" s="1198"/>
      <c r="AN463" s="1198"/>
      <c r="AO463" s="1198"/>
      <c r="AP463" s="1198"/>
      <c r="AQ463" s="1198"/>
      <c r="AR463" s="1198"/>
      <c r="AS463" s="1198"/>
      <c r="AT463" s="1198"/>
      <c r="AU463" s="1198"/>
      <c r="AV463" s="1198"/>
      <c r="AW463" s="1198"/>
      <c r="AX463" s="1198"/>
      <c r="AY463" s="1198"/>
      <c r="AZ463" s="1198"/>
      <c r="BA463" s="1198"/>
      <c r="BB463" s="1199"/>
    </row>
    <row r="464" spans="2:56" ht="6" hidden="1" customHeight="1"/>
    <row r="465" spans="2:54" ht="10.5" hidden="1" customHeight="1">
      <c r="B465" s="1368" t="s">
        <v>1406</v>
      </c>
      <c r="C465" s="1368"/>
      <c r="D465" s="1368"/>
      <c r="E465" s="1368"/>
      <c r="F465" s="1368"/>
      <c r="G465" s="1368"/>
      <c r="H465" s="1368"/>
      <c r="I465" s="1368"/>
      <c r="J465" s="1368"/>
      <c r="K465" s="1368"/>
      <c r="L465" s="1368"/>
      <c r="M465" s="1368"/>
      <c r="N465" s="1368"/>
      <c r="O465" s="1368"/>
      <c r="P465" s="1368"/>
      <c r="Q465" s="1368"/>
      <c r="R465" s="1368"/>
      <c r="S465" s="1368"/>
      <c r="T465" s="1368"/>
      <c r="U465" s="1368"/>
      <c r="V465" s="1368"/>
      <c r="W465" s="1368"/>
      <c r="X465" s="1368"/>
      <c r="Y465" s="1368"/>
      <c r="Z465" s="1368"/>
      <c r="AA465" s="1368"/>
      <c r="AB465" s="1368"/>
      <c r="AC465" s="1368"/>
      <c r="AD465" s="1368"/>
      <c r="AE465" s="1368"/>
      <c r="AF465" s="1368"/>
      <c r="AG465" s="1368"/>
      <c r="AH465" s="1368"/>
      <c r="AI465" s="1368"/>
      <c r="AJ465" s="1368"/>
      <c r="AK465" s="1368"/>
      <c r="AL465" s="1368"/>
      <c r="AM465" s="1368"/>
      <c r="AN465" s="1368"/>
      <c r="AO465" s="1368"/>
      <c r="AP465" s="1368"/>
      <c r="AQ465" s="1368"/>
      <c r="AR465" s="1368"/>
      <c r="AS465" s="1368"/>
      <c r="AT465" s="1368"/>
      <c r="AU465" s="1368"/>
      <c r="AV465" s="1368"/>
      <c r="AW465" s="1368"/>
      <c r="AX465" s="1368"/>
      <c r="AY465" s="1368"/>
      <c r="AZ465" s="1368"/>
      <c r="BA465" s="1368"/>
      <c r="BB465" s="1368"/>
    </row>
    <row r="466" spans="2:54" ht="10.5" hidden="1" customHeight="1"/>
    <row r="467" spans="2:54" ht="31.5" hidden="1" customHeight="1">
      <c r="R467" s="1657" t="s">
        <v>1715</v>
      </c>
      <c r="S467" s="1658"/>
      <c r="T467" s="1658"/>
      <c r="U467" s="1658"/>
      <c r="V467" s="1658"/>
      <c r="W467" s="1658"/>
      <c r="X467" s="1658"/>
      <c r="Y467" s="1658"/>
      <c r="Z467" s="1659"/>
      <c r="AA467" s="1408" t="s">
        <v>397</v>
      </c>
      <c r="AB467" s="1660"/>
      <c r="AC467" s="1660"/>
      <c r="AD467" s="1660"/>
      <c r="AE467" s="1660"/>
      <c r="AF467" s="1660"/>
      <c r="AG467" s="1660"/>
      <c r="AH467" s="1660"/>
      <c r="AI467" s="1660"/>
      <c r="AJ467" s="1660"/>
      <c r="AK467" s="1661"/>
    </row>
    <row r="468" spans="2:54" ht="14.25" hidden="1" customHeight="1">
      <c r="R468" s="1651" t="str">
        <f t="shared" ref="R468:R477" si="5">IF(AND(K33&lt;&gt;"",V33&gt;0,AG33&gt;0),B33,"-")</f>
        <v>-</v>
      </c>
      <c r="S468" s="1652"/>
      <c r="T468" s="1652"/>
      <c r="U468" s="1652"/>
      <c r="V468" s="1652"/>
      <c r="W468" s="1652"/>
      <c r="X468" s="1652"/>
      <c r="Y468" s="1652"/>
      <c r="Z468" s="1653"/>
      <c r="AA468" s="1654"/>
      <c r="AB468" s="1655"/>
      <c r="AC468" s="1655"/>
      <c r="AD468" s="1655"/>
      <c r="AE468" s="1655"/>
      <c r="AF468" s="1655"/>
      <c r="AG468" s="1655"/>
      <c r="AH468" s="1655"/>
      <c r="AI468" s="1655"/>
      <c r="AJ468" s="1655"/>
      <c r="AK468" s="1656"/>
      <c r="AL468" s="1647">
        <f>IF(R468&lt;&gt;"-",IF(ISERROR(VLOOKUP(AA468,tabelle!$P$11:$Q$14,2,FALSE)),0,VLOOKUP(AA468,tabelle!$P$11:$Q$14,2,FALSE)),0)</f>
        <v>0</v>
      </c>
      <c r="AM468" s="1648"/>
    </row>
    <row r="469" spans="2:54" ht="14.25" hidden="1" customHeight="1">
      <c r="R469" s="1651" t="str">
        <f t="shared" si="5"/>
        <v>-</v>
      </c>
      <c r="S469" s="1652"/>
      <c r="T469" s="1652"/>
      <c r="U469" s="1652"/>
      <c r="V469" s="1652"/>
      <c r="W469" s="1652"/>
      <c r="X469" s="1652"/>
      <c r="Y469" s="1652"/>
      <c r="Z469" s="1653"/>
      <c r="AA469" s="1654"/>
      <c r="AB469" s="1655"/>
      <c r="AC469" s="1655"/>
      <c r="AD469" s="1655"/>
      <c r="AE469" s="1655"/>
      <c r="AF469" s="1655"/>
      <c r="AG469" s="1655"/>
      <c r="AH469" s="1655"/>
      <c r="AI469" s="1655"/>
      <c r="AJ469" s="1655"/>
      <c r="AK469" s="1656"/>
      <c r="AL469" s="1647">
        <f>IF(R469&lt;&gt;"-",IF(ISERROR(VLOOKUP(AA469,tabelle!$P$11:$Q$14,2,FALSE)),0,VLOOKUP(AA469,tabelle!$P$11:$Q$14,2,FALSE)),0)</f>
        <v>0</v>
      </c>
      <c r="AM469" s="1648"/>
    </row>
    <row r="470" spans="2:54" ht="14.25" hidden="1" customHeight="1">
      <c r="R470" s="1651" t="str">
        <f t="shared" si="5"/>
        <v>-</v>
      </c>
      <c r="S470" s="1652"/>
      <c r="T470" s="1652"/>
      <c r="U470" s="1652"/>
      <c r="V470" s="1652"/>
      <c r="W470" s="1652"/>
      <c r="X470" s="1652"/>
      <c r="Y470" s="1652"/>
      <c r="Z470" s="1653"/>
      <c r="AA470" s="1654"/>
      <c r="AB470" s="1655"/>
      <c r="AC470" s="1655"/>
      <c r="AD470" s="1655"/>
      <c r="AE470" s="1655"/>
      <c r="AF470" s="1655"/>
      <c r="AG470" s="1655"/>
      <c r="AH470" s="1655"/>
      <c r="AI470" s="1655"/>
      <c r="AJ470" s="1655"/>
      <c r="AK470" s="1656"/>
      <c r="AL470" s="1647">
        <f>IF(R470&lt;&gt;"-",IF(ISERROR(VLOOKUP(AA470,tabelle!$P$11:$Q$14,2,FALSE)),0,VLOOKUP(AA470,tabelle!$P$11:$Q$14,2,FALSE)),0)</f>
        <v>0</v>
      </c>
      <c r="AM470" s="1648"/>
    </row>
    <row r="471" spans="2:54" ht="14.25" hidden="1" customHeight="1">
      <c r="R471" s="1651" t="str">
        <f t="shared" si="5"/>
        <v>-</v>
      </c>
      <c r="S471" s="1652"/>
      <c r="T471" s="1652"/>
      <c r="U471" s="1652"/>
      <c r="V471" s="1652"/>
      <c r="W471" s="1652"/>
      <c r="X471" s="1652"/>
      <c r="Y471" s="1652"/>
      <c r="Z471" s="1653"/>
      <c r="AA471" s="1654"/>
      <c r="AB471" s="1655"/>
      <c r="AC471" s="1655"/>
      <c r="AD471" s="1655"/>
      <c r="AE471" s="1655"/>
      <c r="AF471" s="1655"/>
      <c r="AG471" s="1655"/>
      <c r="AH471" s="1655"/>
      <c r="AI471" s="1655"/>
      <c r="AJ471" s="1655"/>
      <c r="AK471" s="1656"/>
      <c r="AL471" s="1647">
        <f>IF(R471&lt;&gt;"-",IF(ISERROR(VLOOKUP(AA471,tabelle!$P$11:$Q$14,2,FALSE)),0,VLOOKUP(AA471,tabelle!$P$11:$Q$14,2,FALSE)),0)</f>
        <v>0</v>
      </c>
      <c r="AM471" s="1648"/>
    </row>
    <row r="472" spans="2:54" ht="14.25" hidden="1" customHeight="1">
      <c r="R472" s="1651" t="str">
        <f t="shared" si="5"/>
        <v>-</v>
      </c>
      <c r="S472" s="1652"/>
      <c r="T472" s="1652"/>
      <c r="U472" s="1652"/>
      <c r="V472" s="1652"/>
      <c r="W472" s="1652"/>
      <c r="X472" s="1652"/>
      <c r="Y472" s="1652"/>
      <c r="Z472" s="1653"/>
      <c r="AA472" s="1654"/>
      <c r="AB472" s="1655"/>
      <c r="AC472" s="1655"/>
      <c r="AD472" s="1655"/>
      <c r="AE472" s="1655"/>
      <c r="AF472" s="1655"/>
      <c r="AG472" s="1655"/>
      <c r="AH472" s="1655"/>
      <c r="AI472" s="1655"/>
      <c r="AJ472" s="1655"/>
      <c r="AK472" s="1656"/>
      <c r="AL472" s="1647">
        <f>IF(R472&lt;&gt;"-",IF(ISERROR(VLOOKUP(AA472,tabelle!$P$11:$Q$14,2,FALSE)),0,VLOOKUP(AA472,tabelle!$P$11:$Q$14,2,FALSE)),0)</f>
        <v>0</v>
      </c>
      <c r="AM472" s="1648"/>
    </row>
    <row r="473" spans="2:54" ht="14.25" hidden="1" customHeight="1">
      <c r="R473" s="1651" t="str">
        <f t="shared" si="5"/>
        <v>-</v>
      </c>
      <c r="S473" s="1652"/>
      <c r="T473" s="1652"/>
      <c r="U473" s="1652"/>
      <c r="V473" s="1652"/>
      <c r="W473" s="1652"/>
      <c r="X473" s="1652"/>
      <c r="Y473" s="1652"/>
      <c r="Z473" s="1653"/>
      <c r="AA473" s="1654"/>
      <c r="AB473" s="1655"/>
      <c r="AC473" s="1655"/>
      <c r="AD473" s="1655"/>
      <c r="AE473" s="1655"/>
      <c r="AF473" s="1655"/>
      <c r="AG473" s="1655"/>
      <c r="AH473" s="1655"/>
      <c r="AI473" s="1655"/>
      <c r="AJ473" s="1655"/>
      <c r="AK473" s="1656"/>
      <c r="AL473" s="1647">
        <f>IF(R473&lt;&gt;"-",IF(ISERROR(VLOOKUP(AA473,tabelle!$P$11:$Q$14,2,FALSE)),0,VLOOKUP(AA473,tabelle!$P$11:$Q$14,2,FALSE)),0)</f>
        <v>0</v>
      </c>
      <c r="AM473" s="1648"/>
    </row>
    <row r="474" spans="2:54" ht="14.25" hidden="1" customHeight="1">
      <c r="R474" s="1651" t="str">
        <f t="shared" si="5"/>
        <v>-</v>
      </c>
      <c r="S474" s="1652"/>
      <c r="T474" s="1652"/>
      <c r="U474" s="1652"/>
      <c r="V474" s="1652"/>
      <c r="W474" s="1652"/>
      <c r="X474" s="1652"/>
      <c r="Y474" s="1652"/>
      <c r="Z474" s="1653"/>
      <c r="AA474" s="1654"/>
      <c r="AB474" s="1655"/>
      <c r="AC474" s="1655"/>
      <c r="AD474" s="1655"/>
      <c r="AE474" s="1655"/>
      <c r="AF474" s="1655"/>
      <c r="AG474" s="1655"/>
      <c r="AH474" s="1655"/>
      <c r="AI474" s="1655"/>
      <c r="AJ474" s="1655"/>
      <c r="AK474" s="1656"/>
      <c r="AL474" s="1647">
        <f>IF(R474&lt;&gt;"-",IF(ISERROR(VLOOKUP(AA474,tabelle!$P$11:$Q$14,2,FALSE)),0,VLOOKUP(AA474,tabelle!$P$11:$Q$14,2,FALSE)),0)</f>
        <v>0</v>
      </c>
      <c r="AM474" s="1648"/>
    </row>
    <row r="475" spans="2:54" ht="14.25" hidden="1" customHeight="1">
      <c r="R475" s="1651" t="str">
        <f t="shared" si="5"/>
        <v>-</v>
      </c>
      <c r="S475" s="1652"/>
      <c r="T475" s="1652"/>
      <c r="U475" s="1652"/>
      <c r="V475" s="1652"/>
      <c r="W475" s="1652"/>
      <c r="X475" s="1652"/>
      <c r="Y475" s="1652"/>
      <c r="Z475" s="1653"/>
      <c r="AA475" s="1654"/>
      <c r="AB475" s="1655"/>
      <c r="AC475" s="1655"/>
      <c r="AD475" s="1655"/>
      <c r="AE475" s="1655"/>
      <c r="AF475" s="1655"/>
      <c r="AG475" s="1655"/>
      <c r="AH475" s="1655"/>
      <c r="AI475" s="1655"/>
      <c r="AJ475" s="1655"/>
      <c r="AK475" s="1656"/>
      <c r="AL475" s="1647">
        <f>IF(R475&lt;&gt;"-",IF(ISERROR(VLOOKUP(AA475,tabelle!$P$11:$Q$14,2,FALSE)),0,VLOOKUP(AA475,tabelle!$P$11:$Q$14,2,FALSE)),0)</f>
        <v>0</v>
      </c>
      <c r="AM475" s="1648"/>
    </row>
    <row r="476" spans="2:54" ht="14.25" hidden="1" customHeight="1">
      <c r="R476" s="1651" t="str">
        <f t="shared" si="5"/>
        <v>-</v>
      </c>
      <c r="S476" s="1652"/>
      <c r="T476" s="1652"/>
      <c r="U476" s="1652"/>
      <c r="V476" s="1652"/>
      <c r="W476" s="1652"/>
      <c r="X476" s="1652"/>
      <c r="Y476" s="1652"/>
      <c r="Z476" s="1653"/>
      <c r="AA476" s="1654"/>
      <c r="AB476" s="1655"/>
      <c r="AC476" s="1655"/>
      <c r="AD476" s="1655"/>
      <c r="AE476" s="1655"/>
      <c r="AF476" s="1655"/>
      <c r="AG476" s="1655"/>
      <c r="AH476" s="1655"/>
      <c r="AI476" s="1655"/>
      <c r="AJ476" s="1655"/>
      <c r="AK476" s="1656"/>
      <c r="AL476" s="1647">
        <f>IF(R476&lt;&gt;"-",IF(ISERROR(VLOOKUP(AA476,tabelle!$P$11:$Q$14,2,FALSE)),0,VLOOKUP(AA476,tabelle!$P$11:$Q$14,2,FALSE)),0)</f>
        <v>0</v>
      </c>
      <c r="AM476" s="1648"/>
    </row>
    <row r="477" spans="2:54" ht="14.25" hidden="1" customHeight="1">
      <c r="R477" s="1651" t="str">
        <f t="shared" si="5"/>
        <v>-</v>
      </c>
      <c r="S477" s="1652"/>
      <c r="T477" s="1652"/>
      <c r="U477" s="1652"/>
      <c r="V477" s="1652"/>
      <c r="W477" s="1652"/>
      <c r="X477" s="1652"/>
      <c r="Y477" s="1652"/>
      <c r="Z477" s="1653"/>
      <c r="AA477" s="1654"/>
      <c r="AB477" s="1655"/>
      <c r="AC477" s="1655"/>
      <c r="AD477" s="1655"/>
      <c r="AE477" s="1655"/>
      <c r="AF477" s="1655"/>
      <c r="AG477" s="1655"/>
      <c r="AH477" s="1655"/>
      <c r="AI477" s="1655"/>
      <c r="AJ477" s="1655"/>
      <c r="AK477" s="1656"/>
      <c r="AL477" s="1647">
        <f>IF(R477&lt;&gt;"-",IF(ISERROR(VLOOKUP(AA477,tabelle!$P$11:$Q$14,2,FALSE)),0,VLOOKUP(AA477,tabelle!$P$11:$Q$14,2,FALSE)),0)</f>
        <v>0</v>
      </c>
      <c r="AM477" s="1648"/>
    </row>
    <row r="478" spans="2:54" ht="10.5" hidden="1" customHeight="1"/>
    <row r="479" spans="2:54" ht="10.5" hidden="1" customHeight="1"/>
    <row r="480" spans="2:54" ht="10.5" hidden="1" customHeight="1">
      <c r="M480" s="1210" t="s">
        <v>396</v>
      </c>
      <c r="N480" s="1211"/>
      <c r="O480" s="1211"/>
      <c r="P480" s="1211"/>
      <c r="Q480" s="1211"/>
      <c r="R480" s="1211"/>
      <c r="S480" s="1211"/>
      <c r="T480" s="1211"/>
      <c r="U480" s="1211"/>
      <c r="V480" s="1211"/>
      <c r="W480" s="1211"/>
      <c r="X480" s="1211"/>
      <c r="Y480" s="1211"/>
      <c r="Z480" s="1211"/>
      <c r="AA480" s="1211"/>
      <c r="AB480" s="1211"/>
      <c r="AC480" s="1211"/>
      <c r="AD480" s="1211"/>
      <c r="AE480" s="1211"/>
      <c r="AF480" s="1211"/>
      <c r="AG480" s="1221" t="s">
        <v>817</v>
      </c>
      <c r="AH480" s="1211"/>
      <c r="AI480" s="1211"/>
      <c r="AJ480" s="1211"/>
      <c r="AK480" s="1222"/>
      <c r="AL480" s="1221" t="s">
        <v>818</v>
      </c>
      <c r="AM480" s="1211"/>
      <c r="AN480" s="1211"/>
      <c r="AO480" s="1211"/>
      <c r="AP480" s="1222"/>
    </row>
    <row r="481" spans="2:54" ht="10.5" hidden="1" customHeight="1">
      <c r="M481" s="1212"/>
      <c r="N481" s="1213"/>
      <c r="O481" s="1213"/>
      <c r="P481" s="1213"/>
      <c r="Q481" s="1213"/>
      <c r="R481" s="1213"/>
      <c r="S481" s="1213"/>
      <c r="T481" s="1213"/>
      <c r="U481" s="1213"/>
      <c r="V481" s="1213"/>
      <c r="W481" s="1213"/>
      <c r="X481" s="1213"/>
      <c r="Y481" s="1213"/>
      <c r="Z481" s="1213"/>
      <c r="AA481" s="1213"/>
      <c r="AB481" s="1213"/>
      <c r="AC481" s="1213"/>
      <c r="AD481" s="1213"/>
      <c r="AE481" s="1213"/>
      <c r="AF481" s="1213"/>
      <c r="AG481" s="69"/>
      <c r="AH481" s="70"/>
      <c r="AI481" s="70"/>
      <c r="AJ481" s="70"/>
      <c r="AK481" s="71"/>
      <c r="AL481" s="69"/>
      <c r="AM481" s="70"/>
      <c r="AN481" s="70"/>
      <c r="AO481" s="70"/>
      <c r="AP481" s="71"/>
    </row>
    <row r="482" spans="2:54" ht="10.5" hidden="1" customHeight="1">
      <c r="M482" s="1212"/>
      <c r="N482" s="1213"/>
      <c r="O482" s="1213"/>
      <c r="P482" s="1213"/>
      <c r="Q482" s="1213"/>
      <c r="R482" s="1213"/>
      <c r="S482" s="1213"/>
      <c r="T482" s="1213"/>
      <c r="U482" s="1213"/>
      <c r="V482" s="1213"/>
      <c r="W482" s="1213"/>
      <c r="X482" s="1213"/>
      <c r="Y482" s="1213"/>
      <c r="Z482" s="1213"/>
      <c r="AA482" s="1213"/>
      <c r="AB482" s="1213"/>
      <c r="AC482" s="1213"/>
      <c r="AD482" s="1213"/>
      <c r="AE482" s="1213"/>
      <c r="AF482" s="1213"/>
      <c r="AG482" s="69"/>
      <c r="AH482" s="70"/>
      <c r="AI482" s="263" t="str">
        <f>IF(SUM(AL468:AM477)&gt;0,IF(COUNTIF(AL468:AM477,1)+COUNTIF(AL468:AM477,3)&gt;0,"","x"),"")</f>
        <v/>
      </c>
      <c r="AJ482" s="70"/>
      <c r="AK482" s="557"/>
      <c r="AL482" s="69"/>
      <c r="AM482" s="70"/>
      <c r="AN482" s="165" t="str">
        <f>IF(SUM(AL468:AM477)&gt;0,IF(AI482="x","","x"),"")</f>
        <v/>
      </c>
      <c r="AO482" s="70"/>
      <c r="AP482" s="71"/>
    </row>
    <row r="483" spans="2:54" ht="10.5" hidden="1" customHeight="1">
      <c r="M483" s="1214"/>
      <c r="N483" s="1215"/>
      <c r="O483" s="1215"/>
      <c r="P483" s="1215"/>
      <c r="Q483" s="1215"/>
      <c r="R483" s="1215"/>
      <c r="S483" s="1215"/>
      <c r="T483" s="1215"/>
      <c r="U483" s="1215"/>
      <c r="V483" s="1215"/>
      <c r="W483" s="1215"/>
      <c r="X483" s="1215"/>
      <c r="Y483" s="1215"/>
      <c r="Z483" s="1215"/>
      <c r="AA483" s="1215"/>
      <c r="AB483" s="1215"/>
      <c r="AC483" s="1215"/>
      <c r="AD483" s="1215"/>
      <c r="AE483" s="1215"/>
      <c r="AF483" s="1215"/>
      <c r="AG483" s="72"/>
      <c r="AH483" s="73"/>
      <c r="AI483" s="73"/>
      <c r="AJ483" s="73"/>
      <c r="AK483" s="74"/>
      <c r="AL483" s="72"/>
      <c r="AM483" s="73"/>
      <c r="AN483" s="73"/>
      <c r="AO483" s="73"/>
      <c r="AP483" s="74"/>
    </row>
    <row r="484" spans="2:54" ht="10.5" hidden="1" customHeight="1"/>
    <row r="485" spans="2:54" ht="10.5" hidden="1" customHeight="1"/>
    <row r="486" spans="2:54" ht="22.5" hidden="1" customHeight="1">
      <c r="B486" s="1060" t="s">
        <v>320</v>
      </c>
      <c r="C486" s="1061"/>
      <c r="D486" s="1061"/>
      <c r="E486" s="1061"/>
      <c r="F486" s="1216" t="s">
        <v>473</v>
      </c>
      <c r="G486" s="1217"/>
      <c r="H486" s="1217"/>
      <c r="I486" s="1217"/>
      <c r="J486" s="993">
        <f>IF($U$2&lt;&gt;"",$U$2,"")</f>
        <v>0</v>
      </c>
      <c r="K486" s="993"/>
      <c r="L486" s="993"/>
      <c r="M486" s="993"/>
      <c r="N486" s="993"/>
      <c r="O486" s="993"/>
      <c r="P486" s="994"/>
      <c r="Q486" s="1033" t="s">
        <v>315</v>
      </c>
      <c r="R486" s="1196"/>
      <c r="S486" s="1196"/>
      <c r="T486" s="1196"/>
      <c r="U486" s="1196"/>
      <c r="V486" s="1196"/>
      <c r="W486" s="1196"/>
      <c r="X486" s="1196"/>
      <c r="Y486" s="1196"/>
      <c r="Z486" s="1196"/>
      <c r="AA486" s="1196"/>
      <c r="AB486" s="1196"/>
      <c r="AC486" s="1196"/>
      <c r="AD486" s="1196"/>
      <c r="AE486" s="1196"/>
      <c r="AF486" s="1196"/>
      <c r="AG486" s="1196"/>
      <c r="AH486" s="1196"/>
      <c r="AI486" s="1196"/>
      <c r="AJ486" s="1196"/>
      <c r="AK486" s="1196"/>
      <c r="AL486" s="1196"/>
      <c r="AM486" s="1196"/>
      <c r="AN486" s="1196"/>
      <c r="AO486" s="1196"/>
      <c r="AP486" s="1196"/>
      <c r="AQ486" s="1196"/>
      <c r="AR486" s="1196"/>
      <c r="AS486" s="1196"/>
      <c r="AT486" s="1196"/>
      <c r="AU486" s="1196"/>
      <c r="AV486" s="1196"/>
      <c r="AW486" s="1196"/>
      <c r="AX486" s="1196"/>
      <c r="AY486" s="1196"/>
      <c r="AZ486" s="1196"/>
      <c r="BA486" s="1196"/>
      <c r="BB486" s="1197"/>
    </row>
    <row r="487" spans="2:54" ht="22.5" hidden="1" customHeight="1">
      <c r="B487" s="1062"/>
      <c r="C487" s="1063"/>
      <c r="D487" s="1063"/>
      <c r="E487" s="1063"/>
      <c r="F487" s="1239" t="s">
        <v>653</v>
      </c>
      <c r="G487" s="1240"/>
      <c r="H487" s="1240"/>
      <c r="I487" s="1240"/>
      <c r="J487" s="1042" t="str">
        <f>IF($AW$2&lt;&gt;"",$AW$2,"")</f>
        <v>01</v>
      </c>
      <c r="K487" s="1042"/>
      <c r="L487" s="1042"/>
      <c r="M487" s="1042"/>
      <c r="N487" s="1042"/>
      <c r="O487" s="1042"/>
      <c r="P487" s="1043"/>
      <c r="Q487" s="1198"/>
      <c r="R487" s="1198"/>
      <c r="S487" s="1198"/>
      <c r="T487" s="1198"/>
      <c r="U487" s="1198"/>
      <c r="V487" s="1198"/>
      <c r="W487" s="1198"/>
      <c r="X487" s="1198"/>
      <c r="Y487" s="1198"/>
      <c r="Z487" s="1198"/>
      <c r="AA487" s="1198"/>
      <c r="AB487" s="1198"/>
      <c r="AC487" s="1198"/>
      <c r="AD487" s="1198"/>
      <c r="AE487" s="1198"/>
      <c r="AF487" s="1198"/>
      <c r="AG487" s="1198"/>
      <c r="AH487" s="1198"/>
      <c r="AI487" s="1198"/>
      <c r="AJ487" s="1198"/>
      <c r="AK487" s="1198"/>
      <c r="AL487" s="1198"/>
      <c r="AM487" s="1198"/>
      <c r="AN487" s="1198"/>
      <c r="AO487" s="1198"/>
      <c r="AP487" s="1198"/>
      <c r="AQ487" s="1198"/>
      <c r="AR487" s="1198"/>
      <c r="AS487" s="1198"/>
      <c r="AT487" s="1198"/>
      <c r="AU487" s="1198"/>
      <c r="AV487" s="1198"/>
      <c r="AW487" s="1198"/>
      <c r="AX487" s="1198"/>
      <c r="AY487" s="1198"/>
      <c r="AZ487" s="1198"/>
      <c r="BA487" s="1198"/>
      <c r="BB487" s="1199"/>
    </row>
    <row r="488" spans="2:54" ht="10.5" hidden="1" customHeight="1"/>
    <row r="489" spans="2:54" ht="8.25" hidden="1" customHeight="1">
      <c r="C489" s="1355" t="s">
        <v>1407</v>
      </c>
      <c r="D489" s="1355"/>
      <c r="E489" s="1355"/>
      <c r="F489" s="1355"/>
      <c r="G489" s="1355"/>
      <c r="H489" s="1355"/>
      <c r="I489" s="1355"/>
      <c r="J489" s="1355"/>
      <c r="K489" s="1355"/>
      <c r="L489" s="1355"/>
      <c r="M489" s="1355"/>
      <c r="N489" s="1355"/>
      <c r="O489" s="1355"/>
      <c r="P489" s="1355"/>
      <c r="Q489" s="1355"/>
      <c r="R489" s="1355"/>
      <c r="S489" s="1355"/>
      <c r="T489" s="1355"/>
      <c r="U489" s="1355"/>
      <c r="V489" s="1355"/>
      <c r="W489" s="1355"/>
      <c r="X489" s="1355"/>
      <c r="Y489" s="1355"/>
      <c r="Z489" s="1355"/>
      <c r="AA489" s="1355"/>
      <c r="AB489" s="1355"/>
      <c r="AC489" s="1355"/>
      <c r="AD489" s="1355"/>
      <c r="AE489" s="1355"/>
      <c r="AF489" s="1355"/>
      <c r="AG489" s="1355"/>
      <c r="AH489" s="1355"/>
      <c r="AI489" s="1355"/>
      <c r="AJ489" s="1355"/>
      <c r="AK489" s="1355"/>
      <c r="AL489" s="1355"/>
      <c r="AM489" s="1355"/>
      <c r="AN489" s="1355"/>
      <c r="AO489" s="1355"/>
      <c r="AP489" s="1355"/>
      <c r="AQ489" s="1355"/>
      <c r="AR489" s="1355"/>
      <c r="AS489" s="1355"/>
      <c r="AT489" s="1355"/>
      <c r="AU489" s="1355"/>
      <c r="AV489" s="1355"/>
      <c r="AW489" s="1355"/>
      <c r="AX489" s="1355"/>
      <c r="AY489" s="1355"/>
      <c r="AZ489" s="1355"/>
      <c r="BA489" s="1355"/>
      <c r="BB489" s="1355"/>
    </row>
    <row r="490" spans="2:54" ht="8.25" hidden="1" customHeight="1">
      <c r="C490" s="1355"/>
      <c r="D490" s="1355"/>
      <c r="E490" s="1355"/>
      <c r="F490" s="1355"/>
      <c r="G490" s="1355"/>
      <c r="H490" s="1355"/>
      <c r="I490" s="1355"/>
      <c r="J490" s="1355"/>
      <c r="K490" s="1355"/>
      <c r="L490" s="1355"/>
      <c r="M490" s="1355"/>
      <c r="N490" s="1355"/>
      <c r="O490" s="1355"/>
      <c r="P490" s="1355"/>
      <c r="Q490" s="1355"/>
      <c r="R490" s="1355"/>
      <c r="S490" s="1355"/>
      <c r="T490" s="1355"/>
      <c r="U490" s="1355"/>
      <c r="V490" s="1355"/>
      <c r="W490" s="1355"/>
      <c r="X490" s="1355"/>
      <c r="Y490" s="1355"/>
      <c r="Z490" s="1355"/>
      <c r="AA490" s="1355"/>
      <c r="AB490" s="1355"/>
      <c r="AC490" s="1355"/>
      <c r="AD490" s="1355"/>
      <c r="AE490" s="1355"/>
      <c r="AF490" s="1355"/>
      <c r="AG490" s="1355"/>
      <c r="AH490" s="1355"/>
      <c r="AI490" s="1355"/>
      <c r="AJ490" s="1355"/>
      <c r="AK490" s="1355"/>
      <c r="AL490" s="1355"/>
      <c r="AM490" s="1355"/>
      <c r="AN490" s="1355"/>
      <c r="AO490" s="1355"/>
      <c r="AP490" s="1355"/>
      <c r="AQ490" s="1355"/>
      <c r="AR490" s="1355"/>
      <c r="AS490" s="1355"/>
      <c r="AT490" s="1355"/>
      <c r="AU490" s="1355"/>
      <c r="AV490" s="1355"/>
      <c r="AW490" s="1355"/>
      <c r="AX490" s="1355"/>
      <c r="AY490" s="1355"/>
      <c r="AZ490" s="1355"/>
      <c r="BA490" s="1355"/>
      <c r="BB490" s="1355"/>
    </row>
    <row r="491" spans="2:54" ht="8.25" hidden="1" customHeight="1">
      <c r="C491" s="1355"/>
      <c r="D491" s="1355"/>
      <c r="E491" s="1355"/>
      <c r="F491" s="1355"/>
      <c r="G491" s="1355"/>
      <c r="H491" s="1355"/>
      <c r="I491" s="1355"/>
      <c r="J491" s="1355"/>
      <c r="K491" s="1355"/>
      <c r="L491" s="1355"/>
      <c r="M491" s="1355"/>
      <c r="N491" s="1355"/>
      <c r="O491" s="1355"/>
      <c r="P491" s="1355"/>
      <c r="Q491" s="1355"/>
      <c r="R491" s="1355"/>
      <c r="S491" s="1355"/>
      <c r="T491" s="1355"/>
      <c r="U491" s="1355"/>
      <c r="V491" s="1355"/>
      <c r="W491" s="1355"/>
      <c r="X491" s="1355"/>
      <c r="Y491" s="1355"/>
      <c r="Z491" s="1355"/>
      <c r="AA491" s="1355"/>
      <c r="AB491" s="1355"/>
      <c r="AC491" s="1355"/>
      <c r="AD491" s="1355"/>
      <c r="AE491" s="1355"/>
      <c r="AF491" s="1355"/>
      <c r="AG491" s="1355"/>
      <c r="AH491" s="1355"/>
      <c r="AI491" s="1355"/>
      <c r="AJ491" s="1355"/>
      <c r="AK491" s="1355"/>
      <c r="AL491" s="1355"/>
      <c r="AM491" s="1355"/>
      <c r="AN491" s="1355"/>
      <c r="AO491" s="1355"/>
      <c r="AP491" s="1355"/>
      <c r="AQ491" s="1355"/>
      <c r="AR491" s="1355"/>
      <c r="AS491" s="1355"/>
      <c r="AT491" s="1355"/>
      <c r="AU491" s="1355"/>
      <c r="AV491" s="1355"/>
      <c r="AW491" s="1355"/>
      <c r="AX491" s="1355"/>
      <c r="AY491" s="1355"/>
      <c r="AZ491" s="1355"/>
      <c r="BA491" s="1355"/>
      <c r="BB491" s="1355"/>
    </row>
    <row r="492" spans="2:54" hidden="1">
      <c r="C492" s="558"/>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row>
    <row r="493" spans="2:54" hidden="1"/>
    <row r="494" spans="2:54" hidden="1"/>
    <row r="495" spans="2:54" hidden="1"/>
    <row r="496" spans="2:54" hidden="1"/>
    <row r="497" spans="2:56" hidden="1"/>
    <row r="498" spans="2:56" hidden="1"/>
    <row r="499" spans="2:56" hidden="1"/>
    <row r="500" spans="2:56" hidden="1"/>
    <row r="501" spans="2:56" hidden="1"/>
    <row r="502" spans="2:56" ht="10.5" hidden="1" customHeight="1"/>
    <row r="503" spans="2:56" ht="10.5" hidden="1" customHeight="1"/>
    <row r="504" spans="2:56" ht="10.5" hidden="1" customHeight="1">
      <c r="M504" s="1210" t="s">
        <v>1265</v>
      </c>
      <c r="N504" s="1211"/>
      <c r="O504" s="1211"/>
      <c r="P504" s="1211"/>
      <c r="Q504" s="1211"/>
      <c r="R504" s="1211"/>
      <c r="S504" s="1211"/>
      <c r="T504" s="1211"/>
      <c r="U504" s="1211"/>
      <c r="V504" s="1211"/>
      <c r="W504" s="1211"/>
      <c r="X504" s="1211"/>
      <c r="Y504" s="1211"/>
      <c r="Z504" s="1211"/>
      <c r="AA504" s="1211"/>
      <c r="AB504" s="1211"/>
      <c r="AC504" s="1211"/>
      <c r="AD504" s="1211"/>
      <c r="AE504" s="1211"/>
      <c r="AF504" s="1211"/>
      <c r="AG504" s="1221" t="s">
        <v>817</v>
      </c>
      <c r="AH504" s="1211"/>
      <c r="AI504" s="1211"/>
      <c r="AJ504" s="1211"/>
      <c r="AK504" s="1222"/>
      <c r="AL504" s="1221" t="s">
        <v>818</v>
      </c>
      <c r="AM504" s="1211"/>
      <c r="AN504" s="1211"/>
      <c r="AO504" s="1211"/>
      <c r="AP504" s="1222"/>
    </row>
    <row r="505" spans="2:56" ht="10.5" hidden="1" customHeight="1">
      <c r="M505" s="1212"/>
      <c r="N505" s="1213"/>
      <c r="O505" s="1213"/>
      <c r="P505" s="1213"/>
      <c r="Q505" s="1213"/>
      <c r="R505" s="1213"/>
      <c r="S505" s="1213"/>
      <c r="T505" s="1213"/>
      <c r="U505" s="1213"/>
      <c r="V505" s="1213"/>
      <c r="W505" s="1213"/>
      <c r="X505" s="1213"/>
      <c r="Y505" s="1213"/>
      <c r="Z505" s="1213"/>
      <c r="AA505" s="1213"/>
      <c r="AB505" s="1213"/>
      <c r="AC505" s="1213"/>
      <c r="AD505" s="1213"/>
      <c r="AE505" s="1213"/>
      <c r="AF505" s="1213"/>
      <c r="AG505" s="69"/>
      <c r="AH505" s="70"/>
      <c r="AI505" s="70"/>
      <c r="AJ505" s="70"/>
      <c r="AK505" s="71"/>
      <c r="AL505" s="69"/>
      <c r="AM505" s="70"/>
      <c r="AN505" s="70"/>
      <c r="AO505" s="70"/>
      <c r="AP505" s="71"/>
    </row>
    <row r="506" spans="2:56" ht="10.5" hidden="1" customHeight="1">
      <c r="M506" s="1212"/>
      <c r="N506" s="1213"/>
      <c r="O506" s="1213"/>
      <c r="P506" s="1213"/>
      <c r="Q506" s="1213"/>
      <c r="R506" s="1213"/>
      <c r="S506" s="1213"/>
      <c r="T506" s="1213"/>
      <c r="U506" s="1213"/>
      <c r="V506" s="1213"/>
      <c r="W506" s="1213"/>
      <c r="X506" s="1213"/>
      <c r="Y506" s="1213"/>
      <c r="Z506" s="1213"/>
      <c r="AA506" s="1213"/>
      <c r="AB506" s="1213"/>
      <c r="AC506" s="1213"/>
      <c r="AD506" s="1213"/>
      <c r="AE506" s="1213"/>
      <c r="AF506" s="1213"/>
      <c r="AG506" s="69"/>
      <c r="AH506" s="70"/>
      <c r="AI506" s="393"/>
      <c r="AJ506" s="70"/>
      <c r="AK506" s="557"/>
      <c r="AL506" s="69"/>
      <c r="AM506" s="70"/>
      <c r="AN506" s="165" t="str">
        <f>IF(AI506="x","","x")</f>
        <v>x</v>
      </c>
      <c r="AO506" s="70"/>
      <c r="AP506" s="71"/>
    </row>
    <row r="507" spans="2:56" ht="10.5" hidden="1" customHeight="1">
      <c r="M507" s="1214"/>
      <c r="N507" s="1215"/>
      <c r="O507" s="1215"/>
      <c r="P507" s="1215"/>
      <c r="Q507" s="1215"/>
      <c r="R507" s="1215"/>
      <c r="S507" s="1215"/>
      <c r="T507" s="1215"/>
      <c r="U507" s="1215"/>
      <c r="V507" s="1215"/>
      <c r="W507" s="1215"/>
      <c r="X507" s="1215"/>
      <c r="Y507" s="1215"/>
      <c r="Z507" s="1215"/>
      <c r="AA507" s="1215"/>
      <c r="AB507" s="1215"/>
      <c r="AC507" s="1215"/>
      <c r="AD507" s="1215"/>
      <c r="AE507" s="1215"/>
      <c r="AF507" s="1215"/>
      <c r="AG507" s="72"/>
      <c r="AH507" s="73"/>
      <c r="AI507" s="73"/>
      <c r="AJ507" s="73"/>
      <c r="AK507" s="74"/>
      <c r="AL507" s="72"/>
      <c r="AM507" s="73"/>
      <c r="AN507" s="73"/>
      <c r="AO507" s="73"/>
      <c r="AP507" s="74"/>
    </row>
    <row r="508" spans="2:56" ht="10.5" hidden="1" customHeight="1"/>
    <row r="509" spans="2:56" ht="10.5" hidden="1" customHeight="1">
      <c r="BD509" s="286" t="s">
        <v>180</v>
      </c>
    </row>
    <row r="510" spans="2:56" ht="22.5" hidden="1" customHeight="1">
      <c r="B510" s="1060" t="s">
        <v>303</v>
      </c>
      <c r="C510" s="1061"/>
      <c r="D510" s="1061"/>
      <c r="E510" s="1061"/>
      <c r="F510" s="1216" t="s">
        <v>473</v>
      </c>
      <c r="G510" s="1217"/>
      <c r="H510" s="1217"/>
      <c r="I510" s="1217"/>
      <c r="J510" s="993">
        <f>IF($U$2&lt;&gt;"",$U$2,"")</f>
        <v>0</v>
      </c>
      <c r="K510" s="993"/>
      <c r="L510" s="993"/>
      <c r="M510" s="993"/>
      <c r="N510" s="993"/>
      <c r="O510" s="993"/>
      <c r="P510" s="994"/>
      <c r="Q510" s="1033" t="s">
        <v>2210</v>
      </c>
      <c r="R510" s="1196"/>
      <c r="S510" s="1196"/>
      <c r="T510" s="1196"/>
      <c r="U510" s="1196"/>
      <c r="V510" s="1196"/>
      <c r="W510" s="1196"/>
      <c r="X510" s="1196"/>
      <c r="Y510" s="1196"/>
      <c r="Z510" s="1196"/>
      <c r="AA510" s="1196"/>
      <c r="AB510" s="1196"/>
      <c r="AC510" s="1196"/>
      <c r="AD510" s="1196"/>
      <c r="AE510" s="1196"/>
      <c r="AF510" s="1196"/>
      <c r="AG510" s="1196"/>
      <c r="AH510" s="1196"/>
      <c r="AI510" s="1196"/>
      <c r="AJ510" s="1196"/>
      <c r="AK510" s="1196"/>
      <c r="AL510" s="1196"/>
      <c r="AM510" s="1196"/>
      <c r="AN510" s="1196"/>
      <c r="AO510" s="1196"/>
      <c r="AP510" s="1196"/>
      <c r="AQ510" s="1196"/>
      <c r="AR510" s="1196"/>
      <c r="AS510" s="1196"/>
      <c r="AT510" s="1196"/>
      <c r="AU510" s="1196"/>
      <c r="AV510" s="1196"/>
      <c r="AW510" s="1196"/>
      <c r="AX510" s="1196"/>
      <c r="AY510" s="1196"/>
      <c r="AZ510" s="1196"/>
      <c r="BA510" s="1196"/>
      <c r="BB510" s="1197"/>
    </row>
    <row r="511" spans="2:56" ht="22.5" hidden="1" customHeight="1">
      <c r="B511" s="1062"/>
      <c r="C511" s="1063"/>
      <c r="D511" s="1063"/>
      <c r="E511" s="1063"/>
      <c r="F511" s="1239" t="s">
        <v>653</v>
      </c>
      <c r="G511" s="1240"/>
      <c r="H511" s="1240"/>
      <c r="I511" s="1240"/>
      <c r="J511" s="1042" t="str">
        <f>IF($AW$2&lt;&gt;"",$AW$2,"")</f>
        <v>01</v>
      </c>
      <c r="K511" s="1042"/>
      <c r="L511" s="1042"/>
      <c r="M511" s="1042"/>
      <c r="N511" s="1042"/>
      <c r="O511" s="1042"/>
      <c r="P511" s="1043"/>
      <c r="Q511" s="1198"/>
      <c r="R511" s="1198"/>
      <c r="S511" s="1198"/>
      <c r="T511" s="1198"/>
      <c r="U511" s="1198"/>
      <c r="V511" s="1198"/>
      <c r="W511" s="1198"/>
      <c r="X511" s="1198"/>
      <c r="Y511" s="1198"/>
      <c r="Z511" s="1198"/>
      <c r="AA511" s="1198"/>
      <c r="AB511" s="1198"/>
      <c r="AC511" s="1198"/>
      <c r="AD511" s="1198"/>
      <c r="AE511" s="1198"/>
      <c r="AF511" s="1198"/>
      <c r="AG511" s="1198"/>
      <c r="AH511" s="1198"/>
      <c r="AI511" s="1198"/>
      <c r="AJ511" s="1198"/>
      <c r="AK511" s="1198"/>
      <c r="AL511" s="1198"/>
      <c r="AM511" s="1198"/>
      <c r="AN511" s="1198"/>
      <c r="AO511" s="1198"/>
      <c r="AP511" s="1198"/>
      <c r="AQ511" s="1198"/>
      <c r="AR511" s="1198"/>
      <c r="AS511" s="1198"/>
      <c r="AT511" s="1198"/>
      <c r="AU511" s="1198"/>
      <c r="AV511" s="1198"/>
      <c r="AW511" s="1198"/>
      <c r="AX511" s="1198"/>
      <c r="AY511" s="1198"/>
      <c r="AZ511" s="1198"/>
      <c r="BA511" s="1198"/>
      <c r="BB511" s="1199"/>
    </row>
    <row r="512" spans="2:56" ht="5.25" hidden="1" customHeight="1"/>
    <row r="513" spans="2:54" ht="12.75" hidden="1" customHeight="1">
      <c r="B513" s="1650" t="s">
        <v>479</v>
      </c>
      <c r="C513" s="1650"/>
      <c r="D513" s="1650"/>
      <c r="E513" s="1650"/>
      <c r="F513" s="1650"/>
      <c r="G513" s="1650"/>
      <c r="H513" s="1650"/>
      <c r="I513" s="1650"/>
      <c r="J513" s="1650"/>
      <c r="K513" s="1650"/>
      <c r="L513" s="1650"/>
      <c r="M513" s="1650"/>
      <c r="N513" s="1650"/>
      <c r="O513" s="1650"/>
      <c r="P513" s="1650"/>
      <c r="Q513" s="1650"/>
      <c r="R513" s="1650"/>
      <c r="S513" s="1650"/>
      <c r="T513" s="1650"/>
      <c r="U513" s="1650"/>
      <c r="V513" s="1650"/>
      <c r="W513" s="1650"/>
      <c r="X513" s="1650"/>
      <c r="Y513" s="1650"/>
      <c r="Z513" s="1650"/>
      <c r="AA513" s="1650"/>
      <c r="AB513" s="1650"/>
      <c r="AC513" s="1650"/>
      <c r="AD513" s="1650"/>
      <c r="AE513" s="1650"/>
      <c r="AF513" s="1650"/>
      <c r="AG513" s="1650"/>
      <c r="AH513" s="1650"/>
      <c r="AI513" s="1650"/>
      <c r="AJ513" s="1650"/>
      <c r="AK513" s="1650"/>
      <c r="AL513" s="1650"/>
      <c r="AM513" s="1650"/>
      <c r="AN513" s="1650"/>
      <c r="AO513" s="1650"/>
      <c r="AP513" s="1650"/>
      <c r="AQ513" s="1650"/>
      <c r="AR513" s="1650"/>
      <c r="AS513" s="1650"/>
      <c r="AT513" s="1650"/>
      <c r="AU513" s="1650"/>
      <c r="AV513" s="1650"/>
      <c r="AW513" s="1650"/>
      <c r="AX513" s="1650"/>
      <c r="AY513" s="1650"/>
      <c r="AZ513" s="1650"/>
      <c r="BA513" s="1650"/>
      <c r="BB513" s="1650"/>
    </row>
    <row r="514" spans="2:54" hidden="1">
      <c r="B514" s="1650"/>
      <c r="C514" s="1650"/>
      <c r="D514" s="1650"/>
      <c r="E514" s="1650"/>
      <c r="F514" s="1650"/>
      <c r="G514" s="1650"/>
      <c r="H514" s="1650"/>
      <c r="I514" s="1650"/>
      <c r="J514" s="1650"/>
      <c r="K514" s="1650"/>
      <c r="L514" s="1650"/>
      <c r="M514" s="1650"/>
      <c r="N514" s="1650"/>
      <c r="O514" s="1650"/>
      <c r="P514" s="1650"/>
      <c r="Q514" s="1650"/>
      <c r="R514" s="1650"/>
      <c r="S514" s="1650"/>
      <c r="T514" s="1650"/>
      <c r="U514" s="1650"/>
      <c r="V514" s="1650"/>
      <c r="W514" s="1650"/>
      <c r="X514" s="1650"/>
      <c r="Y514" s="1650"/>
      <c r="Z514" s="1650"/>
      <c r="AA514" s="1650"/>
      <c r="AB514" s="1650"/>
      <c r="AC514" s="1650"/>
      <c r="AD514" s="1650"/>
      <c r="AE514" s="1650"/>
      <c r="AF514" s="1650"/>
      <c r="AG514" s="1650"/>
      <c r="AH514" s="1650"/>
      <c r="AI514" s="1650"/>
      <c r="AJ514" s="1650"/>
      <c r="AK514" s="1650"/>
      <c r="AL514" s="1650"/>
      <c r="AM514" s="1650"/>
      <c r="AN514" s="1650"/>
      <c r="AO514" s="1650"/>
      <c r="AP514" s="1650"/>
      <c r="AQ514" s="1650"/>
      <c r="AR514" s="1650"/>
      <c r="AS514" s="1650"/>
      <c r="AT514" s="1650"/>
      <c r="AU514" s="1650"/>
      <c r="AV514" s="1650"/>
      <c r="AW514" s="1650"/>
      <c r="AX514" s="1650"/>
      <c r="AY514" s="1650"/>
      <c r="AZ514" s="1650"/>
      <c r="BA514" s="1650"/>
      <c r="BB514" s="1650"/>
    </row>
    <row r="515" spans="2:54" hidden="1"/>
    <row r="516" spans="2:54" hidden="1"/>
    <row r="517" spans="2:54" hidden="1"/>
    <row r="518" spans="2:54" hidden="1"/>
    <row r="519" spans="2:54" hidden="1"/>
    <row r="520" spans="2:54" hidden="1"/>
    <row r="521" spans="2:54" hidden="1"/>
    <row r="522" spans="2:54" hidden="1"/>
    <row r="523" spans="2:54" hidden="1"/>
    <row r="524" spans="2:54" hidden="1"/>
    <row r="525" spans="2:54" ht="10.5" hidden="1" customHeight="1">
      <c r="M525" s="1210" t="s">
        <v>1264</v>
      </c>
      <c r="N525" s="1211"/>
      <c r="O525" s="1211"/>
      <c r="P525" s="1211"/>
      <c r="Q525" s="1211"/>
      <c r="R525" s="1211"/>
      <c r="S525" s="1211"/>
      <c r="T525" s="1211"/>
      <c r="U525" s="1211"/>
      <c r="V525" s="1211"/>
      <c r="W525" s="1211"/>
      <c r="X525" s="1211"/>
      <c r="Y525" s="1211"/>
      <c r="Z525" s="1211"/>
      <c r="AA525" s="1211"/>
      <c r="AB525" s="1211"/>
      <c r="AC525" s="1211"/>
      <c r="AD525" s="1211"/>
      <c r="AE525" s="1211"/>
      <c r="AF525" s="1211"/>
      <c r="AG525" s="1221" t="s">
        <v>817</v>
      </c>
      <c r="AH525" s="1211"/>
      <c r="AI525" s="1211"/>
      <c r="AJ525" s="1211"/>
      <c r="AK525" s="1222"/>
      <c r="AL525" s="1221" t="s">
        <v>818</v>
      </c>
      <c r="AM525" s="1211"/>
      <c r="AN525" s="1211"/>
      <c r="AO525" s="1211"/>
      <c r="AP525" s="1222"/>
    </row>
    <row r="526" spans="2:54" ht="10.5" hidden="1" customHeight="1">
      <c r="M526" s="1212"/>
      <c r="N526" s="1213"/>
      <c r="O526" s="1213"/>
      <c r="P526" s="1213"/>
      <c r="Q526" s="1213"/>
      <c r="R526" s="1213"/>
      <c r="S526" s="1213"/>
      <c r="T526" s="1213"/>
      <c r="U526" s="1213"/>
      <c r="V526" s="1213"/>
      <c r="W526" s="1213"/>
      <c r="X526" s="1213"/>
      <c r="Y526" s="1213"/>
      <c r="Z526" s="1213"/>
      <c r="AA526" s="1213"/>
      <c r="AB526" s="1213"/>
      <c r="AC526" s="1213"/>
      <c r="AD526" s="1213"/>
      <c r="AE526" s="1213"/>
      <c r="AF526" s="1213"/>
      <c r="AG526" s="69"/>
      <c r="AH526" s="70"/>
      <c r="AI526" s="70"/>
      <c r="AJ526" s="70"/>
      <c r="AK526" s="71"/>
      <c r="AL526" s="69"/>
      <c r="AM526" s="70"/>
      <c r="AN526" s="70"/>
      <c r="AO526" s="70"/>
      <c r="AP526" s="71"/>
    </row>
    <row r="527" spans="2:54" ht="10.5" hidden="1" customHeight="1">
      <c r="M527" s="1212"/>
      <c r="N527" s="1213"/>
      <c r="O527" s="1213"/>
      <c r="P527" s="1213"/>
      <c r="Q527" s="1213"/>
      <c r="R527" s="1213"/>
      <c r="S527" s="1213"/>
      <c r="T527" s="1213"/>
      <c r="U527" s="1213"/>
      <c r="V527" s="1213"/>
      <c r="W527" s="1213"/>
      <c r="X527" s="1213"/>
      <c r="Y527" s="1213"/>
      <c r="Z527" s="1213"/>
      <c r="AA527" s="1213"/>
      <c r="AB527" s="1213"/>
      <c r="AC527" s="1213"/>
      <c r="AD527" s="1213"/>
      <c r="AE527" s="1213"/>
      <c r="AF527" s="1213"/>
      <c r="AG527" s="69"/>
      <c r="AH527" s="70"/>
      <c r="AI527" s="393"/>
      <c r="AJ527" s="70"/>
      <c r="AK527" s="557"/>
      <c r="AL527" s="69"/>
      <c r="AM527" s="70"/>
      <c r="AN527" s="165" t="str">
        <f>IF(AI527="x","","x")</f>
        <v>x</v>
      </c>
      <c r="AO527" s="70"/>
      <c r="AP527" s="71"/>
    </row>
    <row r="528" spans="2:54" ht="10.5" hidden="1" customHeight="1">
      <c r="M528" s="1214"/>
      <c r="N528" s="1215"/>
      <c r="O528" s="1215"/>
      <c r="P528" s="1215"/>
      <c r="Q528" s="1215"/>
      <c r="R528" s="1215"/>
      <c r="S528" s="1215"/>
      <c r="T528" s="1215"/>
      <c r="U528" s="1215"/>
      <c r="V528" s="1215"/>
      <c r="W528" s="1215"/>
      <c r="X528" s="1215"/>
      <c r="Y528" s="1215"/>
      <c r="Z528" s="1215"/>
      <c r="AA528" s="1215"/>
      <c r="AB528" s="1215"/>
      <c r="AC528" s="1215"/>
      <c r="AD528" s="1215"/>
      <c r="AE528" s="1215"/>
      <c r="AF528" s="1215"/>
      <c r="AG528" s="72"/>
      <c r="AH528" s="73"/>
      <c r="AI528" s="73"/>
      <c r="AJ528" s="73"/>
      <c r="AK528" s="74"/>
      <c r="AL528" s="72"/>
      <c r="AM528" s="73"/>
      <c r="AN528" s="73"/>
      <c r="AO528" s="73"/>
      <c r="AP528" s="74"/>
    </row>
    <row r="529" spans="2:54" ht="10.5" hidden="1" customHeight="1"/>
    <row r="530" spans="2:54" ht="10.5" hidden="1" customHeight="1"/>
    <row r="531" spans="2:54" ht="22.5" hidden="1" customHeight="1">
      <c r="B531" s="1060" t="s">
        <v>304</v>
      </c>
      <c r="C531" s="1061"/>
      <c r="D531" s="1061"/>
      <c r="E531" s="1061"/>
      <c r="F531" s="1216" t="s">
        <v>473</v>
      </c>
      <c r="G531" s="1217"/>
      <c r="H531" s="1217"/>
      <c r="I531" s="1217"/>
      <c r="J531" s="993">
        <f>IF($U$2&lt;&gt;"",$U$2,"")</f>
        <v>0</v>
      </c>
      <c r="K531" s="993"/>
      <c r="L531" s="993"/>
      <c r="M531" s="993"/>
      <c r="N531" s="993"/>
      <c r="O531" s="993"/>
      <c r="P531" s="994"/>
      <c r="Q531" s="1033" t="s">
        <v>2016</v>
      </c>
      <c r="R531" s="1196"/>
      <c r="S531" s="1196"/>
      <c r="T531" s="1196"/>
      <c r="U531" s="1196"/>
      <c r="V531" s="1196"/>
      <c r="W531" s="1196"/>
      <c r="X531" s="1196"/>
      <c r="Y531" s="1196"/>
      <c r="Z531" s="1196"/>
      <c r="AA531" s="1196"/>
      <c r="AB531" s="1196"/>
      <c r="AC531" s="1196"/>
      <c r="AD531" s="1196"/>
      <c r="AE531" s="1196"/>
      <c r="AF531" s="1196"/>
      <c r="AG531" s="1196"/>
      <c r="AH531" s="1196"/>
      <c r="AI531" s="1196"/>
      <c r="AJ531" s="1196"/>
      <c r="AK531" s="1196"/>
      <c r="AL531" s="1196"/>
      <c r="AM531" s="1196"/>
      <c r="AN531" s="1196"/>
      <c r="AO531" s="1196"/>
      <c r="AP531" s="1196"/>
      <c r="AQ531" s="1196"/>
      <c r="AR531" s="1196"/>
      <c r="AS531" s="1196"/>
      <c r="AT531" s="1196"/>
      <c r="AU531" s="1196"/>
      <c r="AV531" s="1196"/>
      <c r="AW531" s="1196"/>
      <c r="AX531" s="1196"/>
      <c r="AY531" s="1196"/>
      <c r="AZ531" s="1196"/>
      <c r="BA531" s="1196"/>
      <c r="BB531" s="1197"/>
    </row>
    <row r="532" spans="2:54" ht="22.5" hidden="1" customHeight="1">
      <c r="B532" s="1062"/>
      <c r="C532" s="1063"/>
      <c r="D532" s="1063"/>
      <c r="E532" s="1063"/>
      <c r="F532" s="1239" t="s">
        <v>653</v>
      </c>
      <c r="G532" s="1240"/>
      <c r="H532" s="1240"/>
      <c r="I532" s="1240"/>
      <c r="J532" s="1042" t="str">
        <f>IF($AW$2&lt;&gt;"",$AW$2,"")</f>
        <v>01</v>
      </c>
      <c r="K532" s="1042"/>
      <c r="L532" s="1042"/>
      <c r="M532" s="1042"/>
      <c r="N532" s="1042"/>
      <c r="O532" s="1042"/>
      <c r="P532" s="1043"/>
      <c r="Q532" s="1198"/>
      <c r="R532" s="1198"/>
      <c r="S532" s="1198"/>
      <c r="T532" s="1198"/>
      <c r="U532" s="1198"/>
      <c r="V532" s="1198"/>
      <c r="W532" s="1198"/>
      <c r="X532" s="1198"/>
      <c r="Y532" s="1198"/>
      <c r="Z532" s="1198"/>
      <c r="AA532" s="1198"/>
      <c r="AB532" s="1198"/>
      <c r="AC532" s="1198"/>
      <c r="AD532" s="1198"/>
      <c r="AE532" s="1198"/>
      <c r="AF532" s="1198"/>
      <c r="AG532" s="1198"/>
      <c r="AH532" s="1198"/>
      <c r="AI532" s="1198"/>
      <c r="AJ532" s="1198"/>
      <c r="AK532" s="1198"/>
      <c r="AL532" s="1198"/>
      <c r="AM532" s="1198"/>
      <c r="AN532" s="1198"/>
      <c r="AO532" s="1198"/>
      <c r="AP532" s="1198"/>
      <c r="AQ532" s="1198"/>
      <c r="AR532" s="1198"/>
      <c r="AS532" s="1198"/>
      <c r="AT532" s="1198"/>
      <c r="AU532" s="1198"/>
      <c r="AV532" s="1198"/>
      <c r="AW532" s="1198"/>
      <c r="AX532" s="1198"/>
      <c r="AY532" s="1198"/>
      <c r="AZ532" s="1198"/>
      <c r="BA532" s="1198"/>
      <c r="BB532" s="1199"/>
    </row>
    <row r="533" spans="2:54" ht="6" hidden="1" customHeight="1"/>
    <row r="534" spans="2:54" ht="12" hidden="1" customHeight="1">
      <c r="B534" s="1368" t="s">
        <v>1140</v>
      </c>
      <c r="C534" s="1368"/>
      <c r="D534" s="1368"/>
      <c r="E534" s="1368"/>
      <c r="F534" s="1368"/>
      <c r="G534" s="1368"/>
      <c r="H534" s="1368"/>
      <c r="I534" s="1368"/>
      <c r="J534" s="1368"/>
      <c r="K534" s="1368"/>
      <c r="L534" s="1368"/>
      <c r="M534" s="1368"/>
      <c r="N534" s="1368"/>
      <c r="O534" s="1368"/>
      <c r="P534" s="1368"/>
      <c r="Q534" s="1368"/>
      <c r="R534" s="1368"/>
      <c r="S534" s="1368"/>
      <c r="T534" s="1368"/>
      <c r="U534" s="1368"/>
      <c r="V534" s="1368"/>
      <c r="W534" s="1368"/>
      <c r="X534" s="1368"/>
      <c r="Y534" s="1368"/>
      <c r="Z534" s="1368"/>
      <c r="AA534" s="1368"/>
      <c r="AB534" s="1368"/>
      <c r="AC534" s="1368"/>
      <c r="AD534" s="1368"/>
      <c r="AE534" s="1368"/>
      <c r="AF534" s="1368"/>
      <c r="AG534" s="1368"/>
      <c r="AH534" s="1368"/>
      <c r="AI534" s="1368"/>
      <c r="AJ534" s="1368"/>
      <c r="AK534" s="1368"/>
      <c r="AL534" s="1368"/>
      <c r="AM534" s="1368"/>
      <c r="AN534" s="1368"/>
      <c r="AO534" s="1368"/>
      <c r="AP534" s="1368"/>
      <c r="AQ534" s="1368"/>
      <c r="AR534" s="1368"/>
      <c r="AS534" s="1368"/>
      <c r="AT534" s="1368"/>
      <c r="AU534" s="1368"/>
      <c r="AV534" s="1368"/>
      <c r="AW534" s="1368"/>
      <c r="AX534" s="1368"/>
      <c r="AY534" s="1368"/>
      <c r="AZ534" s="1368"/>
      <c r="BA534" s="1368"/>
      <c r="BB534" s="1368"/>
    </row>
    <row r="535" spans="2:54" ht="12" hidden="1" customHeight="1">
      <c r="B535" s="1368"/>
      <c r="C535" s="1368"/>
      <c r="D535" s="1368"/>
      <c r="E535" s="1368"/>
      <c r="F535" s="1368"/>
      <c r="G535" s="1368"/>
      <c r="H535" s="1368"/>
      <c r="I535" s="1368"/>
      <c r="J535" s="1368"/>
      <c r="K535" s="1368"/>
      <c r="L535" s="1368"/>
      <c r="M535" s="1368"/>
      <c r="N535" s="1368"/>
      <c r="O535" s="1368"/>
      <c r="P535" s="1368"/>
      <c r="Q535" s="1368"/>
      <c r="R535" s="1368"/>
      <c r="S535" s="1368"/>
      <c r="T535" s="1368"/>
      <c r="U535" s="1368"/>
      <c r="V535" s="1368"/>
      <c r="W535" s="1368"/>
      <c r="X535" s="1368"/>
      <c r="Y535" s="1368"/>
      <c r="Z535" s="1368"/>
      <c r="AA535" s="1368"/>
      <c r="AB535" s="1368"/>
      <c r="AC535" s="1368"/>
      <c r="AD535" s="1368"/>
      <c r="AE535" s="1368"/>
      <c r="AF535" s="1368"/>
      <c r="AG535" s="1368"/>
      <c r="AH535" s="1368"/>
      <c r="AI535" s="1368"/>
      <c r="AJ535" s="1368"/>
      <c r="AK535" s="1368"/>
      <c r="AL535" s="1368"/>
      <c r="AM535" s="1368"/>
      <c r="AN535" s="1368"/>
      <c r="AO535" s="1368"/>
      <c r="AP535" s="1368"/>
      <c r="AQ535" s="1368"/>
      <c r="AR535" s="1368"/>
      <c r="AS535" s="1368"/>
      <c r="AT535" s="1368"/>
      <c r="AU535" s="1368"/>
      <c r="AV535" s="1368"/>
      <c r="AW535" s="1368"/>
      <c r="AX535" s="1368"/>
      <c r="AY535" s="1368"/>
      <c r="AZ535" s="1368"/>
      <c r="BA535" s="1368"/>
      <c r="BB535" s="1368"/>
    </row>
    <row r="536" spans="2:54" ht="10.5" hidden="1" customHeight="1"/>
    <row r="537" spans="2:54" ht="10.5" hidden="1" customHeight="1"/>
    <row r="538" spans="2:54" ht="10.5" hidden="1" customHeight="1"/>
    <row r="539" spans="2:54" ht="10.5" hidden="1" customHeight="1"/>
    <row r="540" spans="2:54" ht="10.5" hidden="1" customHeight="1"/>
    <row r="541" spans="2:54" ht="10.5" hidden="1" customHeight="1"/>
    <row r="542" spans="2:54" ht="10.5" hidden="1" customHeight="1"/>
    <row r="543" spans="2:54" ht="10.5" hidden="1" customHeight="1"/>
    <row r="544" spans="2:54" ht="10.5" hidden="1" customHeight="1"/>
    <row r="545" spans="2:54" ht="10.5" hidden="1" customHeight="1"/>
    <row r="546" spans="2:54" ht="10.5" hidden="1" customHeight="1"/>
    <row r="547" spans="2:54" ht="6" hidden="1" customHeight="1"/>
    <row r="548" spans="2:54" ht="10.5" hidden="1" customHeight="1">
      <c r="M548" s="1210" t="s">
        <v>1648</v>
      </c>
      <c r="N548" s="1211"/>
      <c r="O548" s="1211"/>
      <c r="P548" s="1211"/>
      <c r="Q548" s="1211"/>
      <c r="R548" s="1211"/>
      <c r="S548" s="1211"/>
      <c r="T548" s="1211"/>
      <c r="U548" s="1211"/>
      <c r="V548" s="1211"/>
      <c r="W548" s="1211"/>
      <c r="X548" s="1211"/>
      <c r="Y548" s="1211"/>
      <c r="Z548" s="1211"/>
      <c r="AA548" s="1211"/>
      <c r="AB548" s="1211"/>
      <c r="AC548" s="1211"/>
      <c r="AD548" s="1211"/>
      <c r="AE548" s="1211"/>
      <c r="AF548" s="1211"/>
      <c r="AG548" s="1221" t="s">
        <v>817</v>
      </c>
      <c r="AH548" s="1211"/>
      <c r="AI548" s="1211"/>
      <c r="AJ548" s="1211"/>
      <c r="AK548" s="1222"/>
      <c r="AL548" s="1221" t="s">
        <v>818</v>
      </c>
      <c r="AM548" s="1211"/>
      <c r="AN548" s="1211"/>
      <c r="AO548" s="1211"/>
      <c r="AP548" s="1222"/>
    </row>
    <row r="549" spans="2:54" ht="10.5" hidden="1" customHeight="1">
      <c r="M549" s="1212"/>
      <c r="N549" s="1213"/>
      <c r="O549" s="1213"/>
      <c r="P549" s="1213"/>
      <c r="Q549" s="1213"/>
      <c r="R549" s="1213"/>
      <c r="S549" s="1213"/>
      <c r="T549" s="1213"/>
      <c r="U549" s="1213"/>
      <c r="V549" s="1213"/>
      <c r="W549" s="1213"/>
      <c r="X549" s="1213"/>
      <c r="Y549" s="1213"/>
      <c r="Z549" s="1213"/>
      <c r="AA549" s="1213"/>
      <c r="AB549" s="1213"/>
      <c r="AC549" s="1213"/>
      <c r="AD549" s="1213"/>
      <c r="AE549" s="1213"/>
      <c r="AF549" s="1213"/>
      <c r="AG549" s="69"/>
      <c r="AH549" s="70"/>
      <c r="AI549" s="70"/>
      <c r="AJ549" s="70"/>
      <c r="AK549" s="71"/>
      <c r="AL549" s="69"/>
      <c r="AM549" s="70"/>
      <c r="AN549" s="70"/>
      <c r="AO549" s="70"/>
      <c r="AP549" s="71"/>
    </row>
    <row r="550" spans="2:54" ht="10.5" hidden="1" customHeight="1">
      <c r="M550" s="1212"/>
      <c r="N550" s="1213"/>
      <c r="O550" s="1213"/>
      <c r="P550" s="1213"/>
      <c r="Q550" s="1213"/>
      <c r="R550" s="1213"/>
      <c r="S550" s="1213"/>
      <c r="T550" s="1213"/>
      <c r="U550" s="1213"/>
      <c r="V550" s="1213"/>
      <c r="W550" s="1213"/>
      <c r="X550" s="1213"/>
      <c r="Y550" s="1213"/>
      <c r="Z550" s="1213"/>
      <c r="AA550" s="1213"/>
      <c r="AB550" s="1213"/>
      <c r="AC550" s="1213"/>
      <c r="AD550" s="1213"/>
      <c r="AE550" s="1213"/>
      <c r="AF550" s="1213"/>
      <c r="AG550" s="69"/>
      <c r="AH550" s="70"/>
      <c r="AI550" s="393"/>
      <c r="AJ550" s="70"/>
      <c r="AK550" s="557"/>
      <c r="AL550" s="69"/>
      <c r="AM550" s="70"/>
      <c r="AN550" s="165" t="str">
        <f>IF(AI550="x","","x")</f>
        <v>x</v>
      </c>
      <c r="AO550" s="70"/>
      <c r="AP550" s="71"/>
    </row>
    <row r="551" spans="2:54" ht="10.5" hidden="1" customHeight="1">
      <c r="M551" s="1214"/>
      <c r="N551" s="1215"/>
      <c r="O551" s="1215"/>
      <c r="P551" s="1215"/>
      <c r="Q551" s="1215"/>
      <c r="R551" s="1215"/>
      <c r="S551" s="1215"/>
      <c r="T551" s="1215"/>
      <c r="U551" s="1215"/>
      <c r="V551" s="1215"/>
      <c r="W551" s="1215"/>
      <c r="X551" s="1215"/>
      <c r="Y551" s="1215"/>
      <c r="Z551" s="1215"/>
      <c r="AA551" s="1215"/>
      <c r="AB551" s="1215"/>
      <c r="AC551" s="1215"/>
      <c r="AD551" s="1215"/>
      <c r="AE551" s="1215"/>
      <c r="AF551" s="1215"/>
      <c r="AG551" s="72"/>
      <c r="AH551" s="73"/>
      <c r="AI551" s="73"/>
      <c r="AJ551" s="73"/>
      <c r="AK551" s="74"/>
      <c r="AL551" s="72"/>
      <c r="AM551" s="73"/>
      <c r="AN551" s="73"/>
      <c r="AO551" s="73"/>
      <c r="AP551" s="74"/>
    </row>
    <row r="552" spans="2:54" ht="10.5" hidden="1" customHeight="1"/>
    <row r="553" spans="2:54" ht="10.5" hidden="1" customHeight="1"/>
    <row r="554" spans="2:54" ht="22.5" hidden="1" customHeight="1">
      <c r="B554" s="1060" t="s">
        <v>305</v>
      </c>
      <c r="C554" s="1061"/>
      <c r="D554" s="1061"/>
      <c r="E554" s="1061"/>
      <c r="F554" s="1216" t="s">
        <v>473</v>
      </c>
      <c r="G554" s="1217"/>
      <c r="H554" s="1217"/>
      <c r="I554" s="1217"/>
      <c r="J554" s="993">
        <f>IF($U$2&lt;&gt;"",$U$2,"")</f>
        <v>0</v>
      </c>
      <c r="K554" s="993"/>
      <c r="L554" s="993"/>
      <c r="M554" s="993"/>
      <c r="N554" s="993"/>
      <c r="O554" s="993"/>
      <c r="P554" s="994"/>
      <c r="Q554" s="1033" t="s">
        <v>571</v>
      </c>
      <c r="R554" s="1196"/>
      <c r="S554" s="1196"/>
      <c r="T554" s="1196"/>
      <c r="U554" s="1196"/>
      <c r="V554" s="1196"/>
      <c r="W554" s="1196"/>
      <c r="X554" s="1196"/>
      <c r="Y554" s="1196"/>
      <c r="Z554" s="1196"/>
      <c r="AA554" s="1196"/>
      <c r="AB554" s="1196"/>
      <c r="AC554" s="1196"/>
      <c r="AD554" s="1196"/>
      <c r="AE554" s="1196"/>
      <c r="AF554" s="1196"/>
      <c r="AG554" s="1196"/>
      <c r="AH554" s="1196"/>
      <c r="AI554" s="1196"/>
      <c r="AJ554" s="1196"/>
      <c r="AK554" s="1196"/>
      <c r="AL554" s="1196"/>
      <c r="AM554" s="1196"/>
      <c r="AN554" s="1196"/>
      <c r="AO554" s="1196"/>
      <c r="AP554" s="1196"/>
      <c r="AQ554" s="1196"/>
      <c r="AR554" s="1196"/>
      <c r="AS554" s="1196"/>
      <c r="AT554" s="1196"/>
      <c r="AU554" s="1196"/>
      <c r="AV554" s="1196"/>
      <c r="AW554" s="1196"/>
      <c r="AX554" s="1196"/>
      <c r="AY554" s="1196"/>
      <c r="AZ554" s="1196"/>
      <c r="BA554" s="1196"/>
      <c r="BB554" s="1197"/>
    </row>
    <row r="555" spans="2:54" ht="22.5" hidden="1" customHeight="1">
      <c r="B555" s="1062"/>
      <c r="C555" s="1063"/>
      <c r="D555" s="1063"/>
      <c r="E555" s="1063"/>
      <c r="F555" s="1239" t="s">
        <v>653</v>
      </c>
      <c r="G555" s="1240"/>
      <c r="H555" s="1240"/>
      <c r="I555" s="1240"/>
      <c r="J555" s="1042" t="str">
        <f>IF($AW$2&lt;&gt;"",$AW$2,"")</f>
        <v>01</v>
      </c>
      <c r="K555" s="1042"/>
      <c r="L555" s="1042"/>
      <c r="M555" s="1042"/>
      <c r="N555" s="1042"/>
      <c r="O555" s="1042"/>
      <c r="P555" s="1043"/>
      <c r="Q555" s="1198"/>
      <c r="R555" s="1198"/>
      <c r="S555" s="1198"/>
      <c r="T555" s="1198"/>
      <c r="U555" s="1198"/>
      <c r="V555" s="1198"/>
      <c r="W555" s="1198"/>
      <c r="X555" s="1198"/>
      <c r="Y555" s="1198"/>
      <c r="Z555" s="1198"/>
      <c r="AA555" s="1198"/>
      <c r="AB555" s="1198"/>
      <c r="AC555" s="1198"/>
      <c r="AD555" s="1198"/>
      <c r="AE555" s="1198"/>
      <c r="AF555" s="1198"/>
      <c r="AG555" s="1198"/>
      <c r="AH555" s="1198"/>
      <c r="AI555" s="1198"/>
      <c r="AJ555" s="1198"/>
      <c r="AK555" s="1198"/>
      <c r="AL555" s="1198"/>
      <c r="AM555" s="1198"/>
      <c r="AN555" s="1198"/>
      <c r="AO555" s="1198"/>
      <c r="AP555" s="1198"/>
      <c r="AQ555" s="1198"/>
      <c r="AR555" s="1198"/>
      <c r="AS555" s="1198"/>
      <c r="AT555" s="1198"/>
      <c r="AU555" s="1198"/>
      <c r="AV555" s="1198"/>
      <c r="AW555" s="1198"/>
      <c r="AX555" s="1198"/>
      <c r="AY555" s="1198"/>
      <c r="AZ555" s="1198"/>
      <c r="BA555" s="1198"/>
      <c r="BB555" s="1199"/>
    </row>
    <row r="556" spans="2:54" ht="10.5" hidden="1" customHeight="1"/>
    <row r="557" spans="2:54" ht="12.75" hidden="1" customHeight="1">
      <c r="B557" s="1355" t="s">
        <v>542</v>
      </c>
      <c r="C557" s="1355"/>
      <c r="D557" s="1355"/>
      <c r="E557" s="1355"/>
      <c r="F557" s="1355"/>
      <c r="G557" s="1355"/>
      <c r="H557" s="1355"/>
      <c r="I557" s="1355"/>
      <c r="J557" s="1355"/>
      <c r="K557" s="1355"/>
      <c r="L557" s="1355"/>
      <c r="M557" s="1355"/>
      <c r="N557" s="1355"/>
      <c r="O557" s="1355"/>
      <c r="P557" s="1355"/>
      <c r="Q557" s="1355"/>
      <c r="R557" s="1355"/>
      <c r="S557" s="1355"/>
      <c r="T557" s="1355"/>
      <c r="U557" s="1355"/>
      <c r="V557" s="1355"/>
      <c r="W557" s="1355"/>
      <c r="X557" s="1355"/>
      <c r="Y557" s="1355"/>
      <c r="Z557" s="1355"/>
      <c r="AA557" s="1355"/>
      <c r="AB557" s="1355"/>
      <c r="AC557" s="1355"/>
      <c r="AD557" s="1355"/>
      <c r="AE557" s="1355"/>
      <c r="AF557" s="1355"/>
      <c r="AG557" s="1355"/>
      <c r="AH557" s="1355"/>
      <c r="AI557" s="1355"/>
      <c r="AJ557" s="1355"/>
      <c r="AK557" s="1355"/>
      <c r="AL557" s="1355"/>
      <c r="AM557" s="1355"/>
      <c r="AN557" s="1355"/>
      <c r="AO557" s="1355"/>
      <c r="AP557" s="1355"/>
      <c r="AQ557" s="1355"/>
      <c r="AR557" s="1355"/>
      <c r="AS557" s="1355"/>
      <c r="AT557" s="1355"/>
      <c r="AU557" s="1355"/>
      <c r="AV557" s="1355"/>
      <c r="AW557" s="1355"/>
      <c r="AX557" s="1355"/>
      <c r="AY557" s="1355"/>
      <c r="AZ557" s="1355"/>
      <c r="BA557" s="1355"/>
      <c r="BB557" s="1355"/>
    </row>
    <row r="558" spans="2:54" hidden="1">
      <c r="B558" s="1355"/>
      <c r="C558" s="1355"/>
      <c r="D558" s="1355"/>
      <c r="E558" s="1355"/>
      <c r="F558" s="1355"/>
      <c r="G558" s="1355"/>
      <c r="H558" s="1355"/>
      <c r="I558" s="1355"/>
      <c r="J558" s="1355"/>
      <c r="K558" s="1355"/>
      <c r="L558" s="1355"/>
      <c r="M558" s="1355"/>
      <c r="N558" s="1355"/>
      <c r="O558" s="1355"/>
      <c r="P558" s="1355"/>
      <c r="Q558" s="1355"/>
      <c r="R558" s="1355"/>
      <c r="S558" s="1355"/>
      <c r="T558" s="1355"/>
      <c r="U558" s="1355"/>
      <c r="V558" s="1355"/>
      <c r="W558" s="1355"/>
      <c r="X558" s="1355"/>
      <c r="Y558" s="1355"/>
      <c r="Z558" s="1355"/>
      <c r="AA558" s="1355"/>
      <c r="AB558" s="1355"/>
      <c r="AC558" s="1355"/>
      <c r="AD558" s="1355"/>
      <c r="AE558" s="1355"/>
      <c r="AF558" s="1355"/>
      <c r="AG558" s="1355"/>
      <c r="AH558" s="1355"/>
      <c r="AI558" s="1355"/>
      <c r="AJ558" s="1355"/>
      <c r="AK558" s="1355"/>
      <c r="AL558" s="1355"/>
      <c r="AM558" s="1355"/>
      <c r="AN558" s="1355"/>
      <c r="AO558" s="1355"/>
      <c r="AP558" s="1355"/>
      <c r="AQ558" s="1355"/>
      <c r="AR558" s="1355"/>
      <c r="AS558" s="1355"/>
      <c r="AT558" s="1355"/>
      <c r="AU558" s="1355"/>
      <c r="AV558" s="1355"/>
      <c r="AW558" s="1355"/>
      <c r="AX558" s="1355"/>
      <c r="AY558" s="1355"/>
      <c r="AZ558" s="1355"/>
      <c r="BA558" s="1355"/>
      <c r="BB558" s="1355"/>
    </row>
    <row r="559" spans="2:54" ht="10.5" hidden="1" customHeight="1"/>
    <row r="560" spans="2:54" ht="10.5" hidden="1" customHeight="1"/>
    <row r="561" spans="13:42" ht="10.5" hidden="1" customHeight="1"/>
    <row r="562" spans="13:42" ht="10.5" hidden="1" customHeight="1"/>
    <row r="563" spans="13:42" ht="10.5" hidden="1" customHeight="1"/>
    <row r="564" spans="13:42" ht="10.5" hidden="1" customHeight="1"/>
    <row r="565" spans="13:42" ht="10.5" hidden="1" customHeight="1"/>
    <row r="566" spans="13:42" ht="10.5" hidden="1" customHeight="1"/>
    <row r="567" spans="13:42" ht="10.5" hidden="1" customHeight="1"/>
    <row r="568" spans="13:42" ht="10.5" hidden="1" customHeight="1"/>
    <row r="569" spans="13:42" ht="10.5" hidden="1" customHeight="1"/>
    <row r="570" spans="13:42" ht="10.5" hidden="1" customHeight="1"/>
    <row r="571" spans="13:42" ht="10.5" hidden="1" customHeight="1"/>
    <row r="572" spans="13:42" ht="10.5" hidden="1" customHeight="1">
      <c r="M572" s="1210" t="s">
        <v>1266</v>
      </c>
      <c r="N572" s="1211"/>
      <c r="O572" s="1211"/>
      <c r="P572" s="1211"/>
      <c r="Q572" s="1211"/>
      <c r="R572" s="1211"/>
      <c r="S572" s="1211"/>
      <c r="T572" s="1211"/>
      <c r="U572" s="1211"/>
      <c r="V572" s="1211"/>
      <c r="W572" s="1211"/>
      <c r="X572" s="1211"/>
      <c r="Y572" s="1211"/>
      <c r="Z572" s="1211"/>
      <c r="AA572" s="1211"/>
      <c r="AB572" s="1211"/>
      <c r="AC572" s="1211"/>
      <c r="AD572" s="1211"/>
      <c r="AE572" s="1211"/>
      <c r="AF572" s="1211"/>
      <c r="AG572" s="1221" t="s">
        <v>817</v>
      </c>
      <c r="AH572" s="1211"/>
      <c r="AI572" s="1211"/>
      <c r="AJ572" s="1211"/>
      <c r="AK572" s="1222"/>
      <c r="AL572" s="1221" t="s">
        <v>818</v>
      </c>
      <c r="AM572" s="1211"/>
      <c r="AN572" s="1211"/>
      <c r="AO572" s="1211"/>
      <c r="AP572" s="1222"/>
    </row>
    <row r="573" spans="13:42" ht="10.5" hidden="1" customHeight="1">
      <c r="M573" s="1212"/>
      <c r="N573" s="1213"/>
      <c r="O573" s="1213"/>
      <c r="P573" s="1213"/>
      <c r="Q573" s="1213"/>
      <c r="R573" s="1213"/>
      <c r="S573" s="1213"/>
      <c r="T573" s="1213"/>
      <c r="U573" s="1213"/>
      <c r="V573" s="1213"/>
      <c r="W573" s="1213"/>
      <c r="X573" s="1213"/>
      <c r="Y573" s="1213"/>
      <c r="Z573" s="1213"/>
      <c r="AA573" s="1213"/>
      <c r="AB573" s="1213"/>
      <c r="AC573" s="1213"/>
      <c r="AD573" s="1213"/>
      <c r="AE573" s="1213"/>
      <c r="AF573" s="1213"/>
      <c r="AG573" s="1212"/>
      <c r="AH573" s="1213"/>
      <c r="AI573" s="1213"/>
      <c r="AJ573" s="1213"/>
      <c r="AK573" s="1223"/>
      <c r="AL573" s="1212"/>
      <c r="AM573" s="1213"/>
      <c r="AN573" s="1213"/>
      <c r="AO573" s="1213"/>
      <c r="AP573" s="1223"/>
    </row>
    <row r="574" spans="13:42" ht="10.5" hidden="1" customHeight="1">
      <c r="M574" s="1212"/>
      <c r="N574" s="1213"/>
      <c r="O574" s="1213"/>
      <c r="P574" s="1213"/>
      <c r="Q574" s="1213"/>
      <c r="R574" s="1213"/>
      <c r="S574" s="1213"/>
      <c r="T574" s="1213"/>
      <c r="U574" s="1213"/>
      <c r="V574" s="1213"/>
      <c r="W574" s="1213"/>
      <c r="X574" s="1213"/>
      <c r="Y574" s="1213"/>
      <c r="Z574" s="1213"/>
      <c r="AA574" s="1213"/>
      <c r="AB574" s="1213"/>
      <c r="AC574" s="1213"/>
      <c r="AD574" s="1213"/>
      <c r="AE574" s="1213"/>
      <c r="AF574" s="1213"/>
      <c r="AG574" s="69"/>
      <c r="AH574" s="70"/>
      <c r="AI574" s="393"/>
      <c r="AJ574" s="70"/>
      <c r="AK574" s="557"/>
      <c r="AL574" s="69"/>
      <c r="AM574" s="70"/>
      <c r="AN574" s="165" t="str">
        <f>IF(AI574="x","","x")</f>
        <v>x</v>
      </c>
      <c r="AO574" s="70"/>
      <c r="AP574" s="71"/>
    </row>
    <row r="575" spans="13:42" ht="10.5" hidden="1" customHeight="1">
      <c r="M575" s="1214"/>
      <c r="N575" s="1215"/>
      <c r="O575" s="1215"/>
      <c r="P575" s="1215"/>
      <c r="Q575" s="1215"/>
      <c r="R575" s="1215"/>
      <c r="S575" s="1215"/>
      <c r="T575" s="1215"/>
      <c r="U575" s="1215"/>
      <c r="V575" s="1215"/>
      <c r="W575" s="1215"/>
      <c r="X575" s="1215"/>
      <c r="Y575" s="1215"/>
      <c r="Z575" s="1215"/>
      <c r="AA575" s="1215"/>
      <c r="AB575" s="1215"/>
      <c r="AC575" s="1215"/>
      <c r="AD575" s="1215"/>
      <c r="AE575" s="1215"/>
      <c r="AF575" s="1215"/>
      <c r="AG575" s="72"/>
      <c r="AH575" s="73"/>
      <c r="AI575" s="73"/>
      <c r="AJ575" s="73"/>
      <c r="AK575" s="74"/>
      <c r="AL575" s="72"/>
      <c r="AM575" s="73"/>
      <c r="AN575" s="73"/>
      <c r="AO575" s="73"/>
      <c r="AP575" s="74"/>
    </row>
    <row r="576" spans="13:42" ht="10.5" hidden="1" customHeight="1"/>
    <row r="577" spans="1:57" ht="10.5" hidden="1" customHeight="1"/>
    <row r="578" spans="1:57" ht="22.5" hidden="1" customHeight="1">
      <c r="B578" s="1060" t="s">
        <v>306</v>
      </c>
      <c r="C578" s="1061"/>
      <c r="D578" s="1061"/>
      <c r="E578" s="1061"/>
      <c r="F578" s="1216" t="s">
        <v>473</v>
      </c>
      <c r="G578" s="1217"/>
      <c r="H578" s="1217"/>
      <c r="I578" s="1217"/>
      <c r="J578" s="993">
        <f>IF($U$2&lt;&gt;"",$U$2,"")</f>
        <v>0</v>
      </c>
      <c r="K578" s="993"/>
      <c r="L578" s="993"/>
      <c r="M578" s="993"/>
      <c r="N578" s="993"/>
      <c r="O578" s="993"/>
      <c r="P578" s="994"/>
      <c r="Q578" s="1033" t="s">
        <v>572</v>
      </c>
      <c r="R578" s="1196"/>
      <c r="S578" s="1196"/>
      <c r="T578" s="1196"/>
      <c r="U578" s="1196"/>
      <c r="V578" s="1196"/>
      <c r="W578" s="1196"/>
      <c r="X578" s="1196"/>
      <c r="Y578" s="1196"/>
      <c r="Z578" s="1196"/>
      <c r="AA578" s="1196"/>
      <c r="AB578" s="1196"/>
      <c r="AC578" s="1196"/>
      <c r="AD578" s="1196"/>
      <c r="AE578" s="1196"/>
      <c r="AF578" s="1196"/>
      <c r="AG578" s="1196"/>
      <c r="AH578" s="1196"/>
      <c r="AI578" s="1196"/>
      <c r="AJ578" s="1196"/>
      <c r="AK578" s="1196"/>
      <c r="AL578" s="1196"/>
      <c r="AM578" s="1196"/>
      <c r="AN578" s="1196"/>
      <c r="AO578" s="1196"/>
      <c r="AP578" s="1196"/>
      <c r="AQ578" s="1196"/>
      <c r="AR578" s="1196"/>
      <c r="AS578" s="1196"/>
      <c r="AT578" s="1196"/>
      <c r="AU578" s="1196"/>
      <c r="AV578" s="1196"/>
      <c r="AW578" s="1196"/>
      <c r="AX578" s="1196"/>
      <c r="AY578" s="1196"/>
      <c r="AZ578" s="1196"/>
      <c r="BA578" s="1196"/>
      <c r="BB578" s="1197"/>
    </row>
    <row r="579" spans="1:57" ht="22.5" hidden="1" customHeight="1">
      <c r="B579" s="1062"/>
      <c r="C579" s="1063"/>
      <c r="D579" s="1063"/>
      <c r="E579" s="1063"/>
      <c r="F579" s="1239" t="s">
        <v>653</v>
      </c>
      <c r="G579" s="1240"/>
      <c r="H579" s="1240"/>
      <c r="I579" s="1240"/>
      <c r="J579" s="1042" t="str">
        <f>IF($AW$2&lt;&gt;"",$AW$2,"")</f>
        <v>01</v>
      </c>
      <c r="K579" s="1042"/>
      <c r="L579" s="1042"/>
      <c r="M579" s="1042"/>
      <c r="N579" s="1042"/>
      <c r="O579" s="1042"/>
      <c r="P579" s="1043"/>
      <c r="Q579" s="1198"/>
      <c r="R579" s="1198"/>
      <c r="S579" s="1198"/>
      <c r="T579" s="1198"/>
      <c r="U579" s="1198"/>
      <c r="V579" s="1198"/>
      <c r="W579" s="1198"/>
      <c r="X579" s="1198"/>
      <c r="Y579" s="1198"/>
      <c r="Z579" s="1198"/>
      <c r="AA579" s="1198"/>
      <c r="AB579" s="1198"/>
      <c r="AC579" s="1198"/>
      <c r="AD579" s="1198"/>
      <c r="AE579" s="1198"/>
      <c r="AF579" s="1198"/>
      <c r="AG579" s="1198"/>
      <c r="AH579" s="1198"/>
      <c r="AI579" s="1198"/>
      <c r="AJ579" s="1198"/>
      <c r="AK579" s="1198"/>
      <c r="AL579" s="1198"/>
      <c r="AM579" s="1198"/>
      <c r="AN579" s="1198"/>
      <c r="AO579" s="1198"/>
      <c r="AP579" s="1198"/>
      <c r="AQ579" s="1198"/>
      <c r="AR579" s="1198"/>
      <c r="AS579" s="1198"/>
      <c r="AT579" s="1198"/>
      <c r="AU579" s="1198"/>
      <c r="AV579" s="1198"/>
      <c r="AW579" s="1198"/>
      <c r="AX579" s="1198"/>
      <c r="AY579" s="1198"/>
      <c r="AZ579" s="1198"/>
      <c r="BA579" s="1198"/>
      <c r="BB579" s="1199"/>
    </row>
    <row r="580" spans="1:57" ht="10.5" hidden="1" customHeight="1"/>
    <row r="581" spans="1:57" ht="12.75" hidden="1" customHeight="1">
      <c r="B581" s="1355" t="s">
        <v>73</v>
      </c>
      <c r="C581" s="1355"/>
      <c r="D581" s="1355"/>
      <c r="E581" s="1355"/>
      <c r="F581" s="1355"/>
      <c r="G581" s="1355"/>
      <c r="H581" s="1355"/>
      <c r="I581" s="1355"/>
      <c r="J581" s="1355"/>
      <c r="K581" s="1355"/>
      <c r="L581" s="1355"/>
      <c r="M581" s="1355"/>
      <c r="N581" s="1355"/>
      <c r="O581" s="1355"/>
      <c r="P581" s="1355"/>
      <c r="Q581" s="1355"/>
      <c r="R581" s="1355"/>
      <c r="S581" s="1355"/>
      <c r="T581" s="1355"/>
      <c r="U581" s="1355"/>
      <c r="V581" s="1355"/>
      <c r="W581" s="1355"/>
      <c r="X581" s="1355"/>
      <c r="Y581" s="1355"/>
      <c r="Z581" s="1355"/>
      <c r="AA581" s="1355"/>
      <c r="AB581" s="1355"/>
      <c r="AC581" s="1355"/>
      <c r="AD581" s="1355"/>
      <c r="AE581" s="1355"/>
      <c r="AF581" s="1355"/>
      <c r="AG581" s="1355"/>
      <c r="AH581" s="1355"/>
      <c r="AI581" s="1355"/>
      <c r="AJ581" s="1355"/>
      <c r="AK581" s="1355"/>
      <c r="AL581" s="1355"/>
      <c r="AM581" s="1355"/>
      <c r="AN581" s="1355"/>
      <c r="AO581" s="1355"/>
      <c r="AP581" s="1355"/>
      <c r="AQ581" s="1355"/>
      <c r="AR581" s="1355"/>
      <c r="AS581" s="1355"/>
      <c r="AT581" s="1355"/>
      <c r="AU581" s="1355"/>
      <c r="AV581" s="1355"/>
      <c r="AW581" s="1355"/>
      <c r="AX581" s="1355"/>
      <c r="AY581" s="1355"/>
      <c r="AZ581" s="1355"/>
      <c r="BA581" s="1355"/>
      <c r="BB581" s="1355"/>
    </row>
    <row r="582" spans="1:57" hidden="1">
      <c r="B582" s="1355"/>
      <c r="C582" s="1355"/>
      <c r="D582" s="1355"/>
      <c r="E582" s="1355"/>
      <c r="F582" s="1355"/>
      <c r="G582" s="1355"/>
      <c r="H582" s="1355"/>
      <c r="I582" s="1355"/>
      <c r="J582" s="1355"/>
      <c r="K582" s="1355"/>
      <c r="L582" s="1355"/>
      <c r="M582" s="1355"/>
      <c r="N582" s="1355"/>
      <c r="O582" s="1355"/>
      <c r="P582" s="1355"/>
      <c r="Q582" s="1355"/>
      <c r="R582" s="1355"/>
      <c r="S582" s="1355"/>
      <c r="T582" s="1355"/>
      <c r="U582" s="1355"/>
      <c r="V582" s="1355"/>
      <c r="W582" s="1355"/>
      <c r="X582" s="1355"/>
      <c r="Y582" s="1355"/>
      <c r="Z582" s="1355"/>
      <c r="AA582" s="1355"/>
      <c r="AB582" s="1355"/>
      <c r="AC582" s="1355"/>
      <c r="AD582" s="1355"/>
      <c r="AE582" s="1355"/>
      <c r="AF582" s="1355"/>
      <c r="AG582" s="1355"/>
      <c r="AH582" s="1355"/>
      <c r="AI582" s="1355"/>
      <c r="AJ582" s="1355"/>
      <c r="AK582" s="1355"/>
      <c r="AL582" s="1355"/>
      <c r="AM582" s="1355"/>
      <c r="AN582" s="1355"/>
      <c r="AO582" s="1355"/>
      <c r="AP582" s="1355"/>
      <c r="AQ582" s="1355"/>
      <c r="AR582" s="1355"/>
      <c r="AS582" s="1355"/>
      <c r="AT582" s="1355"/>
      <c r="AU582" s="1355"/>
      <c r="AV582" s="1355"/>
      <c r="AW582" s="1355"/>
      <c r="AX582" s="1355"/>
      <c r="AY582" s="1355"/>
      <c r="AZ582" s="1355"/>
      <c r="BA582" s="1355"/>
      <c r="BB582" s="1355"/>
    </row>
    <row r="583" spans="1:57" ht="13.5" hidden="1" customHeight="1">
      <c r="B583" s="1542" t="s">
        <v>213</v>
      </c>
      <c r="C583" s="1542"/>
      <c r="D583" s="1542"/>
      <c r="E583" s="1542"/>
      <c r="F583" s="1542"/>
      <c r="G583" s="1542"/>
      <c r="H583" s="1542"/>
      <c r="I583" s="1542"/>
      <c r="J583" s="1542"/>
      <c r="K583" s="1542"/>
      <c r="L583" s="1542"/>
      <c r="M583" s="1542"/>
      <c r="N583" s="1542"/>
      <c r="O583" s="1542"/>
      <c r="P583" s="1542"/>
      <c r="Q583" s="1542"/>
      <c r="R583" s="1542"/>
      <c r="S583" s="1542"/>
      <c r="T583" s="1542"/>
      <c r="U583" s="1542"/>
      <c r="V583" s="1542"/>
      <c r="W583" s="1542"/>
      <c r="X583" s="1542"/>
      <c r="Y583" s="1542"/>
      <c r="Z583" s="1542"/>
      <c r="AA583" s="1542"/>
      <c r="AB583" s="1542"/>
      <c r="AC583" s="1542"/>
      <c r="AD583" s="1542"/>
      <c r="AE583" s="1542"/>
      <c r="AF583" s="1542"/>
      <c r="AG583" s="1542"/>
      <c r="AH583" s="1542"/>
      <c r="AI583" s="1542"/>
      <c r="AJ583" s="1542"/>
      <c r="AK583" s="1542"/>
      <c r="AL583" s="1542"/>
      <c r="AM583" s="1542"/>
      <c r="AN583" s="1542"/>
      <c r="AO583" s="1542"/>
      <c r="AP583" s="1542"/>
      <c r="AQ583" s="1542"/>
      <c r="AR583" s="1542"/>
      <c r="AS583" s="1542"/>
      <c r="AT583" s="1542"/>
      <c r="AU583" s="1542"/>
      <c r="AV583" s="1542"/>
      <c r="AW583" s="1542"/>
      <c r="AX583" s="1542"/>
      <c r="AY583" s="1542"/>
      <c r="AZ583" s="1542"/>
      <c r="BA583" s="1542"/>
      <c r="BB583" s="1542"/>
    </row>
    <row r="584" spans="1:57" ht="13.5" hidden="1" customHeight="1">
      <c r="B584" s="1542" t="s">
        <v>1006</v>
      </c>
      <c r="C584" s="1542"/>
      <c r="D584" s="1542"/>
      <c r="E584" s="1542"/>
      <c r="F584" s="1542"/>
      <c r="G584" s="1542"/>
      <c r="H584" s="1542"/>
      <c r="I584" s="1542"/>
      <c r="J584" s="1542"/>
      <c r="K584" s="1542"/>
      <c r="L584" s="1542"/>
      <c r="M584" s="1542"/>
      <c r="N584" s="1542"/>
      <c r="O584" s="1542"/>
      <c r="P584" s="1542"/>
      <c r="Q584" s="1542"/>
      <c r="R584" s="1542"/>
      <c r="S584" s="1542"/>
      <c r="T584" s="1542"/>
      <c r="U584" s="1542"/>
      <c r="V584" s="1542"/>
      <c r="W584" s="1542"/>
      <c r="X584" s="1542"/>
      <c r="Y584" s="1542"/>
      <c r="Z584" s="1542"/>
      <c r="AA584" s="1542"/>
      <c r="AB584" s="1542"/>
      <c r="AC584" s="1542"/>
      <c r="AD584" s="1542"/>
      <c r="AE584" s="1542"/>
      <c r="AF584" s="1542"/>
      <c r="AG584" s="1542"/>
      <c r="AH584" s="1542"/>
      <c r="AI584" s="1542"/>
      <c r="AJ584" s="1542"/>
      <c r="AK584" s="1542"/>
      <c r="AL584" s="1542"/>
      <c r="AM584" s="1542"/>
      <c r="AN584" s="1542"/>
      <c r="AO584" s="1542"/>
      <c r="AP584" s="1542"/>
      <c r="AQ584" s="1542"/>
      <c r="AR584" s="1542"/>
      <c r="AS584" s="1542"/>
      <c r="AT584" s="1542"/>
      <c r="AU584" s="1542"/>
      <c r="AV584" s="1542"/>
      <c r="AW584" s="1542"/>
      <c r="AX584" s="1542"/>
      <c r="AY584" s="1542"/>
      <c r="AZ584" s="1542"/>
      <c r="BA584" s="1542"/>
      <c r="BB584" s="1542"/>
    </row>
    <row r="585" spans="1:57" ht="13.5" hidden="1" customHeight="1">
      <c r="B585" s="1542" t="s">
        <v>214</v>
      </c>
      <c r="C585" s="1542"/>
      <c r="D585" s="1542"/>
      <c r="E585" s="1542"/>
      <c r="F585" s="1542"/>
      <c r="G585" s="1542"/>
      <c r="H585" s="1542"/>
      <c r="I585" s="1542"/>
      <c r="J585" s="1542"/>
      <c r="K585" s="1542"/>
      <c r="L585" s="1542"/>
      <c r="M585" s="1542"/>
      <c r="N585" s="1542"/>
      <c r="O585" s="1542"/>
      <c r="P585" s="1542"/>
      <c r="Q585" s="1542"/>
      <c r="R585" s="1542"/>
      <c r="S585" s="1542"/>
      <c r="T585" s="1542"/>
      <c r="U585" s="1542"/>
      <c r="V585" s="1542"/>
      <c r="W585" s="1542"/>
      <c r="X585" s="1542"/>
      <c r="Y585" s="1542"/>
      <c r="Z585" s="1542"/>
      <c r="AA585" s="1542"/>
      <c r="AB585" s="1542"/>
      <c r="AC585" s="1542"/>
      <c r="AD585" s="1542"/>
      <c r="AE585" s="1542"/>
      <c r="AF585" s="1542"/>
      <c r="AG585" s="1542"/>
      <c r="AH585" s="1542"/>
      <c r="AI585" s="1542"/>
      <c r="AJ585" s="1542"/>
      <c r="AK585" s="1542"/>
      <c r="AL585" s="1542"/>
      <c r="AM585" s="1542"/>
      <c r="AN585" s="1542"/>
      <c r="AO585" s="1542"/>
      <c r="AP585" s="1542"/>
      <c r="AQ585" s="1542"/>
      <c r="AR585" s="1542"/>
      <c r="AS585" s="1542"/>
      <c r="AT585" s="1542"/>
      <c r="AU585" s="1542"/>
      <c r="AV585" s="1542"/>
      <c r="AW585" s="1542"/>
      <c r="AX585" s="1542"/>
      <c r="AY585" s="1542"/>
      <c r="AZ585" s="1542"/>
      <c r="BA585" s="1542"/>
      <c r="BB585" s="1542"/>
    </row>
    <row r="586" spans="1:57" ht="13.5" hidden="1" customHeight="1">
      <c r="B586" s="1542"/>
      <c r="C586" s="1542"/>
      <c r="D586" s="1542"/>
      <c r="E586" s="1542"/>
      <c r="F586" s="1542"/>
      <c r="G586" s="1542"/>
      <c r="H586" s="1542"/>
      <c r="I586" s="1542"/>
      <c r="J586" s="1542"/>
      <c r="K586" s="1542"/>
      <c r="L586" s="1542"/>
      <c r="M586" s="1542"/>
      <c r="N586" s="1542"/>
      <c r="O586" s="1542"/>
      <c r="P586" s="1542"/>
      <c r="Q586" s="1542"/>
      <c r="R586" s="1542"/>
      <c r="S586" s="1542"/>
      <c r="T586" s="1542"/>
      <c r="U586" s="1542"/>
      <c r="V586" s="1542"/>
      <c r="W586" s="1542"/>
      <c r="X586" s="1542"/>
      <c r="Y586" s="1542"/>
      <c r="Z586" s="1542"/>
      <c r="AA586" s="1542"/>
      <c r="AB586" s="1542"/>
      <c r="AC586" s="1542"/>
      <c r="AD586" s="1542"/>
      <c r="AE586" s="1542"/>
      <c r="AF586" s="1542"/>
      <c r="AG586" s="1542"/>
      <c r="AH586" s="1542"/>
      <c r="AI586" s="1542"/>
      <c r="AJ586" s="1542"/>
      <c r="AK586" s="1542"/>
      <c r="AL586" s="1542"/>
      <c r="AM586" s="1542"/>
      <c r="AN586" s="1542"/>
      <c r="AO586" s="1542"/>
      <c r="AP586" s="1542"/>
      <c r="AQ586" s="1542"/>
      <c r="AR586" s="1542"/>
      <c r="AS586" s="1542"/>
      <c r="AT586" s="1542"/>
      <c r="AU586" s="1542"/>
      <c r="AV586" s="1542"/>
      <c r="AW586" s="1542"/>
      <c r="AX586" s="1542"/>
      <c r="AY586" s="1542"/>
      <c r="AZ586" s="1542"/>
      <c r="BA586" s="1542"/>
      <c r="BB586" s="1542"/>
    </row>
    <row r="587" spans="1:57" ht="13.5" hidden="1" customHeight="1">
      <c r="B587" s="1542" t="s">
        <v>993</v>
      </c>
      <c r="C587" s="1542"/>
      <c r="D587" s="1542"/>
      <c r="E587" s="1542"/>
      <c r="F587" s="1542"/>
      <c r="G587" s="1542"/>
      <c r="H587" s="1542"/>
      <c r="I587" s="1542"/>
      <c r="J587" s="1542"/>
      <c r="K587" s="1542"/>
      <c r="L587" s="1542"/>
      <c r="M587" s="1542"/>
      <c r="N587" s="1542"/>
      <c r="O587" s="1542"/>
      <c r="P587" s="1542"/>
      <c r="Q587" s="1542"/>
      <c r="R587" s="1542"/>
      <c r="S587" s="1542"/>
      <c r="T587" s="1542"/>
      <c r="U587" s="1542"/>
      <c r="V587" s="1542"/>
      <c r="W587" s="1542"/>
      <c r="X587" s="1542"/>
      <c r="Y587" s="1542"/>
      <c r="Z587" s="1542"/>
      <c r="AA587" s="1542"/>
      <c r="AB587" s="1542"/>
      <c r="AC587" s="1542"/>
      <c r="AD587" s="1542"/>
      <c r="AE587" s="1542"/>
      <c r="AF587" s="1542"/>
      <c r="AG587" s="1542"/>
      <c r="AH587" s="1542"/>
      <c r="AI587" s="1542"/>
      <c r="AJ587" s="1542"/>
      <c r="AK587" s="1542"/>
      <c r="AL587" s="1542"/>
      <c r="AM587" s="1542"/>
      <c r="AN587" s="1542"/>
      <c r="AO587" s="1542"/>
      <c r="AP587" s="1542"/>
      <c r="AQ587" s="1542"/>
      <c r="AR587" s="1542"/>
      <c r="AS587" s="1542"/>
      <c r="AT587" s="1542"/>
      <c r="AU587" s="1542"/>
      <c r="AV587" s="1542"/>
      <c r="AW587" s="1542"/>
      <c r="AX587" s="1542"/>
      <c r="AY587" s="1542"/>
      <c r="AZ587" s="1542"/>
      <c r="BA587" s="1542"/>
      <c r="BB587" s="1542"/>
    </row>
    <row r="588" spans="1:57" ht="10.5" hidden="1" customHeight="1">
      <c r="BD588" s="286" t="s">
        <v>180</v>
      </c>
    </row>
    <row r="589" spans="1:57" ht="58.5" hidden="1" customHeight="1">
      <c r="G589" s="1247" t="s">
        <v>1207</v>
      </c>
      <c r="H589" s="1247"/>
      <c r="I589" s="1247"/>
      <c r="J589" s="1247"/>
      <c r="K589" s="1247"/>
      <c r="L589" s="1247"/>
      <c r="M589" s="1247" t="s">
        <v>311</v>
      </c>
      <c r="N589" s="1247"/>
      <c r="O589" s="1247"/>
      <c r="P589" s="1247"/>
      <c r="Q589" s="1247"/>
      <c r="R589" s="1247"/>
      <c r="S589" s="1247"/>
      <c r="T589" s="1247" t="s">
        <v>1760</v>
      </c>
      <c r="U589" s="1247"/>
      <c r="V589" s="1247"/>
      <c r="W589" s="1247"/>
      <c r="X589" s="1247"/>
      <c r="Y589" s="1247"/>
      <c r="Z589" s="1247"/>
      <c r="AA589" s="1247" t="s">
        <v>1759</v>
      </c>
      <c r="AB589" s="1247"/>
      <c r="AC589" s="1247"/>
      <c r="AD589" s="1247"/>
      <c r="AE589" s="1247"/>
      <c r="AF589" s="1247"/>
      <c r="AG589" s="1247"/>
      <c r="AH589" s="1247"/>
      <c r="AI589" s="1247"/>
      <c r="AJ589" s="1247" t="s">
        <v>1297</v>
      </c>
      <c r="AK589" s="1247"/>
      <c r="AL589" s="1247"/>
      <c r="AM589" s="1247"/>
      <c r="AN589" s="1247"/>
      <c r="AO589" s="1247"/>
      <c r="AP589" s="1247"/>
      <c r="AQ589" s="1247" t="s">
        <v>310</v>
      </c>
      <c r="AR589" s="1247"/>
      <c r="AS589" s="1247"/>
      <c r="AT589" s="1247"/>
      <c r="AU589" s="1247"/>
      <c r="AV589" s="1247"/>
      <c r="AW589" s="1247"/>
    </row>
    <row r="590" spans="1:57" ht="16.5" hidden="1" customHeight="1">
      <c r="G590" s="1511" t="str">
        <f t="shared" ref="G590:G600" si="6">IF(AND(K33&lt;&gt;"",V33&gt;0,AG33&gt;0),B33,"-")</f>
        <v>-</v>
      </c>
      <c r="H590" s="1511"/>
      <c r="I590" s="1511"/>
      <c r="J590" s="1511"/>
      <c r="K590" s="1511"/>
      <c r="L590" s="1511"/>
      <c r="M590" s="1353"/>
      <c r="N590" s="1353"/>
      <c r="O590" s="1353"/>
      <c r="P590" s="1353"/>
      <c r="Q590" s="1353"/>
      <c r="R590" s="1353"/>
      <c r="S590" s="1353"/>
      <c r="T590" s="1353"/>
      <c r="U590" s="1353"/>
      <c r="V590" s="1353"/>
      <c r="W590" s="1353"/>
      <c r="X590" s="1353"/>
      <c r="Y590" s="1353"/>
      <c r="Z590" s="1353"/>
      <c r="AA590" s="1353"/>
      <c r="AB590" s="1353"/>
      <c r="AC590" s="1353"/>
      <c r="AD590" s="1353"/>
      <c r="AE590" s="1353"/>
      <c r="AF590" s="1353"/>
      <c r="AG590" s="1353"/>
      <c r="AH590" s="1353"/>
      <c r="AI590" s="1353"/>
      <c r="AJ590" s="1352"/>
      <c r="AK590" s="1352"/>
      <c r="AL590" s="1352"/>
      <c r="AM590" s="1352"/>
      <c r="AN590" s="1352"/>
      <c r="AO590" s="1352"/>
      <c r="AP590" s="1352"/>
      <c r="AQ590" s="1247" t="str">
        <f t="shared" ref="AQ590:AQ600" si="7">IF(AND(G590&lt;&gt;"-",AX590&gt;0),IF(OR(M590&gt;=0.1,T590&gt;=0.05,AA590&gt;=0.05,AJ590="si"),"cattivo","buono"),"")</f>
        <v/>
      </c>
      <c r="AR590" s="1247"/>
      <c r="AS590" s="1247"/>
      <c r="AT590" s="1247"/>
      <c r="AU590" s="1247"/>
      <c r="AV590" s="1247"/>
      <c r="AW590" s="1247"/>
      <c r="AX590" s="518">
        <f t="shared" ref="AX590:AX600" si="8">COUNTIF(M590:AI590,"&gt;=0")+COUNTIF(AJ590,"si")+COUNTIF(AJ590,"no")</f>
        <v>0</v>
      </c>
      <c r="BE590" s="559"/>
    </row>
    <row r="591" spans="1:57" ht="16.5" hidden="1" customHeight="1">
      <c r="A591" s="68"/>
      <c r="B591" s="68"/>
      <c r="C591" s="68"/>
      <c r="D591" s="68"/>
      <c r="E591" s="68"/>
      <c r="F591" s="68"/>
      <c r="G591" s="1511" t="str">
        <f t="shared" si="6"/>
        <v>-</v>
      </c>
      <c r="H591" s="1511"/>
      <c r="I591" s="1511"/>
      <c r="J591" s="1511"/>
      <c r="K591" s="1511"/>
      <c r="L591" s="1511"/>
      <c r="M591" s="1353"/>
      <c r="N591" s="1353"/>
      <c r="O591" s="1353"/>
      <c r="P591" s="1353"/>
      <c r="Q591" s="1353"/>
      <c r="R591" s="1353"/>
      <c r="S591" s="1353"/>
      <c r="T591" s="1353"/>
      <c r="U591" s="1353"/>
      <c r="V591" s="1353"/>
      <c r="W591" s="1353"/>
      <c r="X591" s="1353"/>
      <c r="Y591" s="1353"/>
      <c r="Z591" s="1353"/>
      <c r="AA591" s="1353"/>
      <c r="AB591" s="1353"/>
      <c r="AC591" s="1353"/>
      <c r="AD591" s="1353"/>
      <c r="AE591" s="1353"/>
      <c r="AF591" s="1353"/>
      <c r="AG591" s="1353"/>
      <c r="AH591" s="1353"/>
      <c r="AI591" s="1353"/>
      <c r="AJ591" s="1352"/>
      <c r="AK591" s="1352"/>
      <c r="AL591" s="1352"/>
      <c r="AM591" s="1352"/>
      <c r="AN591" s="1352"/>
      <c r="AO591" s="1352"/>
      <c r="AP591" s="1352"/>
      <c r="AQ591" s="1247" t="str">
        <f t="shared" si="7"/>
        <v/>
      </c>
      <c r="AR591" s="1247"/>
      <c r="AS591" s="1247"/>
      <c r="AT591" s="1247"/>
      <c r="AU591" s="1247"/>
      <c r="AV591" s="1247"/>
      <c r="AW591" s="1247"/>
      <c r="AX591" s="518">
        <f t="shared" si="8"/>
        <v>0</v>
      </c>
    </row>
    <row r="592" spans="1:57" ht="16.5" hidden="1" customHeight="1">
      <c r="G592" s="1511" t="str">
        <f t="shared" si="6"/>
        <v>-</v>
      </c>
      <c r="H592" s="1511"/>
      <c r="I592" s="1511"/>
      <c r="J592" s="1511"/>
      <c r="K592" s="1511"/>
      <c r="L592" s="1511"/>
      <c r="M592" s="1353"/>
      <c r="N592" s="1353"/>
      <c r="O592" s="1353"/>
      <c r="P592" s="1353"/>
      <c r="Q592" s="1353"/>
      <c r="R592" s="1353"/>
      <c r="S592" s="1353"/>
      <c r="T592" s="1353"/>
      <c r="U592" s="1353"/>
      <c r="V592" s="1353"/>
      <c r="W592" s="1353"/>
      <c r="X592" s="1353"/>
      <c r="Y592" s="1353"/>
      <c r="Z592" s="1353"/>
      <c r="AA592" s="1353"/>
      <c r="AB592" s="1353"/>
      <c r="AC592" s="1353"/>
      <c r="AD592" s="1353"/>
      <c r="AE592" s="1353"/>
      <c r="AF592" s="1353"/>
      <c r="AG592" s="1353"/>
      <c r="AH592" s="1353"/>
      <c r="AI592" s="1353"/>
      <c r="AJ592" s="1352"/>
      <c r="AK592" s="1352"/>
      <c r="AL592" s="1352"/>
      <c r="AM592" s="1352"/>
      <c r="AN592" s="1352"/>
      <c r="AO592" s="1352"/>
      <c r="AP592" s="1352"/>
      <c r="AQ592" s="1247" t="str">
        <f t="shared" si="7"/>
        <v/>
      </c>
      <c r="AR592" s="1247"/>
      <c r="AS592" s="1247"/>
      <c r="AT592" s="1247"/>
      <c r="AU592" s="1247"/>
      <c r="AV592" s="1247"/>
      <c r="AW592" s="1247"/>
      <c r="AX592" s="518">
        <f t="shared" si="8"/>
        <v>0</v>
      </c>
    </row>
    <row r="593" spans="1:50" ht="16.5" hidden="1" customHeight="1">
      <c r="G593" s="1511" t="str">
        <f t="shared" si="6"/>
        <v>-</v>
      </c>
      <c r="H593" s="1511"/>
      <c r="I593" s="1511"/>
      <c r="J593" s="1511"/>
      <c r="K593" s="1511"/>
      <c r="L593" s="1511"/>
      <c r="M593" s="1353"/>
      <c r="N593" s="1353"/>
      <c r="O593" s="1353"/>
      <c r="P593" s="1353"/>
      <c r="Q593" s="1353"/>
      <c r="R593" s="1353"/>
      <c r="S593" s="1353"/>
      <c r="T593" s="1353"/>
      <c r="U593" s="1353"/>
      <c r="V593" s="1353"/>
      <c r="W593" s="1353"/>
      <c r="X593" s="1353"/>
      <c r="Y593" s="1353"/>
      <c r="Z593" s="1353"/>
      <c r="AA593" s="1353"/>
      <c r="AB593" s="1353"/>
      <c r="AC593" s="1353"/>
      <c r="AD593" s="1353"/>
      <c r="AE593" s="1353"/>
      <c r="AF593" s="1353"/>
      <c r="AG593" s="1353"/>
      <c r="AH593" s="1353"/>
      <c r="AI593" s="1353"/>
      <c r="AJ593" s="1352"/>
      <c r="AK593" s="1352"/>
      <c r="AL593" s="1352"/>
      <c r="AM593" s="1352"/>
      <c r="AN593" s="1352"/>
      <c r="AO593" s="1352"/>
      <c r="AP593" s="1352"/>
      <c r="AQ593" s="1247" t="str">
        <f t="shared" si="7"/>
        <v/>
      </c>
      <c r="AR593" s="1247"/>
      <c r="AS593" s="1247"/>
      <c r="AT593" s="1247"/>
      <c r="AU593" s="1247"/>
      <c r="AV593" s="1247"/>
      <c r="AW593" s="1247"/>
      <c r="AX593" s="518">
        <f t="shared" si="8"/>
        <v>0</v>
      </c>
    </row>
    <row r="594" spans="1:50" ht="16.5" hidden="1" customHeight="1">
      <c r="G594" s="1511" t="str">
        <f t="shared" si="6"/>
        <v>-</v>
      </c>
      <c r="H594" s="1511"/>
      <c r="I594" s="1511"/>
      <c r="J594" s="1511"/>
      <c r="K594" s="1511"/>
      <c r="L594" s="1511"/>
      <c r="M594" s="1353"/>
      <c r="N594" s="1353"/>
      <c r="O594" s="1353"/>
      <c r="P594" s="1353"/>
      <c r="Q594" s="1353"/>
      <c r="R594" s="1353"/>
      <c r="S594" s="1353"/>
      <c r="T594" s="1353"/>
      <c r="U594" s="1353"/>
      <c r="V594" s="1353"/>
      <c r="W594" s="1353"/>
      <c r="X594" s="1353"/>
      <c r="Y594" s="1353"/>
      <c r="Z594" s="1353"/>
      <c r="AA594" s="1353"/>
      <c r="AB594" s="1353"/>
      <c r="AC594" s="1353"/>
      <c r="AD594" s="1353"/>
      <c r="AE594" s="1353"/>
      <c r="AF594" s="1353"/>
      <c r="AG594" s="1353"/>
      <c r="AH594" s="1353"/>
      <c r="AI594" s="1353"/>
      <c r="AJ594" s="1352"/>
      <c r="AK594" s="1352"/>
      <c r="AL594" s="1352"/>
      <c r="AM594" s="1352"/>
      <c r="AN594" s="1352"/>
      <c r="AO594" s="1352"/>
      <c r="AP594" s="1352"/>
      <c r="AQ594" s="1247" t="str">
        <f t="shared" si="7"/>
        <v/>
      </c>
      <c r="AR594" s="1247"/>
      <c r="AS594" s="1247"/>
      <c r="AT594" s="1247"/>
      <c r="AU594" s="1247"/>
      <c r="AV594" s="1247"/>
      <c r="AW594" s="1247"/>
      <c r="AX594" s="518">
        <f t="shared" si="8"/>
        <v>0</v>
      </c>
    </row>
    <row r="595" spans="1:50" ht="16.5" hidden="1" customHeight="1">
      <c r="G595" s="1511" t="str">
        <f t="shared" si="6"/>
        <v>-</v>
      </c>
      <c r="H595" s="1511"/>
      <c r="I595" s="1511"/>
      <c r="J595" s="1511"/>
      <c r="K595" s="1511"/>
      <c r="L595" s="1511"/>
      <c r="M595" s="1353"/>
      <c r="N595" s="1353"/>
      <c r="O595" s="1353"/>
      <c r="P595" s="1353"/>
      <c r="Q595" s="1353"/>
      <c r="R595" s="1353"/>
      <c r="S595" s="1353"/>
      <c r="T595" s="1353"/>
      <c r="U595" s="1353"/>
      <c r="V595" s="1353"/>
      <c r="W595" s="1353"/>
      <c r="X595" s="1353"/>
      <c r="Y595" s="1353"/>
      <c r="Z595" s="1353"/>
      <c r="AA595" s="1353"/>
      <c r="AB595" s="1353"/>
      <c r="AC595" s="1353"/>
      <c r="AD595" s="1353"/>
      <c r="AE595" s="1353"/>
      <c r="AF595" s="1353"/>
      <c r="AG595" s="1353"/>
      <c r="AH595" s="1353"/>
      <c r="AI595" s="1353"/>
      <c r="AJ595" s="1352"/>
      <c r="AK595" s="1352"/>
      <c r="AL595" s="1352"/>
      <c r="AM595" s="1352"/>
      <c r="AN595" s="1352"/>
      <c r="AO595" s="1352"/>
      <c r="AP595" s="1352"/>
      <c r="AQ595" s="1247" t="str">
        <f t="shared" si="7"/>
        <v/>
      </c>
      <c r="AR595" s="1247"/>
      <c r="AS595" s="1247"/>
      <c r="AT595" s="1247"/>
      <c r="AU595" s="1247"/>
      <c r="AV595" s="1247"/>
      <c r="AW595" s="1247"/>
      <c r="AX595" s="518">
        <f t="shared" si="8"/>
        <v>0</v>
      </c>
    </row>
    <row r="596" spans="1:50" ht="16.5" hidden="1" customHeight="1">
      <c r="A596" s="68"/>
      <c r="B596" s="68"/>
      <c r="C596" s="68"/>
      <c r="D596" s="68"/>
      <c r="E596" s="68"/>
      <c r="F596" s="68"/>
      <c r="G596" s="1511" t="str">
        <f t="shared" si="6"/>
        <v>-</v>
      </c>
      <c r="H596" s="1511"/>
      <c r="I596" s="1511"/>
      <c r="J596" s="1511"/>
      <c r="K596" s="1511"/>
      <c r="L596" s="1511"/>
      <c r="M596" s="1353"/>
      <c r="N596" s="1353"/>
      <c r="O596" s="1353"/>
      <c r="P596" s="1353"/>
      <c r="Q596" s="1353"/>
      <c r="R596" s="1353"/>
      <c r="S596" s="1353"/>
      <c r="T596" s="1353"/>
      <c r="U596" s="1353"/>
      <c r="V596" s="1353"/>
      <c r="W596" s="1353"/>
      <c r="X596" s="1353"/>
      <c r="Y596" s="1353"/>
      <c r="Z596" s="1353"/>
      <c r="AA596" s="1353"/>
      <c r="AB596" s="1353"/>
      <c r="AC596" s="1353"/>
      <c r="AD596" s="1353"/>
      <c r="AE596" s="1353"/>
      <c r="AF596" s="1353"/>
      <c r="AG596" s="1353"/>
      <c r="AH596" s="1353"/>
      <c r="AI596" s="1353"/>
      <c r="AJ596" s="1352"/>
      <c r="AK596" s="1352"/>
      <c r="AL596" s="1352"/>
      <c r="AM596" s="1352"/>
      <c r="AN596" s="1352"/>
      <c r="AO596" s="1352"/>
      <c r="AP596" s="1352"/>
      <c r="AQ596" s="1247" t="str">
        <f t="shared" si="7"/>
        <v/>
      </c>
      <c r="AR596" s="1247"/>
      <c r="AS596" s="1247"/>
      <c r="AT596" s="1247"/>
      <c r="AU596" s="1247"/>
      <c r="AV596" s="1247"/>
      <c r="AW596" s="1247"/>
      <c r="AX596" s="518">
        <f t="shared" si="8"/>
        <v>0</v>
      </c>
    </row>
    <row r="597" spans="1:50" ht="16.5" hidden="1" customHeight="1">
      <c r="G597" s="1511" t="str">
        <f t="shared" si="6"/>
        <v>-</v>
      </c>
      <c r="H597" s="1511"/>
      <c r="I597" s="1511"/>
      <c r="J597" s="1511"/>
      <c r="K597" s="1511"/>
      <c r="L597" s="1511"/>
      <c r="M597" s="1353"/>
      <c r="N597" s="1353"/>
      <c r="O597" s="1353"/>
      <c r="P597" s="1353"/>
      <c r="Q597" s="1353"/>
      <c r="R597" s="1353"/>
      <c r="S597" s="1353"/>
      <c r="T597" s="1353"/>
      <c r="U597" s="1353"/>
      <c r="V597" s="1353"/>
      <c r="W597" s="1353"/>
      <c r="X597" s="1353"/>
      <c r="Y597" s="1353"/>
      <c r="Z597" s="1353"/>
      <c r="AA597" s="1353"/>
      <c r="AB597" s="1353"/>
      <c r="AC597" s="1353"/>
      <c r="AD597" s="1353"/>
      <c r="AE597" s="1353"/>
      <c r="AF597" s="1353"/>
      <c r="AG597" s="1353"/>
      <c r="AH597" s="1353"/>
      <c r="AI597" s="1353"/>
      <c r="AJ597" s="1352"/>
      <c r="AK597" s="1352"/>
      <c r="AL597" s="1352"/>
      <c r="AM597" s="1352"/>
      <c r="AN597" s="1352"/>
      <c r="AO597" s="1352"/>
      <c r="AP597" s="1352"/>
      <c r="AQ597" s="1247" t="str">
        <f t="shared" si="7"/>
        <v/>
      </c>
      <c r="AR597" s="1247"/>
      <c r="AS597" s="1247"/>
      <c r="AT597" s="1247"/>
      <c r="AU597" s="1247"/>
      <c r="AV597" s="1247"/>
      <c r="AW597" s="1247"/>
      <c r="AX597" s="518">
        <f t="shared" si="8"/>
        <v>0</v>
      </c>
    </row>
    <row r="598" spans="1:50" ht="16.5" hidden="1" customHeight="1">
      <c r="G598" s="1511" t="str">
        <f t="shared" si="6"/>
        <v>-</v>
      </c>
      <c r="H598" s="1511"/>
      <c r="I598" s="1511"/>
      <c r="J598" s="1511"/>
      <c r="K598" s="1511"/>
      <c r="L598" s="1511"/>
      <c r="M598" s="1353"/>
      <c r="N598" s="1353"/>
      <c r="O598" s="1353"/>
      <c r="P598" s="1353"/>
      <c r="Q598" s="1353"/>
      <c r="R598" s="1353"/>
      <c r="S598" s="1353"/>
      <c r="T598" s="1353"/>
      <c r="U598" s="1353"/>
      <c r="V598" s="1353"/>
      <c r="W598" s="1353"/>
      <c r="X598" s="1353"/>
      <c r="Y598" s="1353"/>
      <c r="Z598" s="1353"/>
      <c r="AA598" s="1353"/>
      <c r="AB598" s="1353"/>
      <c r="AC598" s="1353"/>
      <c r="AD598" s="1353"/>
      <c r="AE598" s="1353"/>
      <c r="AF598" s="1353"/>
      <c r="AG598" s="1353"/>
      <c r="AH598" s="1353"/>
      <c r="AI598" s="1353"/>
      <c r="AJ598" s="1352"/>
      <c r="AK598" s="1352"/>
      <c r="AL598" s="1352"/>
      <c r="AM598" s="1352"/>
      <c r="AN598" s="1352"/>
      <c r="AO598" s="1352"/>
      <c r="AP598" s="1352"/>
      <c r="AQ598" s="1247" t="str">
        <f t="shared" si="7"/>
        <v/>
      </c>
      <c r="AR598" s="1247"/>
      <c r="AS598" s="1247"/>
      <c r="AT598" s="1247"/>
      <c r="AU598" s="1247"/>
      <c r="AV598" s="1247"/>
      <c r="AW598" s="1247"/>
      <c r="AX598" s="518">
        <f t="shared" si="8"/>
        <v>0</v>
      </c>
    </row>
    <row r="599" spans="1:50" ht="16.5" hidden="1" customHeight="1">
      <c r="G599" s="1511" t="str">
        <f t="shared" si="6"/>
        <v>-</v>
      </c>
      <c r="H599" s="1511"/>
      <c r="I599" s="1511"/>
      <c r="J599" s="1511"/>
      <c r="K599" s="1511"/>
      <c r="L599" s="1511"/>
      <c r="M599" s="1353"/>
      <c r="N599" s="1353"/>
      <c r="O599" s="1353"/>
      <c r="P599" s="1353"/>
      <c r="Q599" s="1353"/>
      <c r="R599" s="1353"/>
      <c r="S599" s="1353"/>
      <c r="T599" s="1353"/>
      <c r="U599" s="1353"/>
      <c r="V599" s="1353"/>
      <c r="W599" s="1353"/>
      <c r="X599" s="1353"/>
      <c r="Y599" s="1353"/>
      <c r="Z599" s="1353"/>
      <c r="AA599" s="1353"/>
      <c r="AB599" s="1353"/>
      <c r="AC599" s="1353"/>
      <c r="AD599" s="1353"/>
      <c r="AE599" s="1353"/>
      <c r="AF599" s="1353"/>
      <c r="AG599" s="1353"/>
      <c r="AH599" s="1353"/>
      <c r="AI599" s="1353"/>
      <c r="AJ599" s="1352"/>
      <c r="AK599" s="1352"/>
      <c r="AL599" s="1352"/>
      <c r="AM599" s="1352"/>
      <c r="AN599" s="1352"/>
      <c r="AO599" s="1352"/>
      <c r="AP599" s="1352"/>
      <c r="AQ599" s="1247" t="str">
        <f t="shared" si="7"/>
        <v/>
      </c>
      <c r="AR599" s="1247"/>
      <c r="AS599" s="1247"/>
      <c r="AT599" s="1247"/>
      <c r="AU599" s="1247"/>
      <c r="AV599" s="1247"/>
      <c r="AW599" s="1247"/>
      <c r="AX599" s="518">
        <f t="shared" si="8"/>
        <v>0</v>
      </c>
    </row>
    <row r="600" spans="1:50" ht="16.5" hidden="1" customHeight="1">
      <c r="G600" s="1511" t="str">
        <f t="shared" si="6"/>
        <v>-</v>
      </c>
      <c r="H600" s="1511"/>
      <c r="I600" s="1511"/>
      <c r="J600" s="1511"/>
      <c r="K600" s="1511"/>
      <c r="L600" s="1511"/>
      <c r="M600" s="1353"/>
      <c r="N600" s="1353"/>
      <c r="O600" s="1353"/>
      <c r="P600" s="1353"/>
      <c r="Q600" s="1353"/>
      <c r="R600" s="1353"/>
      <c r="S600" s="1353"/>
      <c r="T600" s="1353"/>
      <c r="U600" s="1353"/>
      <c r="V600" s="1353"/>
      <c r="W600" s="1353"/>
      <c r="X600" s="1353"/>
      <c r="Y600" s="1353"/>
      <c r="Z600" s="1353"/>
      <c r="AA600" s="1353"/>
      <c r="AB600" s="1353"/>
      <c r="AC600" s="1353"/>
      <c r="AD600" s="1353"/>
      <c r="AE600" s="1353"/>
      <c r="AF600" s="1353"/>
      <c r="AG600" s="1353"/>
      <c r="AH600" s="1353"/>
      <c r="AI600" s="1353"/>
      <c r="AJ600" s="1352"/>
      <c r="AK600" s="1352"/>
      <c r="AL600" s="1352"/>
      <c r="AM600" s="1352"/>
      <c r="AN600" s="1352"/>
      <c r="AO600" s="1352"/>
      <c r="AP600" s="1352"/>
      <c r="AQ600" s="1247" t="str">
        <f t="shared" si="7"/>
        <v/>
      </c>
      <c r="AR600" s="1247"/>
      <c r="AS600" s="1247"/>
      <c r="AT600" s="1247"/>
      <c r="AU600" s="1247"/>
      <c r="AV600" s="1247"/>
      <c r="AW600" s="1247"/>
      <c r="AX600" s="518">
        <f t="shared" si="8"/>
        <v>0</v>
      </c>
    </row>
    <row r="601" spans="1:50" ht="10.5" hidden="1" customHeight="1"/>
    <row r="602" spans="1:50" ht="10.5" hidden="1" customHeight="1"/>
    <row r="603" spans="1:50" ht="10.5" hidden="1" customHeight="1">
      <c r="M603" s="1210" t="s">
        <v>74</v>
      </c>
      <c r="N603" s="1211"/>
      <c r="O603" s="1211"/>
      <c r="P603" s="1211"/>
      <c r="Q603" s="1211"/>
      <c r="R603" s="1211"/>
      <c r="S603" s="1211"/>
      <c r="T603" s="1211"/>
      <c r="U603" s="1211"/>
      <c r="V603" s="1211"/>
      <c r="W603" s="1211"/>
      <c r="X603" s="1211"/>
      <c r="Y603" s="1211"/>
      <c r="Z603" s="1211"/>
      <c r="AA603" s="1211"/>
      <c r="AB603" s="1211"/>
      <c r="AC603" s="1211"/>
      <c r="AD603" s="1211"/>
      <c r="AE603" s="1211"/>
      <c r="AF603" s="1211"/>
      <c r="AG603" s="1221" t="s">
        <v>817</v>
      </c>
      <c r="AH603" s="1211"/>
      <c r="AI603" s="1211"/>
      <c r="AJ603" s="1211"/>
      <c r="AK603" s="1222"/>
      <c r="AL603" s="1221" t="s">
        <v>818</v>
      </c>
      <c r="AM603" s="1211"/>
      <c r="AN603" s="1211"/>
      <c r="AO603" s="1211"/>
      <c r="AP603" s="1222"/>
    </row>
    <row r="604" spans="1:50" ht="10.5" hidden="1" customHeight="1">
      <c r="M604" s="1212"/>
      <c r="N604" s="1213"/>
      <c r="O604" s="1213"/>
      <c r="P604" s="1213"/>
      <c r="Q604" s="1213"/>
      <c r="R604" s="1213"/>
      <c r="S604" s="1213"/>
      <c r="T604" s="1213"/>
      <c r="U604" s="1213"/>
      <c r="V604" s="1213"/>
      <c r="W604" s="1213"/>
      <c r="X604" s="1213"/>
      <c r="Y604" s="1213"/>
      <c r="Z604" s="1213"/>
      <c r="AA604" s="1213"/>
      <c r="AB604" s="1213"/>
      <c r="AC604" s="1213"/>
      <c r="AD604" s="1213"/>
      <c r="AE604" s="1213"/>
      <c r="AF604" s="1213"/>
      <c r="AG604" s="1212"/>
      <c r="AH604" s="1213"/>
      <c r="AI604" s="1213"/>
      <c r="AJ604" s="1213"/>
      <c r="AK604" s="1223"/>
      <c r="AL604" s="1212"/>
      <c r="AM604" s="1213"/>
      <c r="AN604" s="1213"/>
      <c r="AO604" s="1213"/>
      <c r="AP604" s="1223"/>
    </row>
    <row r="605" spans="1:50" ht="10.5" hidden="1" customHeight="1">
      <c r="M605" s="1212"/>
      <c r="N605" s="1213"/>
      <c r="O605" s="1213"/>
      <c r="P605" s="1213"/>
      <c r="Q605" s="1213"/>
      <c r="R605" s="1213"/>
      <c r="S605" s="1213"/>
      <c r="T605" s="1213"/>
      <c r="U605" s="1213"/>
      <c r="V605" s="1213"/>
      <c r="W605" s="1213"/>
      <c r="X605" s="1213"/>
      <c r="Y605" s="1213"/>
      <c r="Z605" s="1213"/>
      <c r="AA605" s="1213"/>
      <c r="AB605" s="1213"/>
      <c r="AC605" s="1213"/>
      <c r="AD605" s="1213"/>
      <c r="AE605" s="1213"/>
      <c r="AF605" s="1213"/>
      <c r="AG605" s="69"/>
      <c r="AH605" s="70"/>
      <c r="AI605" s="263" t="str">
        <f>IF(COUNTIF(AQ590:AW600,"cattivo")&gt;0,"x","")</f>
        <v/>
      </c>
      <c r="AJ605" s="70"/>
      <c r="AK605" s="557"/>
      <c r="AL605" s="69"/>
      <c r="AM605" s="70"/>
      <c r="AN605" s="165" t="str">
        <f>IF(COUNTIF(AX590:AX600,1)&gt;0,IF(AI605="x","","x"),"")</f>
        <v/>
      </c>
      <c r="AO605" s="70"/>
      <c r="AP605" s="71"/>
    </row>
    <row r="606" spans="1:50" ht="10.5" hidden="1" customHeight="1">
      <c r="M606" s="1214"/>
      <c r="N606" s="1215"/>
      <c r="O606" s="1215"/>
      <c r="P606" s="1215"/>
      <c r="Q606" s="1215"/>
      <c r="R606" s="1215"/>
      <c r="S606" s="1215"/>
      <c r="T606" s="1215"/>
      <c r="U606" s="1215"/>
      <c r="V606" s="1215"/>
      <c r="W606" s="1215"/>
      <c r="X606" s="1215"/>
      <c r="Y606" s="1215"/>
      <c r="Z606" s="1215"/>
      <c r="AA606" s="1215"/>
      <c r="AB606" s="1215"/>
      <c r="AC606" s="1215"/>
      <c r="AD606" s="1215"/>
      <c r="AE606" s="1215"/>
      <c r="AF606" s="1215"/>
      <c r="AG606" s="72"/>
      <c r="AH606" s="73"/>
      <c r="AI606" s="73"/>
      <c r="AJ606" s="73"/>
      <c r="AK606" s="74"/>
      <c r="AL606" s="72"/>
      <c r="AM606" s="73"/>
      <c r="AN606" s="73"/>
      <c r="AO606" s="73"/>
      <c r="AP606" s="74"/>
    </row>
    <row r="607" spans="1:50" ht="10.5" hidden="1" customHeight="1"/>
    <row r="608" spans="1:50" ht="10.5" hidden="1" customHeight="1"/>
    <row r="609" spans="2:56" ht="22.5" hidden="1" customHeight="1">
      <c r="B609" s="1060" t="s">
        <v>307</v>
      </c>
      <c r="C609" s="1061"/>
      <c r="D609" s="1061"/>
      <c r="E609" s="1061"/>
      <c r="F609" s="1216" t="s">
        <v>473</v>
      </c>
      <c r="G609" s="1217"/>
      <c r="H609" s="1217"/>
      <c r="I609" s="1217"/>
      <c r="J609" s="993">
        <f>IF($U$2&lt;&gt;"",$U$2,"")</f>
        <v>0</v>
      </c>
      <c r="K609" s="993"/>
      <c r="L609" s="993"/>
      <c r="M609" s="993"/>
      <c r="N609" s="993"/>
      <c r="O609" s="993"/>
      <c r="P609" s="994"/>
      <c r="Q609" s="1033" t="s">
        <v>1270</v>
      </c>
      <c r="R609" s="1196"/>
      <c r="S609" s="1196"/>
      <c r="T609" s="1196"/>
      <c r="U609" s="1196"/>
      <c r="V609" s="1196"/>
      <c r="W609" s="1196"/>
      <c r="X609" s="1196"/>
      <c r="Y609" s="1196"/>
      <c r="Z609" s="1196"/>
      <c r="AA609" s="1196"/>
      <c r="AB609" s="1196"/>
      <c r="AC609" s="1196"/>
      <c r="AD609" s="1196"/>
      <c r="AE609" s="1196"/>
      <c r="AF609" s="1196"/>
      <c r="AG609" s="1196"/>
      <c r="AH609" s="1196"/>
      <c r="AI609" s="1196"/>
      <c r="AJ609" s="1196"/>
      <c r="AK609" s="1196"/>
      <c r="AL609" s="1196"/>
      <c r="AM609" s="1196"/>
      <c r="AN609" s="1196"/>
      <c r="AO609" s="1196"/>
      <c r="AP609" s="1196"/>
      <c r="AQ609" s="1196"/>
      <c r="AR609" s="1196"/>
      <c r="AS609" s="1196"/>
      <c r="AT609" s="1196"/>
      <c r="AU609" s="1196"/>
      <c r="AV609" s="1196"/>
      <c r="AW609" s="1196"/>
      <c r="AX609" s="1196"/>
      <c r="AY609" s="1196"/>
      <c r="AZ609" s="1196"/>
      <c r="BA609" s="1196"/>
      <c r="BB609" s="1197"/>
    </row>
    <row r="610" spans="2:56" ht="22.5" hidden="1" customHeight="1">
      <c r="B610" s="1062"/>
      <c r="C610" s="1063"/>
      <c r="D610" s="1063"/>
      <c r="E610" s="1063"/>
      <c r="F610" s="1239" t="s">
        <v>653</v>
      </c>
      <c r="G610" s="1240"/>
      <c r="H610" s="1240"/>
      <c r="I610" s="1240"/>
      <c r="J610" s="1042" t="str">
        <f>IF($AW$2&lt;&gt;"",$AW$2,"")</f>
        <v>01</v>
      </c>
      <c r="K610" s="1042"/>
      <c r="L610" s="1042"/>
      <c r="M610" s="1042"/>
      <c r="N610" s="1042"/>
      <c r="O610" s="1042"/>
      <c r="P610" s="1043"/>
      <c r="Q610" s="1198"/>
      <c r="R610" s="1198"/>
      <c r="S610" s="1198"/>
      <c r="T610" s="1198"/>
      <c r="U610" s="1198"/>
      <c r="V610" s="1198"/>
      <c r="W610" s="1198"/>
      <c r="X610" s="1198"/>
      <c r="Y610" s="1198"/>
      <c r="Z610" s="1198"/>
      <c r="AA610" s="1198"/>
      <c r="AB610" s="1198"/>
      <c r="AC610" s="1198"/>
      <c r="AD610" s="1198"/>
      <c r="AE610" s="1198"/>
      <c r="AF610" s="1198"/>
      <c r="AG610" s="1198"/>
      <c r="AH610" s="1198"/>
      <c r="AI610" s="1198"/>
      <c r="AJ610" s="1198"/>
      <c r="AK610" s="1198"/>
      <c r="AL610" s="1198"/>
      <c r="AM610" s="1198"/>
      <c r="AN610" s="1198"/>
      <c r="AO610" s="1198"/>
      <c r="AP610" s="1198"/>
      <c r="AQ610" s="1198"/>
      <c r="AR610" s="1198"/>
      <c r="AS610" s="1198"/>
      <c r="AT610" s="1198"/>
      <c r="AU610" s="1198"/>
      <c r="AV610" s="1198"/>
      <c r="AW610" s="1198"/>
      <c r="AX610" s="1198"/>
      <c r="AY610" s="1198"/>
      <c r="AZ610" s="1198"/>
      <c r="BA610" s="1198"/>
      <c r="BB610" s="1199"/>
    </row>
    <row r="611" spans="2:56" ht="10.5" hidden="1" customHeight="1"/>
    <row r="612" spans="2:56" s="392" customFormat="1" ht="14.25" hidden="1" customHeight="1">
      <c r="B612" s="1355" t="s">
        <v>2101</v>
      </c>
      <c r="C612" s="1355"/>
      <c r="D612" s="1355"/>
      <c r="E612" s="1355"/>
      <c r="F612" s="1355"/>
      <c r="G612" s="1355"/>
      <c r="H612" s="1355"/>
      <c r="I612" s="1355"/>
      <c r="J612" s="1355"/>
      <c r="K612" s="1355"/>
      <c r="L612" s="1355"/>
      <c r="M612" s="1355"/>
      <c r="N612" s="1355"/>
      <c r="O612" s="1355"/>
      <c r="P612" s="1355"/>
      <c r="Q612" s="1355"/>
      <c r="R612" s="1355"/>
      <c r="S612" s="1355"/>
      <c r="T612" s="1355"/>
      <c r="U612" s="1355"/>
      <c r="V612" s="1355"/>
      <c r="W612" s="1355"/>
      <c r="X612" s="1355"/>
      <c r="Y612" s="1355"/>
      <c r="Z612" s="1355"/>
      <c r="AA612" s="1355"/>
      <c r="AB612" s="1355"/>
      <c r="AC612" s="1355"/>
      <c r="AD612" s="1355"/>
      <c r="AE612" s="1355"/>
      <c r="AF612" s="1355"/>
      <c r="AG612" s="1355"/>
      <c r="AH612" s="1355"/>
      <c r="AI612" s="1355"/>
      <c r="AJ612" s="1355"/>
      <c r="AK612" s="1355"/>
      <c r="AL612" s="1355"/>
      <c r="AM612" s="1355"/>
      <c r="AN612" s="1355"/>
      <c r="AO612" s="1355"/>
      <c r="AP612" s="1355"/>
      <c r="AQ612" s="1355"/>
      <c r="AR612" s="1355"/>
      <c r="AS612" s="1355"/>
      <c r="AT612" s="1355"/>
      <c r="AU612" s="1355"/>
      <c r="AV612" s="1355"/>
      <c r="AW612" s="1355"/>
      <c r="AX612" s="1355"/>
      <c r="AY612" s="1355"/>
      <c r="AZ612" s="1355"/>
      <c r="BA612" s="1355"/>
      <c r="BB612" s="1355"/>
      <c r="BD612" s="635"/>
    </row>
    <row r="613" spans="2:56" s="392" customFormat="1" ht="14.25" hidden="1" customHeight="1">
      <c r="B613" s="1355"/>
      <c r="C613" s="1355"/>
      <c r="D613" s="1355"/>
      <c r="E613" s="1355"/>
      <c r="F613" s="1355"/>
      <c r="G613" s="1355"/>
      <c r="H613" s="1355"/>
      <c r="I613" s="1355"/>
      <c r="J613" s="1355"/>
      <c r="K613" s="1355"/>
      <c r="L613" s="1355"/>
      <c r="M613" s="1355"/>
      <c r="N613" s="1355"/>
      <c r="O613" s="1355"/>
      <c r="P613" s="1355"/>
      <c r="Q613" s="1355"/>
      <c r="R613" s="1355"/>
      <c r="S613" s="1355"/>
      <c r="T613" s="1355"/>
      <c r="U613" s="1355"/>
      <c r="V613" s="1355"/>
      <c r="W613" s="1355"/>
      <c r="X613" s="1355"/>
      <c r="Y613" s="1355"/>
      <c r="Z613" s="1355"/>
      <c r="AA613" s="1355"/>
      <c r="AB613" s="1355"/>
      <c r="AC613" s="1355"/>
      <c r="AD613" s="1355"/>
      <c r="AE613" s="1355"/>
      <c r="AF613" s="1355"/>
      <c r="AG613" s="1355"/>
      <c r="AH613" s="1355"/>
      <c r="AI613" s="1355"/>
      <c r="AJ613" s="1355"/>
      <c r="AK613" s="1355"/>
      <c r="AL613" s="1355"/>
      <c r="AM613" s="1355"/>
      <c r="AN613" s="1355"/>
      <c r="AO613" s="1355"/>
      <c r="AP613" s="1355"/>
      <c r="AQ613" s="1355"/>
      <c r="AR613" s="1355"/>
      <c r="AS613" s="1355"/>
      <c r="AT613" s="1355"/>
      <c r="AU613" s="1355"/>
      <c r="AV613" s="1355"/>
      <c r="AW613" s="1355"/>
      <c r="AX613" s="1355"/>
      <c r="AY613" s="1355"/>
      <c r="AZ613" s="1355"/>
      <c r="BA613" s="1355"/>
      <c r="BB613" s="1355"/>
      <c r="BD613" s="635"/>
    </row>
    <row r="614" spans="2:56" ht="10.5" hidden="1" customHeight="1"/>
    <row r="615" spans="2:56" hidden="1">
      <c r="AF615" s="459" t="s">
        <v>1274</v>
      </c>
      <c r="AG615" s="460"/>
      <c r="AH615" s="1649" t="str">
        <f>IF(AND(AM20&lt;&gt;"",AM21&lt;&gt;"",AM22&lt;&gt;""),AM20*AM21*AM22,"")</f>
        <v/>
      </c>
      <c r="AI615" s="1649"/>
      <c r="AJ615" s="1649"/>
      <c r="AK615" s="1649"/>
      <c r="AL615" s="1649"/>
      <c r="AM615" s="560"/>
      <c r="AN615" s="461" t="str">
        <f>"g"</f>
        <v>g</v>
      </c>
    </row>
    <row r="616" spans="2:56" ht="10.5" hidden="1" customHeight="1"/>
    <row r="617" spans="2:56" ht="59.25" hidden="1" customHeight="1">
      <c r="K617" s="1247" t="s">
        <v>1207</v>
      </c>
      <c r="L617" s="1247"/>
      <c r="M617" s="1247"/>
      <c r="N617" s="1247"/>
      <c r="O617" s="1247"/>
      <c r="P617" s="1247" t="s">
        <v>1271</v>
      </c>
      <c r="Q617" s="1247"/>
      <c r="R617" s="1247"/>
      <c r="S617" s="1247"/>
      <c r="T617" s="1247"/>
      <c r="U617" s="1247"/>
      <c r="V617" s="1247"/>
      <c r="W617" s="1247" t="s">
        <v>528</v>
      </c>
      <c r="X617" s="1247"/>
      <c r="Y617" s="1247"/>
      <c r="Z617" s="1247"/>
      <c r="AA617" s="1247"/>
      <c r="AB617" s="1247"/>
      <c r="AC617" s="1247"/>
      <c r="AD617" s="1247" t="s">
        <v>1273</v>
      </c>
      <c r="AE617" s="1247"/>
      <c r="AF617" s="1247"/>
      <c r="AG617" s="1247"/>
      <c r="AH617" s="1247"/>
      <c r="AI617" s="1247"/>
      <c r="AJ617" s="1247"/>
      <c r="AK617" s="1247" t="s">
        <v>1272</v>
      </c>
      <c r="AL617" s="1247"/>
      <c r="AM617" s="1247"/>
      <c r="AN617" s="1247"/>
      <c r="AO617" s="1247"/>
      <c r="AP617" s="1247"/>
      <c r="AQ617" s="1247"/>
    </row>
    <row r="618" spans="2:56" ht="16.5" hidden="1" customHeight="1">
      <c r="K618" s="1511" t="str">
        <f t="shared" ref="K618:K627" si="9">IF(AND(K33&lt;&gt;"",V33&gt;0,AG33&gt;0),B33,"-")</f>
        <v>-</v>
      </c>
      <c r="L618" s="1511"/>
      <c r="M618" s="1511"/>
      <c r="N618" s="1511"/>
      <c r="O618" s="1511"/>
      <c r="P618" s="1512"/>
      <c r="Q618" s="1512"/>
      <c r="R618" s="1512"/>
      <c r="S618" s="1512"/>
      <c r="T618" s="1512"/>
      <c r="U618" s="1512"/>
      <c r="V618" s="1512"/>
      <c r="W618" s="1512"/>
      <c r="X618" s="1512"/>
      <c r="Y618" s="1512"/>
      <c r="Z618" s="1512"/>
      <c r="AA618" s="1512"/>
      <c r="AB618" s="1512"/>
      <c r="AC618" s="1512"/>
      <c r="AD618" s="1356" t="str">
        <f t="shared" ref="AD618:AD627" si="10">IF(AND(K618&lt;&gt;"-",P618&lt;&gt;"",AH$615&lt;&gt;""),P618*AH$615/0.5,"")</f>
        <v/>
      </c>
      <c r="AE618" s="1356"/>
      <c r="AF618" s="1356"/>
      <c r="AG618" s="1356"/>
      <c r="AH618" s="1356"/>
      <c r="AI618" s="1356"/>
      <c r="AJ618" s="1356"/>
      <c r="AK618" s="1247" t="str">
        <f t="shared" ref="AK618:AK627" si="11">IF(AND(W618&lt;&gt;"",AD618&lt;&gt;""),IF(W618&gt;=AD618,"si","no"),"")</f>
        <v/>
      </c>
      <c r="AL618" s="1247"/>
      <c r="AM618" s="1247"/>
      <c r="AN618" s="1247"/>
      <c r="AO618" s="1247"/>
      <c r="AP618" s="1247"/>
      <c r="AQ618" s="1247"/>
    </row>
    <row r="619" spans="2:56" ht="16.5" hidden="1" customHeight="1">
      <c r="K619" s="1511" t="str">
        <f t="shared" si="9"/>
        <v>-</v>
      </c>
      <c r="L619" s="1511"/>
      <c r="M619" s="1511"/>
      <c r="N619" s="1511"/>
      <c r="O619" s="1511"/>
      <c r="P619" s="1512"/>
      <c r="Q619" s="1512"/>
      <c r="R619" s="1512"/>
      <c r="S619" s="1512"/>
      <c r="T619" s="1512"/>
      <c r="U619" s="1512"/>
      <c r="V619" s="1512"/>
      <c r="W619" s="1512"/>
      <c r="X619" s="1512"/>
      <c r="Y619" s="1512"/>
      <c r="Z619" s="1512"/>
      <c r="AA619" s="1512"/>
      <c r="AB619" s="1512"/>
      <c r="AC619" s="1512"/>
      <c r="AD619" s="1356" t="str">
        <f t="shared" si="10"/>
        <v/>
      </c>
      <c r="AE619" s="1356"/>
      <c r="AF619" s="1356"/>
      <c r="AG619" s="1356"/>
      <c r="AH619" s="1356"/>
      <c r="AI619" s="1356"/>
      <c r="AJ619" s="1356"/>
      <c r="AK619" s="1247" t="str">
        <f t="shared" si="11"/>
        <v/>
      </c>
      <c r="AL619" s="1247"/>
      <c r="AM619" s="1247"/>
      <c r="AN619" s="1247"/>
      <c r="AO619" s="1247"/>
      <c r="AP619" s="1247"/>
      <c r="AQ619" s="1247"/>
    </row>
    <row r="620" spans="2:56" ht="16.5" hidden="1" customHeight="1">
      <c r="K620" s="1511" t="str">
        <f t="shared" si="9"/>
        <v>-</v>
      </c>
      <c r="L620" s="1511"/>
      <c r="M620" s="1511"/>
      <c r="N620" s="1511"/>
      <c r="O620" s="1511"/>
      <c r="P620" s="1512"/>
      <c r="Q620" s="1512"/>
      <c r="R620" s="1512"/>
      <c r="S620" s="1512"/>
      <c r="T620" s="1512"/>
      <c r="U620" s="1512"/>
      <c r="V620" s="1512"/>
      <c r="W620" s="1512"/>
      <c r="X620" s="1512"/>
      <c r="Y620" s="1512"/>
      <c r="Z620" s="1512"/>
      <c r="AA620" s="1512"/>
      <c r="AB620" s="1512"/>
      <c r="AC620" s="1512"/>
      <c r="AD620" s="1356" t="str">
        <f t="shared" si="10"/>
        <v/>
      </c>
      <c r="AE620" s="1356"/>
      <c r="AF620" s="1356"/>
      <c r="AG620" s="1356"/>
      <c r="AH620" s="1356"/>
      <c r="AI620" s="1356"/>
      <c r="AJ620" s="1356"/>
      <c r="AK620" s="1247" t="str">
        <f t="shared" si="11"/>
        <v/>
      </c>
      <c r="AL620" s="1247"/>
      <c r="AM620" s="1247"/>
      <c r="AN620" s="1247"/>
      <c r="AO620" s="1247"/>
      <c r="AP620" s="1247"/>
      <c r="AQ620" s="1247"/>
    </row>
    <row r="621" spans="2:56" ht="16.5" hidden="1" customHeight="1">
      <c r="K621" s="1511" t="str">
        <f t="shared" si="9"/>
        <v>-</v>
      </c>
      <c r="L621" s="1511"/>
      <c r="M621" s="1511"/>
      <c r="N621" s="1511"/>
      <c r="O621" s="1511"/>
      <c r="P621" s="1512"/>
      <c r="Q621" s="1512"/>
      <c r="R621" s="1512"/>
      <c r="S621" s="1512"/>
      <c r="T621" s="1512"/>
      <c r="U621" s="1512"/>
      <c r="V621" s="1512"/>
      <c r="W621" s="1512"/>
      <c r="X621" s="1512"/>
      <c r="Y621" s="1512"/>
      <c r="Z621" s="1512"/>
      <c r="AA621" s="1512"/>
      <c r="AB621" s="1512"/>
      <c r="AC621" s="1512"/>
      <c r="AD621" s="1356" t="str">
        <f t="shared" si="10"/>
        <v/>
      </c>
      <c r="AE621" s="1356"/>
      <c r="AF621" s="1356"/>
      <c r="AG621" s="1356"/>
      <c r="AH621" s="1356"/>
      <c r="AI621" s="1356"/>
      <c r="AJ621" s="1356"/>
      <c r="AK621" s="1247" t="str">
        <f t="shared" si="11"/>
        <v/>
      </c>
      <c r="AL621" s="1247"/>
      <c r="AM621" s="1247"/>
      <c r="AN621" s="1247"/>
      <c r="AO621" s="1247"/>
      <c r="AP621" s="1247"/>
      <c r="AQ621" s="1247"/>
    </row>
    <row r="622" spans="2:56" ht="16.5" hidden="1" customHeight="1">
      <c r="K622" s="1511" t="str">
        <f t="shared" si="9"/>
        <v>-</v>
      </c>
      <c r="L622" s="1511"/>
      <c r="M622" s="1511"/>
      <c r="N622" s="1511"/>
      <c r="O622" s="1511"/>
      <c r="P622" s="1512"/>
      <c r="Q622" s="1512"/>
      <c r="R622" s="1512"/>
      <c r="S622" s="1512"/>
      <c r="T622" s="1512"/>
      <c r="U622" s="1512"/>
      <c r="V622" s="1512"/>
      <c r="W622" s="1512"/>
      <c r="X622" s="1512"/>
      <c r="Y622" s="1512"/>
      <c r="Z622" s="1512"/>
      <c r="AA622" s="1512"/>
      <c r="AB622" s="1512"/>
      <c r="AC622" s="1512"/>
      <c r="AD622" s="1356" t="str">
        <f t="shared" si="10"/>
        <v/>
      </c>
      <c r="AE622" s="1356"/>
      <c r="AF622" s="1356"/>
      <c r="AG622" s="1356"/>
      <c r="AH622" s="1356"/>
      <c r="AI622" s="1356"/>
      <c r="AJ622" s="1356"/>
      <c r="AK622" s="1247" t="str">
        <f t="shared" si="11"/>
        <v/>
      </c>
      <c r="AL622" s="1247"/>
      <c r="AM622" s="1247"/>
      <c r="AN622" s="1247"/>
      <c r="AO622" s="1247"/>
      <c r="AP622" s="1247"/>
      <c r="AQ622" s="1247"/>
    </row>
    <row r="623" spans="2:56" ht="16.5" hidden="1" customHeight="1">
      <c r="K623" s="1511" t="str">
        <f t="shared" si="9"/>
        <v>-</v>
      </c>
      <c r="L623" s="1511"/>
      <c r="M623" s="1511"/>
      <c r="N623" s="1511"/>
      <c r="O623" s="1511"/>
      <c r="P623" s="1512"/>
      <c r="Q623" s="1512"/>
      <c r="R623" s="1512"/>
      <c r="S623" s="1512"/>
      <c r="T623" s="1512"/>
      <c r="U623" s="1512"/>
      <c r="V623" s="1512"/>
      <c r="W623" s="1512"/>
      <c r="X623" s="1512"/>
      <c r="Y623" s="1512"/>
      <c r="Z623" s="1512"/>
      <c r="AA623" s="1512"/>
      <c r="AB623" s="1512"/>
      <c r="AC623" s="1512"/>
      <c r="AD623" s="1356" t="str">
        <f t="shared" si="10"/>
        <v/>
      </c>
      <c r="AE623" s="1356"/>
      <c r="AF623" s="1356"/>
      <c r="AG623" s="1356"/>
      <c r="AH623" s="1356"/>
      <c r="AI623" s="1356"/>
      <c r="AJ623" s="1356"/>
      <c r="AK623" s="1247" t="str">
        <f t="shared" si="11"/>
        <v/>
      </c>
      <c r="AL623" s="1247"/>
      <c r="AM623" s="1247"/>
      <c r="AN623" s="1247"/>
      <c r="AO623" s="1247"/>
      <c r="AP623" s="1247"/>
      <c r="AQ623" s="1247"/>
    </row>
    <row r="624" spans="2:56" ht="16.5" hidden="1" customHeight="1">
      <c r="K624" s="1511" t="str">
        <f t="shared" si="9"/>
        <v>-</v>
      </c>
      <c r="L624" s="1511"/>
      <c r="M624" s="1511"/>
      <c r="N624" s="1511"/>
      <c r="O624" s="1511"/>
      <c r="P624" s="1512"/>
      <c r="Q624" s="1512"/>
      <c r="R624" s="1512"/>
      <c r="S624" s="1512"/>
      <c r="T624" s="1512"/>
      <c r="U624" s="1512"/>
      <c r="V624" s="1512"/>
      <c r="W624" s="1512"/>
      <c r="X624" s="1512"/>
      <c r="Y624" s="1512"/>
      <c r="Z624" s="1512"/>
      <c r="AA624" s="1512"/>
      <c r="AB624" s="1512"/>
      <c r="AC624" s="1512"/>
      <c r="AD624" s="1356" t="str">
        <f t="shared" si="10"/>
        <v/>
      </c>
      <c r="AE624" s="1356"/>
      <c r="AF624" s="1356"/>
      <c r="AG624" s="1356"/>
      <c r="AH624" s="1356"/>
      <c r="AI624" s="1356"/>
      <c r="AJ624" s="1356"/>
      <c r="AK624" s="1247" t="str">
        <f t="shared" si="11"/>
        <v/>
      </c>
      <c r="AL624" s="1247"/>
      <c r="AM624" s="1247"/>
      <c r="AN624" s="1247"/>
      <c r="AO624" s="1247"/>
      <c r="AP624" s="1247"/>
      <c r="AQ624" s="1247"/>
    </row>
    <row r="625" spans="2:56" ht="16.5" hidden="1" customHeight="1">
      <c r="K625" s="1511" t="str">
        <f t="shared" si="9"/>
        <v>-</v>
      </c>
      <c r="L625" s="1511"/>
      <c r="M625" s="1511"/>
      <c r="N625" s="1511"/>
      <c r="O625" s="1511"/>
      <c r="P625" s="1512"/>
      <c r="Q625" s="1512"/>
      <c r="R625" s="1512"/>
      <c r="S625" s="1512"/>
      <c r="T625" s="1512"/>
      <c r="U625" s="1512"/>
      <c r="V625" s="1512"/>
      <c r="W625" s="1512"/>
      <c r="X625" s="1512"/>
      <c r="Y625" s="1512"/>
      <c r="Z625" s="1512"/>
      <c r="AA625" s="1512"/>
      <c r="AB625" s="1512"/>
      <c r="AC625" s="1512"/>
      <c r="AD625" s="1356" t="str">
        <f t="shared" si="10"/>
        <v/>
      </c>
      <c r="AE625" s="1356"/>
      <c r="AF625" s="1356"/>
      <c r="AG625" s="1356"/>
      <c r="AH625" s="1356"/>
      <c r="AI625" s="1356"/>
      <c r="AJ625" s="1356"/>
      <c r="AK625" s="1247" t="str">
        <f t="shared" si="11"/>
        <v/>
      </c>
      <c r="AL625" s="1247"/>
      <c r="AM625" s="1247"/>
      <c r="AN625" s="1247"/>
      <c r="AO625" s="1247"/>
      <c r="AP625" s="1247"/>
      <c r="AQ625" s="1247"/>
    </row>
    <row r="626" spans="2:56" ht="16.5" hidden="1" customHeight="1">
      <c r="K626" s="1511" t="str">
        <f t="shared" si="9"/>
        <v>-</v>
      </c>
      <c r="L626" s="1511"/>
      <c r="M626" s="1511"/>
      <c r="N626" s="1511"/>
      <c r="O626" s="1511"/>
      <c r="P626" s="1512"/>
      <c r="Q626" s="1512"/>
      <c r="R626" s="1512"/>
      <c r="S626" s="1512"/>
      <c r="T626" s="1512"/>
      <c r="U626" s="1512"/>
      <c r="V626" s="1512"/>
      <c r="W626" s="1512"/>
      <c r="X626" s="1512"/>
      <c r="Y626" s="1512"/>
      <c r="Z626" s="1512"/>
      <c r="AA626" s="1512"/>
      <c r="AB626" s="1512"/>
      <c r="AC626" s="1512"/>
      <c r="AD626" s="1356" t="str">
        <f t="shared" si="10"/>
        <v/>
      </c>
      <c r="AE626" s="1356"/>
      <c r="AF626" s="1356"/>
      <c r="AG626" s="1356"/>
      <c r="AH626" s="1356"/>
      <c r="AI626" s="1356"/>
      <c r="AJ626" s="1356"/>
      <c r="AK626" s="1247" t="str">
        <f t="shared" si="11"/>
        <v/>
      </c>
      <c r="AL626" s="1247"/>
      <c r="AM626" s="1247"/>
      <c r="AN626" s="1247"/>
      <c r="AO626" s="1247"/>
      <c r="AP626" s="1247"/>
      <c r="AQ626" s="1247"/>
    </row>
    <row r="627" spans="2:56" ht="16.5" hidden="1" customHeight="1">
      <c r="K627" s="1511" t="str">
        <f t="shared" si="9"/>
        <v>-</v>
      </c>
      <c r="L627" s="1511"/>
      <c r="M627" s="1511"/>
      <c r="N627" s="1511"/>
      <c r="O627" s="1511"/>
      <c r="P627" s="1512"/>
      <c r="Q627" s="1512"/>
      <c r="R627" s="1512"/>
      <c r="S627" s="1512"/>
      <c r="T627" s="1512"/>
      <c r="U627" s="1512"/>
      <c r="V627" s="1512"/>
      <c r="W627" s="1512"/>
      <c r="X627" s="1512"/>
      <c r="Y627" s="1512"/>
      <c r="Z627" s="1512"/>
      <c r="AA627" s="1512"/>
      <c r="AB627" s="1512"/>
      <c r="AC627" s="1512"/>
      <c r="AD627" s="1356" t="str">
        <f t="shared" si="10"/>
        <v/>
      </c>
      <c r="AE627" s="1356"/>
      <c r="AF627" s="1356"/>
      <c r="AG627" s="1356"/>
      <c r="AH627" s="1356"/>
      <c r="AI627" s="1356"/>
      <c r="AJ627" s="1356"/>
      <c r="AK627" s="1247" t="str">
        <f t="shared" si="11"/>
        <v/>
      </c>
      <c r="AL627" s="1247"/>
      <c r="AM627" s="1247"/>
      <c r="AN627" s="1247"/>
      <c r="AO627" s="1247"/>
      <c r="AP627" s="1247"/>
      <c r="AQ627" s="1247"/>
    </row>
    <row r="628" spans="2:56" ht="10.5" hidden="1" customHeight="1"/>
    <row r="629" spans="2:56" ht="10.5" hidden="1" customHeight="1"/>
    <row r="630" spans="2:56" ht="10.5" hidden="1" customHeight="1">
      <c r="M630" s="1210" t="s">
        <v>1288</v>
      </c>
      <c r="N630" s="1211"/>
      <c r="O630" s="1211"/>
      <c r="P630" s="1211"/>
      <c r="Q630" s="1211"/>
      <c r="R630" s="1211"/>
      <c r="S630" s="1211"/>
      <c r="T630" s="1211"/>
      <c r="U630" s="1211"/>
      <c r="V630" s="1211"/>
      <c r="W630" s="1211"/>
      <c r="X630" s="1211"/>
      <c r="Y630" s="1211"/>
      <c r="Z630" s="1211"/>
      <c r="AA630" s="1211"/>
      <c r="AB630" s="1211"/>
      <c r="AC630" s="1211"/>
      <c r="AD630" s="1211"/>
      <c r="AE630" s="1211"/>
      <c r="AF630" s="1211"/>
      <c r="AG630" s="1221" t="s">
        <v>817</v>
      </c>
      <c r="AH630" s="1211"/>
      <c r="AI630" s="1211"/>
      <c r="AJ630" s="1211"/>
      <c r="AK630" s="1222"/>
      <c r="AL630" s="1221" t="s">
        <v>818</v>
      </c>
      <c r="AM630" s="1211"/>
      <c r="AN630" s="1211"/>
      <c r="AO630" s="1211"/>
      <c r="AP630" s="1222"/>
    </row>
    <row r="631" spans="2:56" ht="10.5" hidden="1" customHeight="1">
      <c r="M631" s="1212"/>
      <c r="N631" s="1213"/>
      <c r="O631" s="1213"/>
      <c r="P631" s="1213"/>
      <c r="Q631" s="1213"/>
      <c r="R631" s="1213"/>
      <c r="S631" s="1213"/>
      <c r="T631" s="1213"/>
      <c r="U631" s="1213"/>
      <c r="V631" s="1213"/>
      <c r="W631" s="1213"/>
      <c r="X631" s="1213"/>
      <c r="Y631" s="1213"/>
      <c r="Z631" s="1213"/>
      <c r="AA631" s="1213"/>
      <c r="AB631" s="1213"/>
      <c r="AC631" s="1213"/>
      <c r="AD631" s="1213"/>
      <c r="AE631" s="1213"/>
      <c r="AF631" s="1213"/>
      <c r="AG631" s="1212"/>
      <c r="AH631" s="1213"/>
      <c r="AI631" s="1213"/>
      <c r="AJ631" s="1213"/>
      <c r="AK631" s="1223"/>
      <c r="AL631" s="1212"/>
      <c r="AM631" s="1213"/>
      <c r="AN631" s="1213"/>
      <c r="AO631" s="1213"/>
      <c r="AP631" s="1223"/>
    </row>
    <row r="632" spans="2:56" ht="10.5" hidden="1" customHeight="1">
      <c r="M632" s="1212"/>
      <c r="N632" s="1213"/>
      <c r="O632" s="1213"/>
      <c r="P632" s="1213"/>
      <c r="Q632" s="1213"/>
      <c r="R632" s="1213"/>
      <c r="S632" s="1213"/>
      <c r="T632" s="1213"/>
      <c r="U632" s="1213"/>
      <c r="V632" s="1213"/>
      <c r="W632" s="1213"/>
      <c r="X632" s="1213"/>
      <c r="Y632" s="1213"/>
      <c r="Z632" s="1213"/>
      <c r="AA632" s="1213"/>
      <c r="AB632" s="1213"/>
      <c r="AC632" s="1213"/>
      <c r="AD632" s="1213"/>
      <c r="AE632" s="1213"/>
      <c r="AF632" s="1213"/>
      <c r="AG632" s="69"/>
      <c r="AH632" s="70"/>
      <c r="AI632" s="263" t="str">
        <f>IF(COUNTIF(AK618:AQ627,"no")&gt;0,"","x")</f>
        <v>x</v>
      </c>
      <c r="AJ632" s="70"/>
      <c r="AK632" s="557"/>
      <c r="AL632" s="69"/>
      <c r="AM632" s="70"/>
      <c r="AN632" s="165" t="str">
        <f>IF(AI632="x","","x")</f>
        <v/>
      </c>
      <c r="AO632" s="70"/>
      <c r="AP632" s="71"/>
    </row>
    <row r="633" spans="2:56" ht="10.5" hidden="1" customHeight="1">
      <c r="M633" s="1214"/>
      <c r="N633" s="1215"/>
      <c r="O633" s="1215"/>
      <c r="P633" s="1215"/>
      <c r="Q633" s="1215"/>
      <c r="R633" s="1215"/>
      <c r="S633" s="1215"/>
      <c r="T633" s="1215"/>
      <c r="U633" s="1215"/>
      <c r="V633" s="1215"/>
      <c r="W633" s="1215"/>
      <c r="X633" s="1215"/>
      <c r="Y633" s="1215"/>
      <c r="Z633" s="1215"/>
      <c r="AA633" s="1215"/>
      <c r="AB633" s="1215"/>
      <c r="AC633" s="1215"/>
      <c r="AD633" s="1215"/>
      <c r="AE633" s="1215"/>
      <c r="AF633" s="1215"/>
      <c r="AG633" s="72"/>
      <c r="AH633" s="73"/>
      <c r="AI633" s="73"/>
      <c r="AJ633" s="73"/>
      <c r="AK633" s="74"/>
      <c r="AL633" s="72"/>
      <c r="AM633" s="73"/>
      <c r="AN633" s="73"/>
      <c r="AO633" s="73"/>
      <c r="AP633" s="74"/>
    </row>
    <row r="634" spans="2:56" ht="10.5" hidden="1" customHeight="1">
      <c r="BD634" s="286" t="s">
        <v>180</v>
      </c>
    </row>
    <row r="635" spans="2:56" ht="10.5" hidden="1" customHeight="1"/>
    <row r="636" spans="2:56" ht="22.5" hidden="1" customHeight="1">
      <c r="B636" s="1060" t="s">
        <v>308</v>
      </c>
      <c r="C636" s="1061"/>
      <c r="D636" s="1061"/>
      <c r="E636" s="1061"/>
      <c r="F636" s="1216" t="s">
        <v>473</v>
      </c>
      <c r="G636" s="1217"/>
      <c r="H636" s="1217"/>
      <c r="I636" s="1217"/>
      <c r="J636" s="993">
        <f>IF($U$2&lt;&gt;"",$U$2,"")</f>
        <v>0</v>
      </c>
      <c r="K636" s="993"/>
      <c r="L636" s="993"/>
      <c r="M636" s="993"/>
      <c r="N636" s="993"/>
      <c r="O636" s="993"/>
      <c r="P636" s="994"/>
      <c r="Q636" s="1033" t="s">
        <v>1278</v>
      </c>
      <c r="R636" s="1196"/>
      <c r="S636" s="1196"/>
      <c r="T636" s="1196"/>
      <c r="U636" s="1196"/>
      <c r="V636" s="1196"/>
      <c r="W636" s="1196"/>
      <c r="X636" s="1196"/>
      <c r="Y636" s="1196"/>
      <c r="Z636" s="1196"/>
      <c r="AA636" s="1196"/>
      <c r="AB636" s="1196"/>
      <c r="AC636" s="1196"/>
      <c r="AD636" s="1196"/>
      <c r="AE636" s="1196"/>
      <c r="AF636" s="1196"/>
      <c r="AG636" s="1196"/>
      <c r="AH636" s="1196"/>
      <c r="AI636" s="1196"/>
      <c r="AJ636" s="1196"/>
      <c r="AK636" s="1196"/>
      <c r="AL636" s="1196"/>
      <c r="AM636" s="1196"/>
      <c r="AN636" s="1196"/>
      <c r="AO636" s="1196"/>
      <c r="AP636" s="1196"/>
      <c r="AQ636" s="1196"/>
      <c r="AR636" s="1196"/>
      <c r="AS636" s="1196"/>
      <c r="AT636" s="1196"/>
      <c r="AU636" s="1196"/>
      <c r="AV636" s="1196"/>
      <c r="AW636" s="1196"/>
      <c r="AX636" s="1196"/>
      <c r="AY636" s="1196"/>
      <c r="AZ636" s="1196"/>
      <c r="BA636" s="1196"/>
      <c r="BB636" s="1197"/>
    </row>
    <row r="637" spans="2:56" ht="22.5" hidden="1" customHeight="1">
      <c r="B637" s="1062"/>
      <c r="C637" s="1063"/>
      <c r="D637" s="1063"/>
      <c r="E637" s="1063"/>
      <c r="F637" s="1239" t="s">
        <v>653</v>
      </c>
      <c r="G637" s="1240"/>
      <c r="H637" s="1240"/>
      <c r="I637" s="1240"/>
      <c r="J637" s="1042" t="str">
        <f>IF($AW$2&lt;&gt;"",$AW$2,"")</f>
        <v>01</v>
      </c>
      <c r="K637" s="1042"/>
      <c r="L637" s="1042"/>
      <c r="M637" s="1042"/>
      <c r="N637" s="1042"/>
      <c r="O637" s="1042"/>
      <c r="P637" s="1043"/>
      <c r="Q637" s="1198"/>
      <c r="R637" s="1198"/>
      <c r="S637" s="1198"/>
      <c r="T637" s="1198"/>
      <c r="U637" s="1198"/>
      <c r="V637" s="1198"/>
      <c r="W637" s="1198"/>
      <c r="X637" s="1198"/>
      <c r="Y637" s="1198"/>
      <c r="Z637" s="1198"/>
      <c r="AA637" s="1198"/>
      <c r="AB637" s="1198"/>
      <c r="AC637" s="1198"/>
      <c r="AD637" s="1198"/>
      <c r="AE637" s="1198"/>
      <c r="AF637" s="1198"/>
      <c r="AG637" s="1198"/>
      <c r="AH637" s="1198"/>
      <c r="AI637" s="1198"/>
      <c r="AJ637" s="1198"/>
      <c r="AK637" s="1198"/>
      <c r="AL637" s="1198"/>
      <c r="AM637" s="1198"/>
      <c r="AN637" s="1198"/>
      <c r="AO637" s="1198"/>
      <c r="AP637" s="1198"/>
      <c r="AQ637" s="1198"/>
      <c r="AR637" s="1198"/>
      <c r="AS637" s="1198"/>
      <c r="AT637" s="1198"/>
      <c r="AU637" s="1198"/>
      <c r="AV637" s="1198"/>
      <c r="AW637" s="1198"/>
      <c r="AX637" s="1198"/>
      <c r="AY637" s="1198"/>
      <c r="AZ637" s="1198"/>
      <c r="BA637" s="1198"/>
      <c r="BB637" s="1199"/>
    </row>
    <row r="638" spans="2:56" ht="10.5" hidden="1" customHeight="1"/>
    <row r="639" spans="2:56" ht="12.75" hidden="1" customHeight="1">
      <c r="B639" s="1368" t="s">
        <v>78</v>
      </c>
      <c r="C639" s="1368"/>
      <c r="D639" s="1368"/>
      <c r="E639" s="1368"/>
      <c r="F639" s="1368"/>
      <c r="G639" s="1368"/>
      <c r="H639" s="1368"/>
      <c r="I639" s="1368"/>
      <c r="J639" s="1368"/>
      <c r="K639" s="1368"/>
      <c r="L639" s="1368"/>
      <c r="M639" s="1368"/>
      <c r="N639" s="1368"/>
      <c r="O639" s="1368"/>
      <c r="P639" s="1368"/>
      <c r="Q639" s="1368"/>
      <c r="R639" s="1368"/>
      <c r="S639" s="1368"/>
      <c r="T639" s="1368"/>
      <c r="U639" s="1368"/>
      <c r="V639" s="1368"/>
      <c r="W639" s="1368"/>
      <c r="X639" s="1368"/>
      <c r="Y639" s="1368"/>
      <c r="Z639" s="1368"/>
      <c r="AA639" s="1368"/>
      <c r="AB639" s="1368"/>
      <c r="AC639" s="1368"/>
      <c r="AD639" s="1368"/>
      <c r="AE639" s="1368"/>
      <c r="AF639" s="1368"/>
      <c r="AG639" s="1368"/>
      <c r="AH639" s="1368"/>
      <c r="AI639" s="1368"/>
      <c r="AJ639" s="1368"/>
      <c r="AK639" s="1368"/>
      <c r="AL639" s="1368"/>
      <c r="AM639" s="1368"/>
      <c r="AN639" s="1368"/>
      <c r="AO639" s="1368"/>
      <c r="AP639" s="1368"/>
      <c r="AQ639" s="1368"/>
      <c r="AR639" s="1368"/>
      <c r="AS639" s="1368"/>
      <c r="AT639" s="1368"/>
      <c r="AU639" s="1368"/>
      <c r="AV639" s="1368"/>
      <c r="AW639" s="1368"/>
      <c r="AX639" s="1368"/>
      <c r="AY639" s="1368"/>
      <c r="AZ639" s="1368"/>
      <c r="BA639" s="1368"/>
      <c r="BB639" s="1368"/>
    </row>
    <row r="640" spans="2:56" ht="12.75" hidden="1" customHeight="1">
      <c r="B640" s="1368"/>
      <c r="C640" s="1368"/>
      <c r="D640" s="1368"/>
      <c r="E640" s="1368"/>
      <c r="F640" s="1368"/>
      <c r="G640" s="1368"/>
      <c r="H640" s="1368"/>
      <c r="I640" s="1368"/>
      <c r="J640" s="1368"/>
      <c r="K640" s="1368"/>
      <c r="L640" s="1368"/>
      <c r="M640" s="1368"/>
      <c r="N640" s="1368"/>
      <c r="O640" s="1368"/>
      <c r="P640" s="1368"/>
      <c r="Q640" s="1368"/>
      <c r="R640" s="1368"/>
      <c r="S640" s="1368"/>
      <c r="T640" s="1368"/>
      <c r="U640" s="1368"/>
      <c r="V640" s="1368"/>
      <c r="W640" s="1368"/>
      <c r="X640" s="1368"/>
      <c r="Y640" s="1368"/>
      <c r="Z640" s="1368"/>
      <c r="AA640" s="1368"/>
      <c r="AB640" s="1368"/>
      <c r="AC640" s="1368"/>
      <c r="AD640" s="1368"/>
      <c r="AE640" s="1368"/>
      <c r="AF640" s="1368"/>
      <c r="AG640" s="1368"/>
      <c r="AH640" s="1368"/>
      <c r="AI640" s="1368"/>
      <c r="AJ640" s="1368"/>
      <c r="AK640" s="1368"/>
      <c r="AL640" s="1368"/>
      <c r="AM640" s="1368"/>
      <c r="AN640" s="1368"/>
      <c r="AO640" s="1368"/>
      <c r="AP640" s="1368"/>
      <c r="AQ640" s="1368"/>
      <c r="AR640" s="1368"/>
      <c r="AS640" s="1368"/>
      <c r="AT640" s="1368"/>
      <c r="AU640" s="1368"/>
      <c r="AV640" s="1368"/>
      <c r="AW640" s="1368"/>
      <c r="AX640" s="1368"/>
      <c r="AY640" s="1368"/>
      <c r="AZ640" s="1368"/>
      <c r="BA640" s="1368"/>
      <c r="BB640" s="1368"/>
    </row>
    <row r="641" spans="8:48" ht="10.5" hidden="1" customHeight="1"/>
    <row r="642" spans="8:48" ht="51" hidden="1" customHeight="1">
      <c r="H642" s="1636" t="s">
        <v>77</v>
      </c>
      <c r="I642" s="1637"/>
      <c r="J642" s="1637"/>
      <c r="K642" s="1637"/>
      <c r="L642" s="1637"/>
      <c r="M642" s="1638"/>
      <c r="N642" s="1247" t="s">
        <v>816</v>
      </c>
      <c r="O642" s="1247"/>
      <c r="P642" s="1247"/>
      <c r="Q642" s="1247"/>
      <c r="R642" s="1247"/>
      <c r="S642" s="1247" t="s">
        <v>1092</v>
      </c>
      <c r="T642" s="1247"/>
      <c r="U642" s="1247"/>
      <c r="V642" s="1247"/>
      <c r="W642" s="1247"/>
      <c r="X642" s="1247" t="s">
        <v>1093</v>
      </c>
      <c r="Y642" s="1247"/>
      <c r="Z642" s="1247"/>
      <c r="AA642" s="1247"/>
      <c r="AB642" s="1247"/>
      <c r="AC642" s="1247" t="s">
        <v>75</v>
      </c>
      <c r="AD642" s="1247"/>
      <c r="AE642" s="1247"/>
      <c r="AF642" s="1247"/>
      <c r="AG642" s="1247"/>
      <c r="AH642" s="1511" t="s">
        <v>215</v>
      </c>
      <c r="AI642" s="1511"/>
      <c r="AJ642" s="1511"/>
      <c r="AK642" s="1511"/>
      <c r="AL642" s="1511"/>
      <c r="AM642" s="1514" t="s">
        <v>2169</v>
      </c>
      <c r="AN642" s="1511"/>
      <c r="AO642" s="1511"/>
      <c r="AP642" s="1511"/>
      <c r="AQ642" s="1511"/>
      <c r="AR642" s="1514" t="s">
        <v>76</v>
      </c>
      <c r="AS642" s="1511"/>
      <c r="AT642" s="1511"/>
      <c r="AU642" s="1511"/>
      <c r="AV642" s="1511"/>
    </row>
    <row r="643" spans="8:48" ht="20.25" hidden="1" customHeight="1">
      <c r="H643" s="1264"/>
      <c r="I643" s="1264"/>
      <c r="J643" s="1264"/>
      <c r="K643" s="1264"/>
      <c r="L643" s="1264"/>
      <c r="M643" s="1264"/>
      <c r="N643" s="1513"/>
      <c r="O643" s="1513"/>
      <c r="P643" s="1513"/>
      <c r="Q643" s="1513"/>
      <c r="R643" s="1513"/>
      <c r="S643" s="1354"/>
      <c r="T643" s="1354"/>
      <c r="U643" s="1354"/>
      <c r="V643" s="1354"/>
      <c r="W643" s="1354"/>
      <c r="X643" s="1354"/>
      <c r="Y643" s="1354"/>
      <c r="Z643" s="1354"/>
      <c r="AA643" s="1354"/>
      <c r="AB643" s="1354"/>
      <c r="AC643" s="1351"/>
      <c r="AD643" s="1351"/>
      <c r="AE643" s="1351"/>
      <c r="AF643" s="1351"/>
      <c r="AG643" s="1351"/>
      <c r="AH643" s="1265" t="str">
        <f t="shared" ref="AH643:AH648" si="12">IF(AND(H643&lt;&gt;"",N643&lt;&gt;"",S643&lt;&gt;"",X643&lt;&gt;""),S643*X643,"")</f>
        <v/>
      </c>
      <c r="AI643" s="1265"/>
      <c r="AJ643" s="1265"/>
      <c r="AK643" s="1265"/>
      <c r="AL643" s="1265"/>
      <c r="AM643" s="1246" t="str">
        <f t="shared" ref="AM643:AM648" si="13">IF(AND(AC643&lt;&gt;"",AH643&lt;&gt;""),1000*AC643/(100*AH643),"")</f>
        <v/>
      </c>
      <c r="AN643" s="1246"/>
      <c r="AO643" s="1246"/>
      <c r="AP643" s="1246"/>
      <c r="AQ643" s="1246"/>
      <c r="AR643" s="1247" t="str">
        <f t="shared" ref="AR643:AR648" si="14">IF(AM643&lt;&gt;"",IF(AM643&gt;8,"si","no"),"")</f>
        <v/>
      </c>
      <c r="AS643" s="1247"/>
      <c r="AT643" s="1247"/>
      <c r="AU643" s="1247"/>
      <c r="AV643" s="1247"/>
    </row>
    <row r="644" spans="8:48" ht="20.25" hidden="1" customHeight="1">
      <c r="H644" s="1264"/>
      <c r="I644" s="1264"/>
      <c r="J644" s="1264"/>
      <c r="K644" s="1264"/>
      <c r="L644" s="1264"/>
      <c r="M644" s="1264"/>
      <c r="N644" s="1513"/>
      <c r="O644" s="1513"/>
      <c r="P644" s="1513"/>
      <c r="Q644" s="1513"/>
      <c r="R644" s="1513"/>
      <c r="S644" s="1354"/>
      <c r="T644" s="1354"/>
      <c r="U644" s="1354"/>
      <c r="V644" s="1354"/>
      <c r="W644" s="1354"/>
      <c r="X644" s="1354"/>
      <c r="Y644" s="1354"/>
      <c r="Z644" s="1354"/>
      <c r="AA644" s="1354"/>
      <c r="AB644" s="1354"/>
      <c r="AC644" s="1351"/>
      <c r="AD644" s="1351"/>
      <c r="AE644" s="1351"/>
      <c r="AF644" s="1351"/>
      <c r="AG644" s="1351"/>
      <c r="AH644" s="1265" t="str">
        <f t="shared" si="12"/>
        <v/>
      </c>
      <c r="AI644" s="1265"/>
      <c r="AJ644" s="1265"/>
      <c r="AK644" s="1265"/>
      <c r="AL644" s="1265"/>
      <c r="AM644" s="1246" t="str">
        <f t="shared" si="13"/>
        <v/>
      </c>
      <c r="AN644" s="1246"/>
      <c r="AO644" s="1246"/>
      <c r="AP644" s="1246"/>
      <c r="AQ644" s="1246"/>
      <c r="AR644" s="1247" t="str">
        <f t="shared" si="14"/>
        <v/>
      </c>
      <c r="AS644" s="1247"/>
      <c r="AT644" s="1247"/>
      <c r="AU644" s="1247"/>
      <c r="AV644" s="1247"/>
    </row>
    <row r="645" spans="8:48" ht="20.25" hidden="1" customHeight="1">
      <c r="H645" s="1264"/>
      <c r="I645" s="1264"/>
      <c r="J645" s="1264"/>
      <c r="K645" s="1264"/>
      <c r="L645" s="1264"/>
      <c r="M645" s="1264"/>
      <c r="N645" s="1513"/>
      <c r="O645" s="1513"/>
      <c r="P645" s="1513"/>
      <c r="Q645" s="1513"/>
      <c r="R645" s="1513"/>
      <c r="S645" s="1354"/>
      <c r="T645" s="1354"/>
      <c r="U645" s="1354"/>
      <c r="V645" s="1354"/>
      <c r="W645" s="1354"/>
      <c r="X645" s="1354"/>
      <c r="Y645" s="1354"/>
      <c r="Z645" s="1354"/>
      <c r="AA645" s="1354"/>
      <c r="AB645" s="1354"/>
      <c r="AC645" s="1351"/>
      <c r="AD645" s="1351"/>
      <c r="AE645" s="1351"/>
      <c r="AF645" s="1351"/>
      <c r="AG645" s="1351"/>
      <c r="AH645" s="1265" t="str">
        <f t="shared" si="12"/>
        <v/>
      </c>
      <c r="AI645" s="1265"/>
      <c r="AJ645" s="1265"/>
      <c r="AK645" s="1265"/>
      <c r="AL645" s="1265"/>
      <c r="AM645" s="1246" t="str">
        <f t="shared" si="13"/>
        <v/>
      </c>
      <c r="AN645" s="1246"/>
      <c r="AO645" s="1246"/>
      <c r="AP645" s="1246"/>
      <c r="AQ645" s="1246"/>
      <c r="AR645" s="1247" t="str">
        <f t="shared" si="14"/>
        <v/>
      </c>
      <c r="AS645" s="1247"/>
      <c r="AT645" s="1247"/>
      <c r="AU645" s="1247"/>
      <c r="AV645" s="1247"/>
    </row>
    <row r="646" spans="8:48" ht="20.25" hidden="1" customHeight="1">
      <c r="H646" s="1264"/>
      <c r="I646" s="1264"/>
      <c r="J646" s="1264"/>
      <c r="K646" s="1264"/>
      <c r="L646" s="1264"/>
      <c r="M646" s="1264"/>
      <c r="N646" s="1513"/>
      <c r="O646" s="1513"/>
      <c r="P646" s="1513"/>
      <c r="Q646" s="1513"/>
      <c r="R646" s="1513"/>
      <c r="S646" s="1354"/>
      <c r="T646" s="1354"/>
      <c r="U646" s="1354"/>
      <c r="V646" s="1354"/>
      <c r="W646" s="1354"/>
      <c r="X646" s="1354"/>
      <c r="Y646" s="1354"/>
      <c r="Z646" s="1354"/>
      <c r="AA646" s="1354"/>
      <c r="AB646" s="1354"/>
      <c r="AC646" s="1351"/>
      <c r="AD646" s="1351"/>
      <c r="AE646" s="1351"/>
      <c r="AF646" s="1351"/>
      <c r="AG646" s="1351"/>
      <c r="AH646" s="1265" t="str">
        <f t="shared" si="12"/>
        <v/>
      </c>
      <c r="AI646" s="1265"/>
      <c r="AJ646" s="1265"/>
      <c r="AK646" s="1265"/>
      <c r="AL646" s="1265"/>
      <c r="AM646" s="1246" t="str">
        <f t="shared" si="13"/>
        <v/>
      </c>
      <c r="AN646" s="1246"/>
      <c r="AO646" s="1246"/>
      <c r="AP646" s="1246"/>
      <c r="AQ646" s="1246"/>
      <c r="AR646" s="1247" t="str">
        <f t="shared" si="14"/>
        <v/>
      </c>
      <c r="AS646" s="1247"/>
      <c r="AT646" s="1247"/>
      <c r="AU646" s="1247"/>
      <c r="AV646" s="1247"/>
    </row>
    <row r="647" spans="8:48" ht="20.25" hidden="1" customHeight="1">
      <c r="H647" s="1264"/>
      <c r="I647" s="1264"/>
      <c r="J647" s="1264"/>
      <c r="K647" s="1264"/>
      <c r="L647" s="1264"/>
      <c r="M647" s="1264"/>
      <c r="N647" s="1513"/>
      <c r="O647" s="1513"/>
      <c r="P647" s="1513"/>
      <c r="Q647" s="1513"/>
      <c r="R647" s="1513"/>
      <c r="S647" s="1354"/>
      <c r="T647" s="1354"/>
      <c r="U647" s="1354"/>
      <c r="V647" s="1354"/>
      <c r="W647" s="1354"/>
      <c r="X647" s="1354"/>
      <c r="Y647" s="1354"/>
      <c r="Z647" s="1354"/>
      <c r="AA647" s="1354"/>
      <c r="AB647" s="1354"/>
      <c r="AC647" s="1351"/>
      <c r="AD647" s="1351"/>
      <c r="AE647" s="1351"/>
      <c r="AF647" s="1351"/>
      <c r="AG647" s="1351"/>
      <c r="AH647" s="1265" t="str">
        <f t="shared" si="12"/>
        <v/>
      </c>
      <c r="AI647" s="1265"/>
      <c r="AJ647" s="1265"/>
      <c r="AK647" s="1265"/>
      <c r="AL647" s="1265"/>
      <c r="AM647" s="1246" t="str">
        <f t="shared" si="13"/>
        <v/>
      </c>
      <c r="AN647" s="1246"/>
      <c r="AO647" s="1246"/>
      <c r="AP647" s="1246"/>
      <c r="AQ647" s="1246"/>
      <c r="AR647" s="1247" t="str">
        <f t="shared" si="14"/>
        <v/>
      </c>
      <c r="AS647" s="1247"/>
      <c r="AT647" s="1247"/>
      <c r="AU647" s="1247"/>
      <c r="AV647" s="1247"/>
    </row>
    <row r="648" spans="8:48" ht="20.25" hidden="1" customHeight="1">
      <c r="H648" s="1264"/>
      <c r="I648" s="1264"/>
      <c r="J648" s="1264"/>
      <c r="K648" s="1264"/>
      <c r="L648" s="1264"/>
      <c r="M648" s="1264"/>
      <c r="N648" s="1513"/>
      <c r="O648" s="1513"/>
      <c r="P648" s="1513"/>
      <c r="Q648" s="1513"/>
      <c r="R648" s="1513"/>
      <c r="S648" s="1354"/>
      <c r="T648" s="1354"/>
      <c r="U648" s="1354"/>
      <c r="V648" s="1354"/>
      <c r="W648" s="1354"/>
      <c r="X648" s="1354"/>
      <c r="Y648" s="1354"/>
      <c r="Z648" s="1354"/>
      <c r="AA648" s="1354"/>
      <c r="AB648" s="1354"/>
      <c r="AC648" s="1351"/>
      <c r="AD648" s="1351"/>
      <c r="AE648" s="1351"/>
      <c r="AF648" s="1351"/>
      <c r="AG648" s="1351"/>
      <c r="AH648" s="1265" t="str">
        <f t="shared" si="12"/>
        <v/>
      </c>
      <c r="AI648" s="1265"/>
      <c r="AJ648" s="1265"/>
      <c r="AK648" s="1265"/>
      <c r="AL648" s="1265"/>
      <c r="AM648" s="1246" t="str">
        <f t="shared" si="13"/>
        <v/>
      </c>
      <c r="AN648" s="1246"/>
      <c r="AO648" s="1246"/>
      <c r="AP648" s="1246"/>
      <c r="AQ648" s="1246"/>
      <c r="AR648" s="1247" t="str">
        <f t="shared" si="14"/>
        <v/>
      </c>
      <c r="AS648" s="1247"/>
      <c r="AT648" s="1247"/>
      <c r="AU648" s="1247"/>
      <c r="AV648" s="1247"/>
    </row>
    <row r="649" spans="8:48" ht="10.5" hidden="1" customHeight="1"/>
    <row r="650" spans="8:48" ht="10.5" hidden="1" customHeight="1"/>
    <row r="651" spans="8:48" ht="10.5" hidden="1" customHeight="1">
      <c r="M651" s="1210" t="s">
        <v>103</v>
      </c>
      <c r="N651" s="1211"/>
      <c r="O651" s="1211"/>
      <c r="P651" s="1211"/>
      <c r="Q651" s="1211"/>
      <c r="R651" s="1211"/>
      <c r="S651" s="1211"/>
      <c r="T651" s="1211"/>
      <c r="U651" s="1211"/>
      <c r="V651" s="1211"/>
      <c r="W651" s="1211"/>
      <c r="X651" s="1211"/>
      <c r="Y651" s="1211"/>
      <c r="Z651" s="1211"/>
      <c r="AA651" s="1211"/>
      <c r="AB651" s="1211"/>
      <c r="AC651" s="1211"/>
      <c r="AD651" s="1211"/>
      <c r="AE651" s="1211"/>
      <c r="AF651" s="1211"/>
      <c r="AG651" s="1221" t="s">
        <v>817</v>
      </c>
      <c r="AH651" s="1211"/>
      <c r="AI651" s="1211"/>
      <c r="AJ651" s="1211"/>
      <c r="AK651" s="1222"/>
      <c r="AL651" s="1221" t="s">
        <v>818</v>
      </c>
      <c r="AM651" s="1211"/>
      <c r="AN651" s="1211"/>
      <c r="AO651" s="1211"/>
      <c r="AP651" s="1222"/>
    </row>
    <row r="652" spans="8:48" ht="10.5" hidden="1" customHeight="1">
      <c r="M652" s="1212"/>
      <c r="N652" s="1213"/>
      <c r="O652" s="1213"/>
      <c r="P652" s="1213"/>
      <c r="Q652" s="1213"/>
      <c r="R652" s="1213"/>
      <c r="S652" s="1213"/>
      <c r="T652" s="1213"/>
      <c r="U652" s="1213"/>
      <c r="V652" s="1213"/>
      <c r="W652" s="1213"/>
      <c r="X652" s="1213"/>
      <c r="Y652" s="1213"/>
      <c r="Z652" s="1213"/>
      <c r="AA652" s="1213"/>
      <c r="AB652" s="1213"/>
      <c r="AC652" s="1213"/>
      <c r="AD652" s="1213"/>
      <c r="AE652" s="1213"/>
      <c r="AF652" s="1213"/>
      <c r="AG652" s="1212"/>
      <c r="AH652" s="1213"/>
      <c r="AI652" s="1213"/>
      <c r="AJ652" s="1213"/>
      <c r="AK652" s="1223"/>
      <c r="AL652" s="1212"/>
      <c r="AM652" s="1213"/>
      <c r="AN652" s="1213"/>
      <c r="AO652" s="1213"/>
      <c r="AP652" s="1223"/>
    </row>
    <row r="653" spans="8:48" ht="10.5" hidden="1" customHeight="1">
      <c r="M653" s="1212"/>
      <c r="N653" s="1213"/>
      <c r="O653" s="1213"/>
      <c r="P653" s="1213"/>
      <c r="Q653" s="1213"/>
      <c r="R653" s="1213"/>
      <c r="S653" s="1213"/>
      <c r="T653" s="1213"/>
      <c r="U653" s="1213"/>
      <c r="V653" s="1213"/>
      <c r="W653" s="1213"/>
      <c r="X653" s="1213"/>
      <c r="Y653" s="1213"/>
      <c r="Z653" s="1213"/>
      <c r="AA653" s="1213"/>
      <c r="AB653" s="1213"/>
      <c r="AC653" s="1213"/>
      <c r="AD653" s="1213"/>
      <c r="AE653" s="1213"/>
      <c r="AF653" s="1213"/>
      <c r="AG653" s="69"/>
      <c r="AH653" s="70"/>
      <c r="AI653" s="263" t="str">
        <f>IF(COUNTIF(AR643:AV648,"si")&gt;0,"x","")</f>
        <v/>
      </c>
      <c r="AJ653" s="70"/>
      <c r="AK653" s="557"/>
      <c r="AL653" s="69"/>
      <c r="AM653" s="70"/>
      <c r="AN653" s="165" t="str">
        <f>IF(COUNTIF(AR643:AV648,"si")+COUNTIF(AR643:AV648,"no")&gt;0,IF(AI653="x","","x"),"")</f>
        <v/>
      </c>
      <c r="AO653" s="70"/>
      <c r="AP653" s="71"/>
    </row>
    <row r="654" spans="8:48" ht="10.5" hidden="1" customHeight="1">
      <c r="M654" s="1214"/>
      <c r="N654" s="1215"/>
      <c r="O654" s="1215"/>
      <c r="P654" s="1215"/>
      <c r="Q654" s="1215"/>
      <c r="R654" s="1215"/>
      <c r="S654" s="1215"/>
      <c r="T654" s="1215"/>
      <c r="U654" s="1215"/>
      <c r="V654" s="1215"/>
      <c r="W654" s="1215"/>
      <c r="X654" s="1215"/>
      <c r="Y654" s="1215"/>
      <c r="Z654" s="1215"/>
      <c r="AA654" s="1215"/>
      <c r="AB654" s="1215"/>
      <c r="AC654" s="1215"/>
      <c r="AD654" s="1215"/>
      <c r="AE654" s="1215"/>
      <c r="AF654" s="1215"/>
      <c r="AG654" s="72"/>
      <c r="AH654" s="73"/>
      <c r="AI654" s="73"/>
      <c r="AJ654" s="73"/>
      <c r="AK654" s="74"/>
      <c r="AL654" s="72"/>
      <c r="AM654" s="73"/>
      <c r="AN654" s="73"/>
      <c r="AO654" s="73"/>
      <c r="AP654" s="74"/>
    </row>
    <row r="655" spans="8:48" ht="10.5" hidden="1" customHeight="1"/>
    <row r="656" spans="8:48" ht="10.5" hidden="1" customHeight="1"/>
    <row r="657" spans="1:56" ht="22.5" hidden="1" customHeight="1">
      <c r="B657" s="1060" t="s">
        <v>1113</v>
      </c>
      <c r="C657" s="1061"/>
      <c r="D657" s="1061"/>
      <c r="E657" s="1061"/>
      <c r="F657" s="1216" t="s">
        <v>473</v>
      </c>
      <c r="G657" s="1217"/>
      <c r="H657" s="1217"/>
      <c r="I657" s="1217"/>
      <c r="J657" s="993">
        <f>IF($U$2&lt;&gt;"",$U$2,"")</f>
        <v>0</v>
      </c>
      <c r="K657" s="993"/>
      <c r="L657" s="993"/>
      <c r="M657" s="993"/>
      <c r="N657" s="993"/>
      <c r="O657" s="993"/>
      <c r="P657" s="994"/>
      <c r="Q657" s="1033" t="s">
        <v>1279</v>
      </c>
      <c r="R657" s="1196"/>
      <c r="S657" s="1196"/>
      <c r="T657" s="1196"/>
      <c r="U657" s="1196"/>
      <c r="V657" s="1196"/>
      <c r="W657" s="1196"/>
      <c r="X657" s="1196"/>
      <c r="Y657" s="1196"/>
      <c r="Z657" s="1196"/>
      <c r="AA657" s="1196"/>
      <c r="AB657" s="1196"/>
      <c r="AC657" s="1196"/>
      <c r="AD657" s="1196"/>
      <c r="AE657" s="1196"/>
      <c r="AF657" s="1196"/>
      <c r="AG657" s="1196"/>
      <c r="AH657" s="1196"/>
      <c r="AI657" s="1196"/>
      <c r="AJ657" s="1196"/>
      <c r="AK657" s="1196"/>
      <c r="AL657" s="1196"/>
      <c r="AM657" s="1196"/>
      <c r="AN657" s="1196"/>
      <c r="AO657" s="1196"/>
      <c r="AP657" s="1196"/>
      <c r="AQ657" s="1196"/>
      <c r="AR657" s="1196"/>
      <c r="AS657" s="1196"/>
      <c r="AT657" s="1196"/>
      <c r="AU657" s="1196"/>
      <c r="AV657" s="1196"/>
      <c r="AW657" s="1196"/>
      <c r="AX657" s="1196"/>
      <c r="AY657" s="1196"/>
      <c r="AZ657" s="1196"/>
      <c r="BA657" s="1196"/>
      <c r="BB657" s="1197"/>
    </row>
    <row r="658" spans="1:56" ht="22.5" hidden="1" customHeight="1">
      <c r="B658" s="1062"/>
      <c r="C658" s="1063"/>
      <c r="D658" s="1063"/>
      <c r="E658" s="1063"/>
      <c r="F658" s="1239" t="s">
        <v>653</v>
      </c>
      <c r="G658" s="1240"/>
      <c r="H658" s="1240"/>
      <c r="I658" s="1240"/>
      <c r="J658" s="1042" t="str">
        <f>IF($AW$2&lt;&gt;"",$AW$2,"")</f>
        <v>01</v>
      </c>
      <c r="K658" s="1042"/>
      <c r="L658" s="1042"/>
      <c r="M658" s="1042"/>
      <c r="N658" s="1042"/>
      <c r="O658" s="1042"/>
      <c r="P658" s="1043"/>
      <c r="Q658" s="1198"/>
      <c r="R658" s="1198"/>
      <c r="S658" s="1198"/>
      <c r="T658" s="1198"/>
      <c r="U658" s="1198"/>
      <c r="V658" s="1198"/>
      <c r="W658" s="1198"/>
      <c r="X658" s="1198"/>
      <c r="Y658" s="1198"/>
      <c r="Z658" s="1198"/>
      <c r="AA658" s="1198"/>
      <c r="AB658" s="1198"/>
      <c r="AC658" s="1198"/>
      <c r="AD658" s="1198"/>
      <c r="AE658" s="1198"/>
      <c r="AF658" s="1198"/>
      <c r="AG658" s="1198"/>
      <c r="AH658" s="1198"/>
      <c r="AI658" s="1198"/>
      <c r="AJ658" s="1198"/>
      <c r="AK658" s="1198"/>
      <c r="AL658" s="1198"/>
      <c r="AM658" s="1198"/>
      <c r="AN658" s="1198"/>
      <c r="AO658" s="1198"/>
      <c r="AP658" s="1198"/>
      <c r="AQ658" s="1198"/>
      <c r="AR658" s="1198"/>
      <c r="AS658" s="1198"/>
      <c r="AT658" s="1198"/>
      <c r="AU658" s="1198"/>
      <c r="AV658" s="1198"/>
      <c r="AW658" s="1198"/>
      <c r="AX658" s="1198"/>
      <c r="AY658" s="1198"/>
      <c r="AZ658" s="1198"/>
      <c r="BA658" s="1198"/>
      <c r="BB658" s="1199"/>
    </row>
    <row r="659" spans="1:56" ht="10.5" hidden="1" customHeight="1"/>
    <row r="660" spans="1:56" s="562" customFormat="1" ht="12.75" hidden="1" customHeight="1">
      <c r="A660" s="561"/>
      <c r="B660" s="1355" t="s">
        <v>690</v>
      </c>
      <c r="C660" s="1355"/>
      <c r="D660" s="1355"/>
      <c r="E660" s="1355"/>
      <c r="F660" s="1355"/>
      <c r="G660" s="1355"/>
      <c r="H660" s="1355"/>
      <c r="I660" s="1355"/>
      <c r="J660" s="1355"/>
      <c r="K660" s="1355"/>
      <c r="L660" s="1355"/>
      <c r="M660" s="1355"/>
      <c r="N660" s="1355"/>
      <c r="O660" s="1355"/>
      <c r="P660" s="1355"/>
      <c r="Q660" s="1355"/>
      <c r="R660" s="1355"/>
      <c r="S660" s="1355"/>
      <c r="T660" s="1355"/>
      <c r="U660" s="1355"/>
      <c r="V660" s="1355"/>
      <c r="W660" s="1355"/>
      <c r="X660" s="1355"/>
      <c r="Y660" s="1355"/>
      <c r="Z660" s="1355"/>
      <c r="AA660" s="1355"/>
      <c r="AB660" s="1355"/>
      <c r="AC660" s="1355"/>
      <c r="AD660" s="1355"/>
      <c r="AE660" s="1355"/>
      <c r="AF660" s="1355"/>
      <c r="AG660" s="1355"/>
      <c r="AH660" s="1355"/>
      <c r="AI660" s="1355"/>
      <c r="AJ660" s="1355"/>
      <c r="AK660" s="1355"/>
      <c r="AL660" s="1355"/>
      <c r="AM660" s="1355"/>
      <c r="AN660" s="1355"/>
      <c r="AO660" s="1355"/>
      <c r="AP660" s="1355"/>
      <c r="AQ660" s="1355"/>
      <c r="AR660" s="1355"/>
      <c r="AS660" s="1355"/>
      <c r="AT660" s="1355"/>
      <c r="AU660" s="1355"/>
      <c r="AV660" s="1355"/>
      <c r="AW660" s="1355"/>
      <c r="AX660" s="1355"/>
      <c r="AY660" s="1355"/>
      <c r="AZ660" s="1355"/>
      <c r="BA660" s="1355"/>
      <c r="BB660" s="1355"/>
      <c r="BC660" s="561"/>
      <c r="BD660" s="636"/>
    </row>
    <row r="661" spans="1:56" s="562" customFormat="1" ht="12.75" hidden="1" customHeight="1">
      <c r="A661" s="561"/>
      <c r="B661" s="1355"/>
      <c r="C661" s="1355"/>
      <c r="D661" s="1355"/>
      <c r="E661" s="1355"/>
      <c r="F661" s="1355"/>
      <c r="G661" s="1355"/>
      <c r="H661" s="1355"/>
      <c r="I661" s="1355"/>
      <c r="J661" s="1355"/>
      <c r="K661" s="1355"/>
      <c r="L661" s="1355"/>
      <c r="M661" s="1355"/>
      <c r="N661" s="1355"/>
      <c r="O661" s="1355"/>
      <c r="P661" s="1355"/>
      <c r="Q661" s="1355"/>
      <c r="R661" s="1355"/>
      <c r="S661" s="1355"/>
      <c r="T661" s="1355"/>
      <c r="U661" s="1355"/>
      <c r="V661" s="1355"/>
      <c r="W661" s="1355"/>
      <c r="X661" s="1355"/>
      <c r="Y661" s="1355"/>
      <c r="Z661" s="1355"/>
      <c r="AA661" s="1355"/>
      <c r="AB661" s="1355"/>
      <c r="AC661" s="1355"/>
      <c r="AD661" s="1355"/>
      <c r="AE661" s="1355"/>
      <c r="AF661" s="1355"/>
      <c r="AG661" s="1355"/>
      <c r="AH661" s="1355"/>
      <c r="AI661" s="1355"/>
      <c r="AJ661" s="1355"/>
      <c r="AK661" s="1355"/>
      <c r="AL661" s="1355"/>
      <c r="AM661" s="1355"/>
      <c r="AN661" s="1355"/>
      <c r="AO661" s="1355"/>
      <c r="AP661" s="1355"/>
      <c r="AQ661" s="1355"/>
      <c r="AR661" s="1355"/>
      <c r="AS661" s="1355"/>
      <c r="AT661" s="1355"/>
      <c r="AU661" s="1355"/>
      <c r="AV661" s="1355"/>
      <c r="AW661" s="1355"/>
      <c r="AX661" s="1355"/>
      <c r="AY661" s="1355"/>
      <c r="AZ661" s="1355"/>
      <c r="BA661" s="1355"/>
      <c r="BB661" s="1355"/>
      <c r="BC661" s="561"/>
      <c r="BD661" s="636"/>
    </row>
    <row r="662" spans="1:56" ht="10.5" hidden="1" customHeight="1"/>
    <row r="663" spans="1:56" ht="36.75" hidden="1" customHeight="1">
      <c r="D663" s="1277" t="s">
        <v>657</v>
      </c>
      <c r="E663" s="1278"/>
      <c r="F663" s="1278"/>
      <c r="G663" s="1278"/>
      <c r="H663" s="1254" t="s">
        <v>1143</v>
      </c>
      <c r="I663" s="1254"/>
      <c r="J663" s="1254"/>
      <c r="K663" s="1254"/>
      <c r="L663" s="1254"/>
      <c r="M663" s="1254" t="s">
        <v>1141</v>
      </c>
      <c r="N663" s="1254"/>
      <c r="O663" s="1254"/>
      <c r="P663" s="1254"/>
      <c r="Q663" s="1254"/>
      <c r="R663" s="1254" t="s">
        <v>1142</v>
      </c>
      <c r="S663" s="1254"/>
      <c r="T663" s="1254"/>
      <c r="U663" s="1254"/>
      <c r="V663" s="1254"/>
      <c r="W663" s="1254" t="s">
        <v>1144</v>
      </c>
      <c r="X663" s="1254"/>
      <c r="Y663" s="1254"/>
      <c r="Z663" s="1254"/>
      <c r="AA663" s="1254"/>
      <c r="AC663" s="1277" t="s">
        <v>657</v>
      </c>
      <c r="AD663" s="1278"/>
      <c r="AE663" s="1278"/>
      <c r="AF663" s="1278"/>
      <c r="AG663" s="1254" t="s">
        <v>1143</v>
      </c>
      <c r="AH663" s="1254"/>
      <c r="AI663" s="1254"/>
      <c r="AJ663" s="1254"/>
      <c r="AK663" s="1254"/>
      <c r="AL663" s="1254" t="s">
        <v>1141</v>
      </c>
      <c r="AM663" s="1254"/>
      <c r="AN663" s="1254"/>
      <c r="AO663" s="1254"/>
      <c r="AP663" s="1254"/>
      <c r="AQ663" s="1254" t="s">
        <v>1142</v>
      </c>
      <c r="AR663" s="1254"/>
      <c r="AS663" s="1254"/>
      <c r="AT663" s="1254"/>
      <c r="AU663" s="1254"/>
      <c r="AV663" s="1254" t="s">
        <v>1144</v>
      </c>
      <c r="AW663" s="1254"/>
      <c r="AX663" s="1254"/>
      <c r="AY663" s="1254"/>
      <c r="AZ663" s="1254"/>
    </row>
    <row r="664" spans="1:56" ht="15" hidden="1" customHeight="1">
      <c r="D664" s="1181"/>
      <c r="E664" s="1181"/>
      <c r="F664" s="1181"/>
      <c r="G664" s="1181"/>
      <c r="H664" s="1182"/>
      <c r="I664" s="1182"/>
      <c r="J664" s="1182"/>
      <c r="K664" s="1182"/>
      <c r="L664" s="1182"/>
      <c r="M664" s="1195"/>
      <c r="N664" s="1195"/>
      <c r="O664" s="1195"/>
      <c r="P664" s="1195"/>
      <c r="Q664" s="1195"/>
      <c r="R664" s="1195"/>
      <c r="S664" s="1195"/>
      <c r="T664" s="1195"/>
      <c r="U664" s="1195"/>
      <c r="V664" s="1195"/>
      <c r="W664" s="1180" t="str">
        <f>IF(AND(D664&lt;&gt;"",H664&lt;&gt;"",M664&lt;&gt;"",R664&lt;&gt;""),IF(M664=R664,H664,H664*(2/(1.5+M664/R664))*Cdia(M664)/0.83),"")</f>
        <v/>
      </c>
      <c r="X664" s="1180"/>
      <c r="Y664" s="1180"/>
      <c r="Z664" s="1180"/>
      <c r="AA664" s="1180"/>
      <c r="AC664" s="1181"/>
      <c r="AD664" s="1181"/>
      <c r="AE664" s="1181"/>
      <c r="AF664" s="1181"/>
      <c r="AG664" s="1182"/>
      <c r="AH664" s="1182"/>
      <c r="AI664" s="1182"/>
      <c r="AJ664" s="1182"/>
      <c r="AK664" s="1182"/>
      <c r="AL664" s="1195"/>
      <c r="AM664" s="1195"/>
      <c r="AN664" s="1195"/>
      <c r="AO664" s="1195"/>
      <c r="AP664" s="1195"/>
      <c r="AQ664" s="1195"/>
      <c r="AR664" s="1195"/>
      <c r="AS664" s="1195"/>
      <c r="AT664" s="1195"/>
      <c r="AU664" s="1195"/>
      <c r="AV664" s="1180" t="str">
        <f>IF(AND(AC664&lt;&gt;"",AG664&lt;&gt;"",AL664&lt;&gt;"",AQ664&lt;&gt;""),IF(AL664=AQ664,AG664,AG664*(2/(1.5+AL664/AQ664))*Cdia(AL664)/0.83),"")</f>
        <v/>
      </c>
      <c r="AW664" s="1180"/>
      <c r="AX664" s="1180"/>
      <c r="AY664" s="1180"/>
      <c r="AZ664" s="1180"/>
    </row>
    <row r="665" spans="1:56" ht="15" hidden="1" customHeight="1">
      <c r="D665" s="1181"/>
      <c r="E665" s="1181"/>
      <c r="F665" s="1181"/>
      <c r="G665" s="1181"/>
      <c r="H665" s="1182"/>
      <c r="I665" s="1182"/>
      <c r="J665" s="1182"/>
      <c r="K665" s="1182"/>
      <c r="L665" s="1182"/>
      <c r="M665" s="1195"/>
      <c r="N665" s="1195"/>
      <c r="O665" s="1195"/>
      <c r="P665" s="1195"/>
      <c r="Q665" s="1195"/>
      <c r="R665" s="1195"/>
      <c r="S665" s="1195"/>
      <c r="T665" s="1195"/>
      <c r="U665" s="1195"/>
      <c r="V665" s="1195"/>
      <c r="W665" s="1180" t="str">
        <f>IF(AND(H665&lt;&gt;"",M665&lt;&gt;"",R665&lt;&gt;""),IF(M665=R665,H665,H665*(2/(1.5+M665/R665))*Cdia(M665)/0.83),"")</f>
        <v/>
      </c>
      <c r="X665" s="1180"/>
      <c r="Y665" s="1180"/>
      <c r="Z665" s="1180"/>
      <c r="AA665" s="1180"/>
      <c r="AC665" s="1181"/>
      <c r="AD665" s="1181"/>
      <c r="AE665" s="1181"/>
      <c r="AF665" s="1181"/>
      <c r="AG665" s="1182"/>
      <c r="AH665" s="1182"/>
      <c r="AI665" s="1182"/>
      <c r="AJ665" s="1182"/>
      <c r="AK665" s="1182"/>
      <c r="AL665" s="1195"/>
      <c r="AM665" s="1195"/>
      <c r="AN665" s="1195"/>
      <c r="AO665" s="1195"/>
      <c r="AP665" s="1195"/>
      <c r="AQ665" s="1195"/>
      <c r="AR665" s="1195"/>
      <c r="AS665" s="1195"/>
      <c r="AT665" s="1195"/>
      <c r="AU665" s="1195"/>
      <c r="AV665" s="1180" t="str">
        <f>IF(AND(AG665&lt;&gt;"",AL665&lt;&gt;"",AQ665&lt;&gt;""),IF(AL665=AQ665,AG665,AG665*(2/(1.5+AL665/AQ665))*Cdia(AL665)/0.83),"")</f>
        <v/>
      </c>
      <c r="AW665" s="1180"/>
      <c r="AX665" s="1180"/>
      <c r="AY665" s="1180"/>
      <c r="AZ665" s="1180"/>
    </row>
    <row r="666" spans="1:56" ht="15" hidden="1" customHeight="1">
      <c r="D666" s="1181"/>
      <c r="E666" s="1181"/>
      <c r="F666" s="1181"/>
      <c r="G666" s="1181"/>
      <c r="H666" s="1182"/>
      <c r="I666" s="1182"/>
      <c r="J666" s="1182"/>
      <c r="K666" s="1182"/>
      <c r="L666" s="1182"/>
      <c r="M666" s="1195"/>
      <c r="N666" s="1195"/>
      <c r="O666" s="1195"/>
      <c r="P666" s="1195"/>
      <c r="Q666" s="1195"/>
      <c r="R666" s="1195"/>
      <c r="S666" s="1195"/>
      <c r="T666" s="1195"/>
      <c r="U666" s="1195"/>
      <c r="V666" s="1195"/>
      <c r="W666" s="1180" t="str">
        <f>IF(AND(H666&lt;&gt;"",M666&lt;&gt;"",R666&lt;&gt;""),IF(M666=R666,H666,H666*(2/(1.5+M666/R666))*Cdia(M666)/0.83),"")</f>
        <v/>
      </c>
      <c r="X666" s="1180"/>
      <c r="Y666" s="1180"/>
      <c r="Z666" s="1180"/>
      <c r="AA666" s="1180"/>
      <c r="AC666" s="1181"/>
      <c r="AD666" s="1181"/>
      <c r="AE666" s="1181"/>
      <c r="AF666" s="1181"/>
      <c r="AG666" s="1182"/>
      <c r="AH666" s="1182"/>
      <c r="AI666" s="1182"/>
      <c r="AJ666" s="1182"/>
      <c r="AK666" s="1182"/>
      <c r="AL666" s="1195"/>
      <c r="AM666" s="1195"/>
      <c r="AN666" s="1195"/>
      <c r="AO666" s="1195"/>
      <c r="AP666" s="1195"/>
      <c r="AQ666" s="1195"/>
      <c r="AR666" s="1195"/>
      <c r="AS666" s="1195"/>
      <c r="AT666" s="1195"/>
      <c r="AU666" s="1195"/>
      <c r="AV666" s="1180" t="str">
        <f>IF(AND(AG666&lt;&gt;"",AL666&lt;&gt;"",AQ666&lt;&gt;""),IF(AL666=AQ666,AG666,AG666*(2/(1.5+AL666/AQ666))*Cdia(AL666)/0.83),"")</f>
        <v/>
      </c>
      <c r="AW666" s="1180"/>
      <c r="AX666" s="1180"/>
      <c r="AY666" s="1180"/>
      <c r="AZ666" s="1180"/>
    </row>
    <row r="667" spans="1:56" ht="15" hidden="1" customHeight="1">
      <c r="D667" s="1181"/>
      <c r="E667" s="1181"/>
      <c r="F667" s="1181"/>
      <c r="G667" s="1181"/>
      <c r="H667" s="1182"/>
      <c r="I667" s="1182"/>
      <c r="J667" s="1182"/>
      <c r="K667" s="1182"/>
      <c r="L667" s="1182"/>
      <c r="M667" s="1195"/>
      <c r="N667" s="1195"/>
      <c r="O667" s="1195"/>
      <c r="P667" s="1195"/>
      <c r="Q667" s="1195"/>
      <c r="R667" s="1195"/>
      <c r="S667" s="1195"/>
      <c r="T667" s="1195"/>
      <c r="U667" s="1195"/>
      <c r="V667" s="1195"/>
      <c r="W667" s="1180" t="str">
        <f>IF(AND(H667&lt;&gt;"",M667&lt;&gt;"",R667&lt;&gt;""),IF(M667=R667,H667,H667*(2/(1.5+M667/R667))*Cdia(M667)/0.83),"")</f>
        <v/>
      </c>
      <c r="X667" s="1180"/>
      <c r="Y667" s="1180"/>
      <c r="Z667" s="1180"/>
      <c r="AA667" s="1180"/>
      <c r="AC667" s="1181"/>
      <c r="AD667" s="1181"/>
      <c r="AE667" s="1181"/>
      <c r="AF667" s="1181"/>
      <c r="AG667" s="1182"/>
      <c r="AH667" s="1182"/>
      <c r="AI667" s="1182"/>
      <c r="AJ667" s="1182"/>
      <c r="AK667" s="1182"/>
      <c r="AL667" s="1195"/>
      <c r="AM667" s="1195"/>
      <c r="AN667" s="1195"/>
      <c r="AO667" s="1195"/>
      <c r="AP667" s="1195"/>
      <c r="AQ667" s="1195"/>
      <c r="AR667" s="1195"/>
      <c r="AS667" s="1195"/>
      <c r="AT667" s="1195"/>
      <c r="AU667" s="1195"/>
      <c r="AV667" s="1180" t="str">
        <f>IF(AND(AG667&lt;&gt;"",AL667&lt;&gt;"",AQ667&lt;&gt;""),IF(AL667=AQ667,AG667,AG667*(2/(1.5+AL667/AQ667))*Cdia(AL667)/0.83),"")</f>
        <v/>
      </c>
      <c r="AW667" s="1180"/>
      <c r="AX667" s="1180"/>
      <c r="AY667" s="1180"/>
      <c r="AZ667" s="1180"/>
    </row>
    <row r="668" spans="1:56" ht="15" hidden="1" customHeight="1">
      <c r="D668" s="1181"/>
      <c r="E668" s="1181"/>
      <c r="F668" s="1181"/>
      <c r="G668" s="1181"/>
      <c r="H668" s="1182"/>
      <c r="I668" s="1182"/>
      <c r="J668" s="1182"/>
      <c r="K668" s="1182"/>
      <c r="L668" s="1182"/>
      <c r="M668" s="1195"/>
      <c r="N668" s="1195"/>
      <c r="O668" s="1195"/>
      <c r="P668" s="1195"/>
      <c r="Q668" s="1195"/>
      <c r="R668" s="1195"/>
      <c r="S668" s="1195"/>
      <c r="T668" s="1195"/>
      <c r="U668" s="1195"/>
      <c r="V668" s="1195"/>
      <c r="W668" s="1180" t="str">
        <f>IF(AND(H668&lt;&gt;"",M668&lt;&gt;"",R668&lt;&gt;""),IF(M668=R668,H668,H668*(2/(1.5+M668/R668))*Cdia(M668)/0.83),"")</f>
        <v/>
      </c>
      <c r="X668" s="1180"/>
      <c r="Y668" s="1180"/>
      <c r="Z668" s="1180"/>
      <c r="AA668" s="1180"/>
      <c r="AC668" s="1181"/>
      <c r="AD668" s="1181"/>
      <c r="AE668" s="1181"/>
      <c r="AF668" s="1181"/>
      <c r="AG668" s="1182"/>
      <c r="AH668" s="1182"/>
      <c r="AI668" s="1182"/>
      <c r="AJ668" s="1182"/>
      <c r="AK668" s="1182"/>
      <c r="AL668" s="1195"/>
      <c r="AM668" s="1195"/>
      <c r="AN668" s="1195"/>
      <c r="AO668" s="1195"/>
      <c r="AP668" s="1195"/>
      <c r="AQ668" s="1195"/>
      <c r="AR668" s="1195"/>
      <c r="AS668" s="1195"/>
      <c r="AT668" s="1195"/>
      <c r="AU668" s="1195"/>
      <c r="AV668" s="1180" t="str">
        <f>IF(AND(AG668&lt;&gt;"",AL668&lt;&gt;"",AQ668&lt;&gt;""),IF(AL668=AQ668,AG668,AG668*(2/(1.5+AL668/AQ668))*Cdia(AL668)/0.83),"")</f>
        <v/>
      </c>
      <c r="AW668" s="1180"/>
      <c r="AX668" s="1180"/>
      <c r="AY668" s="1180"/>
      <c r="AZ668" s="1180"/>
    </row>
    <row r="669" spans="1:56" ht="15" hidden="1" customHeight="1">
      <c r="D669" s="1181"/>
      <c r="E669" s="1181"/>
      <c r="F669" s="1181"/>
      <c r="G669" s="1181"/>
      <c r="H669" s="1182"/>
      <c r="I669" s="1182"/>
      <c r="J669" s="1182"/>
      <c r="K669" s="1182"/>
      <c r="L669" s="1182"/>
      <c r="M669" s="1195"/>
      <c r="N669" s="1195"/>
      <c r="O669" s="1195"/>
      <c r="P669" s="1195"/>
      <c r="Q669" s="1195"/>
      <c r="R669" s="1195"/>
      <c r="S669" s="1195"/>
      <c r="T669" s="1195"/>
      <c r="U669" s="1195"/>
      <c r="V669" s="1195"/>
      <c r="W669" s="1180" t="str">
        <f>IF(AND(H669&lt;&gt;"",M669&lt;&gt;"",R669&lt;&gt;""),IF(M669=R669,H669,H669*(2/(1.5+M669/R669))*Cdia(M669)/0.83),"")</f>
        <v/>
      </c>
      <c r="X669" s="1180"/>
      <c r="Y669" s="1180"/>
      <c r="Z669" s="1180"/>
      <c r="AA669" s="1180"/>
      <c r="AC669" s="1181"/>
      <c r="AD669" s="1181"/>
      <c r="AE669" s="1181"/>
      <c r="AF669" s="1181"/>
      <c r="AG669" s="1182"/>
      <c r="AH669" s="1182"/>
      <c r="AI669" s="1182"/>
      <c r="AJ669" s="1182"/>
      <c r="AK669" s="1182"/>
      <c r="AL669" s="1195"/>
      <c r="AM669" s="1195"/>
      <c r="AN669" s="1195"/>
      <c r="AO669" s="1195"/>
      <c r="AP669" s="1195"/>
      <c r="AQ669" s="1195"/>
      <c r="AR669" s="1195"/>
      <c r="AS669" s="1195"/>
      <c r="AT669" s="1195"/>
      <c r="AU669" s="1195"/>
      <c r="AV669" s="1180" t="str">
        <f>IF(AND(AG669&lt;&gt;"",AL669&lt;&gt;"",AQ669&lt;&gt;""),IF(AL669=AQ669,AG669,AG669*(2/(1.5+AL669/AQ669))*Cdia(AL669)/0.83),"")</f>
        <v/>
      </c>
      <c r="AW669" s="1180"/>
      <c r="AX669" s="1180"/>
      <c r="AY669" s="1180"/>
      <c r="AZ669" s="1180"/>
    </row>
    <row r="670" spans="1:56" ht="15" hidden="1" customHeight="1">
      <c r="D670" s="1181"/>
      <c r="E670" s="1181"/>
      <c r="F670" s="1181"/>
      <c r="G670" s="1181"/>
      <c r="H670" s="1182"/>
      <c r="I670" s="1182"/>
      <c r="J670" s="1182"/>
      <c r="K670" s="1182"/>
      <c r="L670" s="1182"/>
      <c r="M670" s="1195"/>
      <c r="N670" s="1195"/>
      <c r="O670" s="1195"/>
      <c r="P670" s="1195"/>
      <c r="Q670" s="1195"/>
      <c r="R670" s="1195"/>
      <c r="S670" s="1195"/>
      <c r="T670" s="1195"/>
      <c r="U670" s="1195"/>
      <c r="V670" s="1195"/>
      <c r="W670" s="1180" t="str">
        <f>IF(AND(H670&lt;&gt;"",M670&lt;&gt;"",R670&lt;&gt;""),IF(M670=R670,H670,H670*(2/(1.5+M670/R670))*Cdia(M670)/0.83),"")</f>
        <v/>
      </c>
      <c r="X670" s="1180"/>
      <c r="Y670" s="1180"/>
      <c r="Z670" s="1180"/>
      <c r="AA670" s="1180"/>
      <c r="AC670" s="1181"/>
      <c r="AD670" s="1181"/>
      <c r="AE670" s="1181"/>
      <c r="AF670" s="1181"/>
      <c r="AG670" s="1182"/>
      <c r="AH670" s="1182"/>
      <c r="AI670" s="1182"/>
      <c r="AJ670" s="1182"/>
      <c r="AK670" s="1182"/>
      <c r="AL670" s="1195"/>
      <c r="AM670" s="1195"/>
      <c r="AN670" s="1195"/>
      <c r="AO670" s="1195"/>
      <c r="AP670" s="1195"/>
      <c r="AQ670" s="1195"/>
      <c r="AR670" s="1195"/>
      <c r="AS670" s="1195"/>
      <c r="AT670" s="1195"/>
      <c r="AU670" s="1195"/>
      <c r="AV670" s="1180" t="str">
        <f>IF(AND(AG670&lt;&gt;"",AL670&lt;&gt;"",AQ670&lt;&gt;""),IF(AL670=AQ670,AG670,AG670*(2/(1.5+AL670/AQ670))*Cdia(AL670)/0.83),"")</f>
        <v/>
      </c>
      <c r="AW670" s="1180"/>
      <c r="AX670" s="1180"/>
      <c r="AY670" s="1180"/>
      <c r="AZ670" s="1180"/>
    </row>
    <row r="671" spans="1:56" ht="15" hidden="1" customHeight="1">
      <c r="D671" s="1181"/>
      <c r="E671" s="1181"/>
      <c r="F671" s="1181"/>
      <c r="G671" s="1181"/>
      <c r="H671" s="1182"/>
      <c r="I671" s="1182"/>
      <c r="J671" s="1182"/>
      <c r="K671" s="1182"/>
      <c r="L671" s="1182"/>
      <c r="M671" s="1195"/>
      <c r="N671" s="1195"/>
      <c r="O671" s="1195"/>
      <c r="P671" s="1195"/>
      <c r="Q671" s="1195"/>
      <c r="R671" s="1195"/>
      <c r="S671" s="1195"/>
      <c r="T671" s="1195"/>
      <c r="U671" s="1195"/>
      <c r="V671" s="1195"/>
      <c r="W671" s="1180" t="str">
        <f>IF(AND(H671&lt;&gt;"",M671&lt;&gt;"",R671&lt;&gt;""),IF(M671=R671,H671,H671*(2/(1.5+M671/R671))*Cdia(M671)/0.83),"")</f>
        <v/>
      </c>
      <c r="X671" s="1180"/>
      <c r="Y671" s="1180"/>
      <c r="Z671" s="1180"/>
      <c r="AA671" s="1180"/>
      <c r="AC671" s="1181"/>
      <c r="AD671" s="1181"/>
      <c r="AE671" s="1181"/>
      <c r="AF671" s="1181"/>
      <c r="AG671" s="1182"/>
      <c r="AH671" s="1182"/>
      <c r="AI671" s="1182"/>
      <c r="AJ671" s="1182"/>
      <c r="AK671" s="1182"/>
      <c r="AL671" s="1195"/>
      <c r="AM671" s="1195"/>
      <c r="AN671" s="1195"/>
      <c r="AO671" s="1195"/>
      <c r="AP671" s="1195"/>
      <c r="AQ671" s="1195"/>
      <c r="AR671" s="1195"/>
      <c r="AS671" s="1195"/>
      <c r="AT671" s="1195"/>
      <c r="AU671" s="1195"/>
      <c r="AV671" s="1180" t="str">
        <f>IF(AND(AG671&lt;&gt;"",AL671&lt;&gt;"",AQ671&lt;&gt;""),IF(AL671=AQ671,AG671,AG671*(2/(1.5+AL671/AQ671))*Cdia(AL671)/0.83),"")</f>
        <v/>
      </c>
      <c r="AW671" s="1180"/>
      <c r="AX671" s="1180"/>
      <c r="AY671" s="1180"/>
      <c r="AZ671" s="1180"/>
    </row>
    <row r="672" spans="1:56" ht="15" hidden="1" customHeight="1">
      <c r="D672" s="1181"/>
      <c r="E672" s="1181"/>
      <c r="F672" s="1181"/>
      <c r="G672" s="1181"/>
      <c r="H672" s="1182"/>
      <c r="I672" s="1182"/>
      <c r="J672" s="1182"/>
      <c r="K672" s="1182"/>
      <c r="L672" s="1182"/>
      <c r="M672" s="1195"/>
      <c r="N672" s="1195"/>
      <c r="O672" s="1195"/>
      <c r="P672" s="1195"/>
      <c r="Q672" s="1195"/>
      <c r="R672" s="1195"/>
      <c r="S672" s="1195"/>
      <c r="T672" s="1195"/>
      <c r="U672" s="1195"/>
      <c r="V672" s="1195"/>
      <c r="W672" s="1180" t="str">
        <f>IF(AND(H672&lt;&gt;"",M672&lt;&gt;"",R672&lt;&gt;""),IF(M672=R672,H672,H672*(2/(1.5+M672/R672))*Cdia(M672)/0.83),"")</f>
        <v/>
      </c>
      <c r="X672" s="1180"/>
      <c r="Y672" s="1180"/>
      <c r="Z672" s="1180"/>
      <c r="AA672" s="1180"/>
      <c r="AC672" s="1181"/>
      <c r="AD672" s="1181"/>
      <c r="AE672" s="1181"/>
      <c r="AF672" s="1181"/>
      <c r="AG672" s="1182"/>
      <c r="AH672" s="1182"/>
      <c r="AI672" s="1182"/>
      <c r="AJ672" s="1182"/>
      <c r="AK672" s="1182"/>
      <c r="AL672" s="1195"/>
      <c r="AM672" s="1195"/>
      <c r="AN672" s="1195"/>
      <c r="AO672" s="1195"/>
      <c r="AP672" s="1195"/>
      <c r="AQ672" s="1195"/>
      <c r="AR672" s="1195"/>
      <c r="AS672" s="1195"/>
      <c r="AT672" s="1195"/>
      <c r="AU672" s="1195"/>
      <c r="AV672" s="1180" t="str">
        <f>IF(AND(AG672&lt;&gt;"",AL672&lt;&gt;"",AQ672&lt;&gt;""),IF(AL672=AQ672,AG672,AG672*(2/(1.5+AL672/AQ672))*Cdia(AL672)/0.83),"")</f>
        <v/>
      </c>
      <c r="AW672" s="1180"/>
      <c r="AX672" s="1180"/>
      <c r="AY672" s="1180"/>
      <c r="AZ672" s="1180"/>
    </row>
    <row r="673" spans="1:56" ht="15" hidden="1" customHeight="1">
      <c r="D673" s="1181"/>
      <c r="E673" s="1181"/>
      <c r="F673" s="1181"/>
      <c r="G673" s="1181"/>
      <c r="H673" s="1182"/>
      <c r="I673" s="1182"/>
      <c r="J673" s="1182"/>
      <c r="K673" s="1182"/>
      <c r="L673" s="1182"/>
      <c r="M673" s="1195"/>
      <c r="N673" s="1195"/>
      <c r="O673" s="1195"/>
      <c r="P673" s="1195"/>
      <c r="Q673" s="1195"/>
      <c r="R673" s="1195"/>
      <c r="S673" s="1195"/>
      <c r="T673" s="1195"/>
      <c r="U673" s="1195"/>
      <c r="V673" s="1195"/>
      <c r="W673" s="1180" t="str">
        <f>IF(AND(H673&lt;&gt;"",M673&lt;&gt;"",R673&lt;&gt;""),IF(M673=R673,H673,H673*(2/(1.5+M673/R673))*Cdia(M673)/0.83),"")</f>
        <v/>
      </c>
      <c r="X673" s="1180"/>
      <c r="Y673" s="1180"/>
      <c r="Z673" s="1180"/>
      <c r="AA673" s="1180"/>
      <c r="AC673" s="1181"/>
      <c r="AD673" s="1181"/>
      <c r="AE673" s="1181"/>
      <c r="AF673" s="1181"/>
      <c r="AG673" s="1182"/>
      <c r="AH673" s="1182"/>
      <c r="AI673" s="1182"/>
      <c r="AJ673" s="1182"/>
      <c r="AK673" s="1182"/>
      <c r="AL673" s="1195"/>
      <c r="AM673" s="1195"/>
      <c r="AN673" s="1195"/>
      <c r="AO673" s="1195"/>
      <c r="AP673" s="1195"/>
      <c r="AQ673" s="1195"/>
      <c r="AR673" s="1195"/>
      <c r="AS673" s="1195"/>
      <c r="AT673" s="1195"/>
      <c r="AU673" s="1195"/>
      <c r="AV673" s="1180" t="str">
        <f>IF(AND(AG673&lt;&gt;"",AL673&lt;&gt;"",AQ673&lt;&gt;""),IF(AL673=AQ673,AG673,AG673*(2/(1.5+AL673/AQ673))*Cdia(AL673)/0.83),"")</f>
        <v/>
      </c>
      <c r="AW673" s="1180"/>
      <c r="AX673" s="1180"/>
      <c r="AY673" s="1180"/>
      <c r="AZ673" s="1180"/>
    </row>
    <row r="674" spans="1:56" ht="15" hidden="1" customHeight="1">
      <c r="D674" s="1181"/>
      <c r="E674" s="1181"/>
      <c r="F674" s="1181"/>
      <c r="G674" s="1181"/>
      <c r="H674" s="1182"/>
      <c r="I674" s="1182"/>
      <c r="J674" s="1182"/>
      <c r="K674" s="1182"/>
      <c r="L674" s="1182"/>
      <c r="M674" s="1195"/>
      <c r="N674" s="1195"/>
      <c r="O674" s="1195"/>
      <c r="P674" s="1195"/>
      <c r="Q674" s="1195"/>
      <c r="R674" s="1195"/>
      <c r="S674" s="1195"/>
      <c r="T674" s="1195"/>
      <c r="U674" s="1195"/>
      <c r="V674" s="1195"/>
      <c r="W674" s="1180" t="str">
        <f>IF(AND(H674&lt;&gt;"",M674&lt;&gt;"",R674&lt;&gt;""),IF(M674=R674,H674,H674*(2/(1.5+M674/R674))*Cdia(M674)/0.83),"")</f>
        <v/>
      </c>
      <c r="X674" s="1180"/>
      <c r="Y674" s="1180"/>
      <c r="Z674" s="1180"/>
      <c r="AA674" s="1180"/>
      <c r="AC674" s="1181"/>
      <c r="AD674" s="1181"/>
      <c r="AE674" s="1181"/>
      <c r="AF674" s="1181"/>
      <c r="AG674" s="1182"/>
      <c r="AH674" s="1182"/>
      <c r="AI674" s="1182"/>
      <c r="AJ674" s="1182"/>
      <c r="AK674" s="1182"/>
      <c r="AL674" s="1195"/>
      <c r="AM674" s="1195"/>
      <c r="AN674" s="1195"/>
      <c r="AO674" s="1195"/>
      <c r="AP674" s="1195"/>
      <c r="AQ674" s="1195"/>
      <c r="AR674" s="1195"/>
      <c r="AS674" s="1195"/>
      <c r="AT674" s="1195"/>
      <c r="AU674" s="1195"/>
      <c r="AV674" s="1180" t="str">
        <f>IF(AND(AG674&lt;&gt;"",AL674&lt;&gt;"",AQ674&lt;&gt;""),IF(AL674=AQ674,AG674,AG674*(2/(1.5+AL674/AQ674))*Cdia(AL674)/0.83),"")</f>
        <v/>
      </c>
      <c r="AW674" s="1180"/>
      <c r="AX674" s="1180"/>
      <c r="AY674" s="1180"/>
      <c r="AZ674" s="1180"/>
    </row>
    <row r="675" spans="1:56" ht="15" hidden="1" customHeight="1">
      <c r="D675" s="1181"/>
      <c r="E675" s="1181"/>
      <c r="F675" s="1181"/>
      <c r="G675" s="1181"/>
      <c r="H675" s="1182"/>
      <c r="I675" s="1182"/>
      <c r="J675" s="1182"/>
      <c r="K675" s="1182"/>
      <c r="L675" s="1182"/>
      <c r="M675" s="1195"/>
      <c r="N675" s="1195"/>
      <c r="O675" s="1195"/>
      <c r="P675" s="1195"/>
      <c r="Q675" s="1195"/>
      <c r="R675" s="1195"/>
      <c r="S675" s="1195"/>
      <c r="T675" s="1195"/>
      <c r="U675" s="1195"/>
      <c r="V675" s="1195"/>
      <c r="W675" s="1180" t="str">
        <f>IF(AND(H675&lt;&gt;"",M675&lt;&gt;"",R675&lt;&gt;""),IF(M675=R675,H675,H675*(2/(1.5+M675/R675))*Cdia(M675)/0.83),"")</f>
        <v/>
      </c>
      <c r="X675" s="1180"/>
      <c r="Y675" s="1180"/>
      <c r="Z675" s="1180"/>
      <c r="AA675" s="1180"/>
      <c r="AC675" s="1181"/>
      <c r="AD675" s="1181"/>
      <c r="AE675" s="1181"/>
      <c r="AF675" s="1181"/>
      <c r="AG675" s="1182"/>
      <c r="AH675" s="1182"/>
      <c r="AI675" s="1182"/>
      <c r="AJ675" s="1182"/>
      <c r="AK675" s="1182"/>
      <c r="AL675" s="1195"/>
      <c r="AM675" s="1195"/>
      <c r="AN675" s="1195"/>
      <c r="AO675" s="1195"/>
      <c r="AP675" s="1195"/>
      <c r="AQ675" s="1195"/>
      <c r="AR675" s="1195"/>
      <c r="AS675" s="1195"/>
      <c r="AT675" s="1195"/>
      <c r="AU675" s="1195"/>
      <c r="AV675" s="1180" t="str">
        <f>IF(AND(AG675&lt;&gt;"",AL675&lt;&gt;"",AQ675&lt;&gt;""),IF(AL675=AQ675,AG675,AG675*(2/(1.5+AL675/AQ675))*Cdia(AL675)/0.83),"")</f>
        <v/>
      </c>
      <c r="AW675" s="1180"/>
      <c r="AX675" s="1180"/>
      <c r="AY675" s="1180"/>
      <c r="AZ675" s="1180"/>
    </row>
    <row r="676" spans="1:56" ht="15" hidden="1" customHeight="1">
      <c r="D676" s="1181"/>
      <c r="E676" s="1181"/>
      <c r="F676" s="1181"/>
      <c r="G676" s="1181"/>
      <c r="H676" s="1182"/>
      <c r="I676" s="1182"/>
      <c r="J676" s="1182"/>
      <c r="K676" s="1182"/>
      <c r="L676" s="1182"/>
      <c r="M676" s="1195"/>
      <c r="N676" s="1195"/>
      <c r="O676" s="1195"/>
      <c r="P676" s="1195"/>
      <c r="Q676" s="1195"/>
      <c r="R676" s="1195"/>
      <c r="S676" s="1195"/>
      <c r="T676" s="1195"/>
      <c r="U676" s="1195"/>
      <c r="V676" s="1195"/>
      <c r="W676" s="1180" t="str">
        <f>IF(AND(H676&lt;&gt;"",M676&lt;&gt;"",R676&lt;&gt;""),IF(M676=R676,H676,H676*(2/(1.5+M676/R676))*Cdia(M676)/0.83),"")</f>
        <v/>
      </c>
      <c r="X676" s="1180"/>
      <c r="Y676" s="1180"/>
      <c r="Z676" s="1180"/>
      <c r="AA676" s="1180"/>
      <c r="AC676" s="1181"/>
      <c r="AD676" s="1181"/>
      <c r="AE676" s="1181"/>
      <c r="AF676" s="1181"/>
      <c r="AG676" s="1182"/>
      <c r="AH676" s="1182"/>
      <c r="AI676" s="1182"/>
      <c r="AJ676" s="1182"/>
      <c r="AK676" s="1182"/>
      <c r="AL676" s="1195"/>
      <c r="AM676" s="1195"/>
      <c r="AN676" s="1195"/>
      <c r="AO676" s="1195"/>
      <c r="AP676" s="1195"/>
      <c r="AQ676" s="1195"/>
      <c r="AR676" s="1195"/>
      <c r="AS676" s="1195"/>
      <c r="AT676" s="1195"/>
      <c r="AU676" s="1195"/>
      <c r="AV676" s="1180" t="str">
        <f>IF(AND(AG676&lt;&gt;"",AL676&lt;&gt;"",AQ676&lt;&gt;""),IF(AL676=AQ676,AG676,AG676*(2/(1.5+AL676/AQ676))*Cdia(AL676)/0.83),"")</f>
        <v/>
      </c>
      <c r="AW676" s="1180"/>
      <c r="AX676" s="1180"/>
      <c r="AY676" s="1180"/>
      <c r="AZ676" s="1180"/>
    </row>
    <row r="677" spans="1:56" ht="15" hidden="1" customHeight="1">
      <c r="D677" s="1181"/>
      <c r="E677" s="1181"/>
      <c r="F677" s="1181"/>
      <c r="G677" s="1181"/>
      <c r="H677" s="1182"/>
      <c r="I677" s="1182"/>
      <c r="J677" s="1182"/>
      <c r="K677" s="1182"/>
      <c r="L677" s="1182"/>
      <c r="M677" s="1195"/>
      <c r="N677" s="1195"/>
      <c r="O677" s="1195"/>
      <c r="P677" s="1195"/>
      <c r="Q677" s="1195"/>
      <c r="R677" s="1195"/>
      <c r="S677" s="1195"/>
      <c r="T677" s="1195"/>
      <c r="U677" s="1195"/>
      <c r="V677" s="1195"/>
      <c r="W677" s="1180" t="str">
        <f>IF(AND(H677&lt;&gt;"",M677&lt;&gt;"",R677&lt;&gt;""),IF(M677=R677,H677,H677*(2/(1.5+M677/R677))*Cdia(M677)/0.83),"")</f>
        <v/>
      </c>
      <c r="X677" s="1180"/>
      <c r="Y677" s="1180"/>
      <c r="Z677" s="1180"/>
      <c r="AA677" s="1180"/>
      <c r="AC677" s="1181"/>
      <c r="AD677" s="1181"/>
      <c r="AE677" s="1181"/>
      <c r="AF677" s="1181"/>
      <c r="AG677" s="1182"/>
      <c r="AH677" s="1182"/>
      <c r="AI677" s="1182"/>
      <c r="AJ677" s="1182"/>
      <c r="AK677" s="1182"/>
      <c r="AL677" s="1195"/>
      <c r="AM677" s="1195"/>
      <c r="AN677" s="1195"/>
      <c r="AO677" s="1195"/>
      <c r="AP677" s="1195"/>
      <c r="AQ677" s="1195"/>
      <c r="AR677" s="1195"/>
      <c r="AS677" s="1195"/>
      <c r="AT677" s="1195"/>
      <c r="AU677" s="1195"/>
      <c r="AV677" s="1180" t="str">
        <f>IF(AND(AG677&lt;&gt;"",AL677&lt;&gt;"",AQ677&lt;&gt;""),IF(AL677=AQ677,AG677,AG677*(2/(1.5+AL677/AQ677))*Cdia(AL677)/0.83),"")</f>
        <v/>
      </c>
      <c r="AW677" s="1180"/>
      <c r="AX677" s="1180"/>
      <c r="AY677" s="1180"/>
      <c r="AZ677" s="1180"/>
    </row>
    <row r="678" spans="1:56" ht="15" hidden="1" customHeight="1">
      <c r="D678" s="1181"/>
      <c r="E678" s="1181"/>
      <c r="F678" s="1181"/>
      <c r="G678" s="1181"/>
      <c r="H678" s="1182"/>
      <c r="I678" s="1182"/>
      <c r="J678" s="1182"/>
      <c r="K678" s="1182"/>
      <c r="L678" s="1182"/>
      <c r="M678" s="1195"/>
      <c r="N678" s="1195"/>
      <c r="O678" s="1195"/>
      <c r="P678" s="1195"/>
      <c r="Q678" s="1195"/>
      <c r="R678" s="1195"/>
      <c r="S678" s="1195"/>
      <c r="T678" s="1195"/>
      <c r="U678" s="1195"/>
      <c r="V678" s="1195"/>
      <c r="W678" s="1180" t="str">
        <f>IF(AND(H678&lt;&gt;"",M678&lt;&gt;"",R678&lt;&gt;""),IF(M678=R678,H678,H678*(2/(1.5+M678/R678))*Cdia(M678)/0.83),"")</f>
        <v/>
      </c>
      <c r="X678" s="1180"/>
      <c r="Y678" s="1180"/>
      <c r="Z678" s="1180"/>
      <c r="AA678" s="1180"/>
      <c r="AC678" s="1181"/>
      <c r="AD678" s="1181"/>
      <c r="AE678" s="1181"/>
      <c r="AF678" s="1181"/>
      <c r="AG678" s="1182"/>
      <c r="AH678" s="1182"/>
      <c r="AI678" s="1182"/>
      <c r="AJ678" s="1182"/>
      <c r="AK678" s="1182"/>
      <c r="AL678" s="1195"/>
      <c r="AM678" s="1195"/>
      <c r="AN678" s="1195"/>
      <c r="AO678" s="1195"/>
      <c r="AP678" s="1195"/>
      <c r="AQ678" s="1195"/>
      <c r="AR678" s="1195"/>
      <c r="AS678" s="1195"/>
      <c r="AT678" s="1195"/>
      <c r="AU678" s="1195"/>
      <c r="AV678" s="1180" t="str">
        <f>IF(AND(AG678&lt;&gt;"",AL678&lt;&gt;"",AQ678&lt;&gt;""),IF(AL678=AQ678,AG678,AG678*(2/(1.5+AL678/AQ678))*Cdia(AL678)/0.83),"")</f>
        <v/>
      </c>
      <c r="AW678" s="1180"/>
      <c r="AX678" s="1180"/>
      <c r="AY678" s="1180"/>
      <c r="AZ678" s="1180"/>
    </row>
    <row r="679" spans="1:56" ht="10.5" hidden="1" customHeight="1"/>
    <row r="680" spans="1:56" ht="15.75" hidden="1" customHeight="1">
      <c r="AG680" s="397"/>
      <c r="AH680" s="397"/>
      <c r="AI680" s="455" t="s">
        <v>656</v>
      </c>
      <c r="AJ680" s="397"/>
      <c r="AK680" s="1303" t="str">
        <f>IF(COUNTIF(W664:AA678,"&gt;0")+COUNTIF(AV664:AZ678,"&gt;0")&gt;0,AVERAGE(W664:AA678,AV664:AZ678),"")</f>
        <v/>
      </c>
      <c r="AL680" s="1095"/>
      <c r="AM680" s="1095"/>
      <c r="AN680" s="1095"/>
      <c r="AO680" s="1095"/>
      <c r="AQ680" s="456" t="str">
        <f>"MPa"</f>
        <v>MPa</v>
      </c>
    </row>
    <row r="681" spans="1:56" ht="10.5" hidden="1" customHeight="1">
      <c r="AE681" s="454"/>
    </row>
    <row r="682" spans="1:56" s="562" customFormat="1" hidden="1">
      <c r="A682" s="561"/>
      <c r="B682" s="563"/>
      <c r="C682" s="563"/>
      <c r="D682" s="563"/>
      <c r="E682" s="563"/>
      <c r="F682" s="563"/>
      <c r="G682" s="563"/>
      <c r="H682" s="563"/>
      <c r="I682" s="563"/>
      <c r="J682" s="563"/>
      <c r="K682" s="563"/>
      <c r="L682" s="563"/>
      <c r="M682" s="563"/>
      <c r="N682" s="563"/>
      <c r="O682" s="563"/>
      <c r="P682" s="563"/>
      <c r="Q682" s="563"/>
      <c r="R682" s="563"/>
      <c r="S682" s="563"/>
      <c r="T682" s="563"/>
      <c r="U682" s="563"/>
      <c r="V682" s="563"/>
      <c r="W682" s="563"/>
      <c r="X682" s="563"/>
      <c r="Y682" s="563"/>
      <c r="Z682" s="563"/>
      <c r="AA682" s="563"/>
      <c r="AB682" s="563"/>
      <c r="AC682" s="563"/>
      <c r="AD682" s="563"/>
      <c r="AE682" s="563"/>
      <c r="AF682" s="563"/>
      <c r="AG682" s="563"/>
      <c r="AH682" s="563"/>
      <c r="AI682" s="563"/>
      <c r="AJ682" s="563"/>
      <c r="AK682" s="563"/>
      <c r="AL682" s="563"/>
      <c r="AM682" s="563"/>
      <c r="AN682" s="563"/>
      <c r="AO682" s="563"/>
      <c r="AP682" s="563"/>
      <c r="AQ682" s="563"/>
      <c r="AR682" s="563"/>
      <c r="AS682" s="563"/>
      <c r="AT682" s="563"/>
      <c r="AU682" s="563"/>
      <c r="AV682" s="563"/>
      <c r="AW682" s="563"/>
      <c r="AX682" s="563"/>
      <c r="AY682" s="563"/>
      <c r="AZ682" s="34"/>
      <c r="BA682" s="561"/>
      <c r="BB682" s="561"/>
      <c r="BC682" s="561"/>
      <c r="BD682" s="636"/>
    </row>
    <row r="683" spans="1:56" ht="10.5" hidden="1" customHeight="1">
      <c r="M683" s="1210" t="s">
        <v>2260</v>
      </c>
      <c r="N683" s="1211"/>
      <c r="O683" s="1211"/>
      <c r="P683" s="1211"/>
      <c r="Q683" s="1211"/>
      <c r="R683" s="1211"/>
      <c r="S683" s="1211"/>
      <c r="T683" s="1211"/>
      <c r="U683" s="1211"/>
      <c r="V683" s="1211"/>
      <c r="W683" s="1211"/>
      <c r="X683" s="1211"/>
      <c r="Y683" s="1211"/>
      <c r="Z683" s="1211"/>
      <c r="AA683" s="1211"/>
      <c r="AB683" s="1211"/>
      <c r="AC683" s="1211"/>
      <c r="AD683" s="1211"/>
      <c r="AE683" s="1211"/>
      <c r="AF683" s="1211"/>
      <c r="AG683" s="1221" t="s">
        <v>817</v>
      </c>
      <c r="AH683" s="1211"/>
      <c r="AI683" s="1211"/>
      <c r="AJ683" s="1211"/>
      <c r="AK683" s="1222"/>
      <c r="AL683" s="1221" t="s">
        <v>818</v>
      </c>
      <c r="AM683" s="1211"/>
      <c r="AN683" s="1211"/>
      <c r="AO683" s="1211"/>
      <c r="AP683" s="1222"/>
    </row>
    <row r="684" spans="1:56" ht="10.5" hidden="1" customHeight="1">
      <c r="M684" s="1212"/>
      <c r="N684" s="1213"/>
      <c r="O684" s="1213"/>
      <c r="P684" s="1213"/>
      <c r="Q684" s="1213"/>
      <c r="R684" s="1213"/>
      <c r="S684" s="1213"/>
      <c r="T684" s="1213"/>
      <c r="U684" s="1213"/>
      <c r="V684" s="1213"/>
      <c r="W684" s="1213"/>
      <c r="X684" s="1213"/>
      <c r="Y684" s="1213"/>
      <c r="Z684" s="1213"/>
      <c r="AA684" s="1213"/>
      <c r="AB684" s="1213"/>
      <c r="AC684" s="1213"/>
      <c r="AD684" s="1213"/>
      <c r="AE684" s="1213"/>
      <c r="AF684" s="1213"/>
      <c r="AG684" s="1212"/>
      <c r="AH684" s="1213"/>
      <c r="AI684" s="1213"/>
      <c r="AJ684" s="1213"/>
      <c r="AK684" s="1223"/>
      <c r="AL684" s="1212"/>
      <c r="AM684" s="1213"/>
      <c r="AN684" s="1213"/>
      <c r="AO684" s="1213"/>
      <c r="AP684" s="1223"/>
      <c r="AV684" s="394"/>
    </row>
    <row r="685" spans="1:56" ht="10.5" hidden="1" customHeight="1">
      <c r="M685" s="1212"/>
      <c r="N685" s="1213"/>
      <c r="O685" s="1213"/>
      <c r="P685" s="1213"/>
      <c r="Q685" s="1213"/>
      <c r="R685" s="1213"/>
      <c r="S685" s="1213"/>
      <c r="T685" s="1213"/>
      <c r="U685" s="1213"/>
      <c r="V685" s="1213"/>
      <c r="W685" s="1213"/>
      <c r="X685" s="1213"/>
      <c r="Y685" s="1213"/>
      <c r="Z685" s="1213"/>
      <c r="AA685" s="1213"/>
      <c r="AB685" s="1213"/>
      <c r="AC685" s="1213"/>
      <c r="AD685" s="1213"/>
      <c r="AE685" s="1213"/>
      <c r="AF685" s="1213"/>
      <c r="AG685" s="69"/>
      <c r="AH685" s="70"/>
      <c r="AI685" s="263" t="str">
        <f>IF(AK680&lt;&gt;"",IF(AK680&lt;12,"x",""),"")</f>
        <v/>
      </c>
      <c r="AJ685" s="70"/>
      <c r="AK685" s="557"/>
      <c r="AL685" s="69"/>
      <c r="AM685" s="70"/>
      <c r="AN685" s="165" t="str">
        <f>IF(AK680&lt;&gt;"",IF(AI685="x","","x"),"")</f>
        <v/>
      </c>
      <c r="AO685" s="70"/>
      <c r="AP685" s="71"/>
    </row>
    <row r="686" spans="1:56" ht="10.5" hidden="1" customHeight="1">
      <c r="M686" s="1214"/>
      <c r="N686" s="1215"/>
      <c r="O686" s="1215"/>
      <c r="P686" s="1215"/>
      <c r="Q686" s="1215"/>
      <c r="R686" s="1215"/>
      <c r="S686" s="1215"/>
      <c r="T686" s="1215"/>
      <c r="U686" s="1215"/>
      <c r="V686" s="1215"/>
      <c r="W686" s="1215"/>
      <c r="X686" s="1215"/>
      <c r="Y686" s="1215"/>
      <c r="Z686" s="1215"/>
      <c r="AA686" s="1215"/>
      <c r="AB686" s="1215"/>
      <c r="AC686" s="1215"/>
      <c r="AD686" s="1215"/>
      <c r="AE686" s="1215"/>
      <c r="AF686" s="1215"/>
      <c r="AG686" s="72"/>
      <c r="AH686" s="73"/>
      <c r="AI686" s="73"/>
      <c r="AJ686" s="73"/>
      <c r="AK686" s="74"/>
      <c r="AL686" s="72"/>
      <c r="AM686" s="73"/>
      <c r="AN686" s="73"/>
      <c r="AO686" s="73"/>
      <c r="AP686" s="74"/>
    </row>
    <row r="687" spans="1:56" s="562" customFormat="1" hidden="1">
      <c r="A687" s="561"/>
      <c r="B687" s="563"/>
      <c r="C687" s="563"/>
      <c r="D687" s="563"/>
      <c r="E687" s="563"/>
      <c r="F687" s="563"/>
      <c r="G687" s="563"/>
      <c r="H687" s="563"/>
      <c r="I687" s="563"/>
      <c r="J687" s="563"/>
      <c r="K687" s="563"/>
      <c r="L687" s="563"/>
      <c r="M687" s="563"/>
      <c r="N687" s="563"/>
      <c r="O687" s="563"/>
      <c r="P687" s="563"/>
      <c r="Q687" s="563"/>
      <c r="R687" s="563"/>
      <c r="S687" s="563"/>
      <c r="T687" s="563"/>
      <c r="U687" s="563"/>
      <c r="V687" s="563"/>
      <c r="W687" s="563"/>
      <c r="X687" s="563"/>
      <c r="Y687" s="563"/>
      <c r="Z687" s="563"/>
      <c r="AA687" s="563"/>
      <c r="AB687" s="563"/>
      <c r="AC687" s="563"/>
      <c r="AD687" s="563"/>
      <c r="AE687" s="563"/>
      <c r="AF687" s="563"/>
      <c r="AG687" s="563"/>
      <c r="AH687" s="563"/>
      <c r="AI687" s="563"/>
      <c r="AJ687" s="563"/>
      <c r="AK687" s="563"/>
      <c r="AL687" s="563"/>
      <c r="AM687" s="563"/>
      <c r="AN687" s="563"/>
      <c r="AO687" s="563"/>
      <c r="AP687" s="563"/>
      <c r="AQ687" s="563"/>
      <c r="AR687" s="563"/>
      <c r="AS687" s="563"/>
      <c r="AT687" s="563"/>
      <c r="AU687" s="563"/>
      <c r="AV687" s="563"/>
      <c r="AW687" s="563"/>
      <c r="AX687" s="563"/>
      <c r="AY687" s="563"/>
      <c r="AZ687" s="34"/>
      <c r="BA687" s="561"/>
      <c r="BB687" s="561"/>
      <c r="BC687" s="561"/>
      <c r="BD687" s="636" t="s">
        <v>180</v>
      </c>
    </row>
    <row r="688" spans="1:56" ht="10.5" hidden="1" customHeight="1"/>
    <row r="689" spans="2:57" ht="22.5" hidden="1" customHeight="1">
      <c r="B689" s="1060" t="s">
        <v>1114</v>
      </c>
      <c r="C689" s="1061"/>
      <c r="D689" s="1061"/>
      <c r="E689" s="1061"/>
      <c r="F689" s="1216" t="s">
        <v>473</v>
      </c>
      <c r="G689" s="1217"/>
      <c r="H689" s="1217"/>
      <c r="I689" s="1217"/>
      <c r="J689" s="993">
        <f>IF($U$2&lt;&gt;"",$U$2,"")</f>
        <v>0</v>
      </c>
      <c r="K689" s="993"/>
      <c r="L689" s="993"/>
      <c r="M689" s="993"/>
      <c r="N689" s="993"/>
      <c r="O689" s="993"/>
      <c r="P689" s="994"/>
      <c r="Q689" s="1033" t="s">
        <v>2102</v>
      </c>
      <c r="R689" s="1196"/>
      <c r="S689" s="1196"/>
      <c r="T689" s="1196"/>
      <c r="U689" s="1196"/>
      <c r="V689" s="1196"/>
      <c r="W689" s="1196"/>
      <c r="X689" s="1196"/>
      <c r="Y689" s="1196"/>
      <c r="Z689" s="1196"/>
      <c r="AA689" s="1196"/>
      <c r="AB689" s="1196"/>
      <c r="AC689" s="1196"/>
      <c r="AD689" s="1196"/>
      <c r="AE689" s="1196"/>
      <c r="AF689" s="1196"/>
      <c r="AG689" s="1196"/>
      <c r="AH689" s="1196"/>
      <c r="AI689" s="1196"/>
      <c r="AJ689" s="1196"/>
      <c r="AK689" s="1196"/>
      <c r="AL689" s="1196"/>
      <c r="AM689" s="1196"/>
      <c r="AN689" s="1196"/>
      <c r="AO689" s="1196"/>
      <c r="AP689" s="1196"/>
      <c r="AQ689" s="1196"/>
      <c r="AR689" s="1196"/>
      <c r="AS689" s="1196"/>
      <c r="AT689" s="1196"/>
      <c r="AU689" s="1196"/>
      <c r="AV689" s="1196"/>
      <c r="AW689" s="1196"/>
      <c r="AX689" s="1196"/>
      <c r="AY689" s="1196"/>
      <c r="AZ689" s="1196"/>
      <c r="BA689" s="1196"/>
      <c r="BB689" s="1197"/>
    </row>
    <row r="690" spans="2:57" ht="22.5" hidden="1" customHeight="1">
      <c r="B690" s="1062"/>
      <c r="C690" s="1063"/>
      <c r="D690" s="1063"/>
      <c r="E690" s="1063"/>
      <c r="F690" s="1239" t="s">
        <v>653</v>
      </c>
      <c r="G690" s="1240"/>
      <c r="H690" s="1240"/>
      <c r="I690" s="1240"/>
      <c r="J690" s="1042" t="str">
        <f>IF($AW$2&lt;&gt;"",$AW$2,"")</f>
        <v>01</v>
      </c>
      <c r="K690" s="1042"/>
      <c r="L690" s="1042"/>
      <c r="M690" s="1042"/>
      <c r="N690" s="1042"/>
      <c r="O690" s="1042"/>
      <c r="P690" s="1043"/>
      <c r="Q690" s="1198"/>
      <c r="R690" s="1198"/>
      <c r="S690" s="1198"/>
      <c r="T690" s="1198"/>
      <c r="U690" s="1198"/>
      <c r="V690" s="1198"/>
      <c r="W690" s="1198"/>
      <c r="X690" s="1198"/>
      <c r="Y690" s="1198"/>
      <c r="Z690" s="1198"/>
      <c r="AA690" s="1198"/>
      <c r="AB690" s="1198"/>
      <c r="AC690" s="1198"/>
      <c r="AD690" s="1198"/>
      <c r="AE690" s="1198"/>
      <c r="AF690" s="1198"/>
      <c r="AG690" s="1198"/>
      <c r="AH690" s="1198"/>
      <c r="AI690" s="1198"/>
      <c r="AJ690" s="1198"/>
      <c r="AK690" s="1198"/>
      <c r="AL690" s="1198"/>
      <c r="AM690" s="1198"/>
      <c r="AN690" s="1198"/>
      <c r="AO690" s="1198"/>
      <c r="AP690" s="1198"/>
      <c r="AQ690" s="1198"/>
      <c r="AR690" s="1198"/>
      <c r="AS690" s="1198"/>
      <c r="AT690" s="1198"/>
      <c r="AU690" s="1198"/>
      <c r="AV690" s="1198"/>
      <c r="AW690" s="1198"/>
      <c r="AX690" s="1198"/>
      <c r="AY690" s="1198"/>
      <c r="AZ690" s="1198"/>
      <c r="BA690" s="1198"/>
      <c r="BB690" s="1199"/>
    </row>
    <row r="691" spans="2:57" ht="10.5" hidden="1" customHeight="1"/>
    <row r="692" spans="2:57" ht="10.5" hidden="1" customHeight="1"/>
    <row r="693" spans="2:57" ht="16.5" hidden="1" customHeight="1">
      <c r="AB693" s="397"/>
      <c r="AC693" s="455" t="s">
        <v>1670</v>
      </c>
      <c r="AD693" s="397"/>
      <c r="AE693" s="1304" t="str">
        <f>IF(AM14&lt;&gt;"",AM14,"")</f>
        <v/>
      </c>
      <c r="AF693" s="1304"/>
      <c r="AG693" s="1304"/>
      <c r="AH693" s="1304"/>
      <c r="AI693" s="1304"/>
    </row>
    <row r="694" spans="2:57" ht="10.5" hidden="1" customHeight="1"/>
    <row r="695" spans="2:57" ht="10.5" hidden="1" customHeight="1"/>
    <row r="696" spans="2:57" ht="10.5" hidden="1" customHeight="1">
      <c r="M696" s="1210" t="s">
        <v>2103</v>
      </c>
      <c r="N696" s="1211"/>
      <c r="O696" s="1211"/>
      <c r="P696" s="1211"/>
      <c r="Q696" s="1211"/>
      <c r="R696" s="1211"/>
      <c r="S696" s="1211"/>
      <c r="T696" s="1211"/>
      <c r="U696" s="1211"/>
      <c r="V696" s="1211"/>
      <c r="W696" s="1211"/>
      <c r="X696" s="1211"/>
      <c r="Y696" s="1211"/>
      <c r="Z696" s="1211"/>
      <c r="AA696" s="1211"/>
      <c r="AB696" s="1211"/>
      <c r="AC696" s="1211"/>
      <c r="AD696" s="1211"/>
      <c r="AE696" s="1211"/>
      <c r="AF696" s="1211"/>
      <c r="AG696" s="1221" t="s">
        <v>817</v>
      </c>
      <c r="AH696" s="1211"/>
      <c r="AI696" s="1211"/>
      <c r="AJ696" s="1211"/>
      <c r="AK696" s="1222"/>
      <c r="AL696" s="1221" t="s">
        <v>818</v>
      </c>
      <c r="AM696" s="1211"/>
      <c r="AN696" s="1211"/>
      <c r="AO696" s="1211"/>
      <c r="AP696" s="1222"/>
    </row>
    <row r="697" spans="2:57" ht="10.5" hidden="1" customHeight="1">
      <c r="M697" s="1212"/>
      <c r="N697" s="1213"/>
      <c r="O697" s="1213"/>
      <c r="P697" s="1213"/>
      <c r="Q697" s="1213"/>
      <c r="R697" s="1213"/>
      <c r="S697" s="1213"/>
      <c r="T697" s="1213"/>
      <c r="U697" s="1213"/>
      <c r="V697" s="1213"/>
      <c r="W697" s="1213"/>
      <c r="X697" s="1213"/>
      <c r="Y697" s="1213"/>
      <c r="Z697" s="1213"/>
      <c r="AA697" s="1213"/>
      <c r="AB697" s="1213"/>
      <c r="AC697" s="1213"/>
      <c r="AD697" s="1213"/>
      <c r="AE697" s="1213"/>
      <c r="AF697" s="1213"/>
      <c r="AG697" s="1212"/>
      <c r="AH697" s="1213"/>
      <c r="AI697" s="1213"/>
      <c r="AJ697" s="1213"/>
      <c r="AK697" s="1223"/>
      <c r="AL697" s="1212"/>
      <c r="AM697" s="1213"/>
      <c r="AN697" s="1213"/>
      <c r="AO697" s="1213"/>
      <c r="AP697" s="1223"/>
      <c r="AV697" s="394"/>
    </row>
    <row r="698" spans="2:57" ht="10.5" hidden="1" customHeight="1">
      <c r="M698" s="1212"/>
      <c r="N698" s="1213"/>
      <c r="O698" s="1213"/>
      <c r="P698" s="1213"/>
      <c r="Q698" s="1213"/>
      <c r="R698" s="1213"/>
      <c r="S698" s="1213"/>
      <c r="T698" s="1213"/>
      <c r="U698" s="1213"/>
      <c r="V698" s="1213"/>
      <c r="W698" s="1213"/>
      <c r="X698" s="1213"/>
      <c r="Y698" s="1213"/>
      <c r="Z698" s="1213"/>
      <c r="AA698" s="1213"/>
      <c r="AB698" s="1213"/>
      <c r="AC698" s="1213"/>
      <c r="AD698" s="1213"/>
      <c r="AE698" s="1213"/>
      <c r="AF698" s="1213"/>
      <c r="AG698" s="69"/>
      <c r="AH698" s="70"/>
      <c r="AI698" s="263" t="str">
        <f>IF(AE693&lt;&gt;"",IF(AE693&lt;1974,"x",""),"")</f>
        <v/>
      </c>
      <c r="AJ698" s="70"/>
      <c r="AK698" s="557"/>
      <c r="AL698" s="69"/>
      <c r="AM698" s="70"/>
      <c r="AN698" s="165" t="str">
        <f>IF(AE693&lt;&gt;"",IF(AI698="x","","x"),"")</f>
        <v/>
      </c>
      <c r="AO698" s="70"/>
      <c r="AP698" s="71"/>
    </row>
    <row r="699" spans="2:57" ht="10.5" hidden="1" customHeight="1">
      <c r="M699" s="1214"/>
      <c r="N699" s="1215"/>
      <c r="O699" s="1215"/>
      <c r="P699" s="1215"/>
      <c r="Q699" s="1215"/>
      <c r="R699" s="1215"/>
      <c r="S699" s="1215"/>
      <c r="T699" s="1215"/>
      <c r="U699" s="1215"/>
      <c r="V699" s="1215"/>
      <c r="W699" s="1215"/>
      <c r="X699" s="1215"/>
      <c r="Y699" s="1215"/>
      <c r="Z699" s="1215"/>
      <c r="AA699" s="1215"/>
      <c r="AB699" s="1215"/>
      <c r="AC699" s="1215"/>
      <c r="AD699" s="1215"/>
      <c r="AE699" s="1215"/>
      <c r="AF699" s="1215"/>
      <c r="AG699" s="72"/>
      <c r="AH699" s="73"/>
      <c r="AI699" s="73"/>
      <c r="AJ699" s="73"/>
      <c r="AK699" s="74"/>
      <c r="AL699" s="72"/>
      <c r="AM699" s="73"/>
      <c r="AN699" s="73"/>
      <c r="AO699" s="73"/>
      <c r="AP699" s="74"/>
    </row>
    <row r="700" spans="2:57" ht="10.5" hidden="1" customHeight="1"/>
    <row r="701" spans="2:57" ht="26.25" hidden="1" customHeight="1">
      <c r="B701" s="1060" t="s">
        <v>309</v>
      </c>
      <c r="C701" s="1061"/>
      <c r="D701" s="1061"/>
      <c r="E701" s="1061"/>
      <c r="F701" s="1216" t="s">
        <v>473</v>
      </c>
      <c r="G701" s="1217"/>
      <c r="H701" s="1217"/>
      <c r="I701" s="1217"/>
      <c r="J701" s="993">
        <f>IF($U$2&lt;&gt;"",$U$2,"")</f>
        <v>0</v>
      </c>
      <c r="K701" s="993"/>
      <c r="L701" s="993"/>
      <c r="M701" s="993"/>
      <c r="N701" s="993"/>
      <c r="O701" s="993"/>
      <c r="P701" s="994"/>
      <c r="Q701" s="1033" t="s">
        <v>2072</v>
      </c>
      <c r="R701" s="1196"/>
      <c r="S701" s="1196"/>
      <c r="T701" s="1196"/>
      <c r="U701" s="1196"/>
      <c r="V701" s="1196"/>
      <c r="W701" s="1196"/>
      <c r="X701" s="1196"/>
      <c r="Y701" s="1196"/>
      <c r="Z701" s="1196"/>
      <c r="AA701" s="1196"/>
      <c r="AB701" s="1196"/>
      <c r="AC701" s="1196"/>
      <c r="AD701" s="1196"/>
      <c r="AE701" s="1196"/>
      <c r="AF701" s="1196"/>
      <c r="AG701" s="1196"/>
      <c r="AH701" s="1196"/>
      <c r="AI701" s="1196"/>
      <c r="AJ701" s="1196"/>
      <c r="AK701" s="1196"/>
      <c r="AL701" s="1196"/>
      <c r="AM701" s="1196"/>
      <c r="AN701" s="1196"/>
      <c r="AO701" s="1196"/>
      <c r="AP701" s="1196"/>
      <c r="AQ701" s="1196"/>
      <c r="AR701" s="1196"/>
      <c r="AS701" s="1196"/>
      <c r="AT701" s="1196"/>
      <c r="AU701" s="1196"/>
      <c r="AV701" s="1196"/>
      <c r="AW701" s="1196"/>
      <c r="AX701" s="1196"/>
      <c r="AY701" s="1196"/>
      <c r="AZ701" s="1196"/>
      <c r="BA701" s="1196"/>
      <c r="BB701" s="1197"/>
    </row>
    <row r="702" spans="2:57" ht="26.25" hidden="1" customHeight="1">
      <c r="B702" s="1062"/>
      <c r="C702" s="1063"/>
      <c r="D702" s="1063"/>
      <c r="E702" s="1063"/>
      <c r="F702" s="1239" t="s">
        <v>653</v>
      </c>
      <c r="G702" s="1240"/>
      <c r="H702" s="1240"/>
      <c r="I702" s="1240"/>
      <c r="J702" s="1042" t="str">
        <f>IF($AW$2&lt;&gt;"",$AW$2,"")</f>
        <v>01</v>
      </c>
      <c r="K702" s="1042"/>
      <c r="L702" s="1042"/>
      <c r="M702" s="1042"/>
      <c r="N702" s="1042"/>
      <c r="O702" s="1042"/>
      <c r="P702" s="1043"/>
      <c r="Q702" s="1198"/>
      <c r="R702" s="1198"/>
      <c r="S702" s="1198"/>
      <c r="T702" s="1198"/>
      <c r="U702" s="1198"/>
      <c r="V702" s="1198"/>
      <c r="W702" s="1198"/>
      <c r="X702" s="1198"/>
      <c r="Y702" s="1198"/>
      <c r="Z702" s="1198"/>
      <c r="AA702" s="1198"/>
      <c r="AB702" s="1198"/>
      <c r="AC702" s="1198"/>
      <c r="AD702" s="1198"/>
      <c r="AE702" s="1198"/>
      <c r="AF702" s="1198"/>
      <c r="AG702" s="1198"/>
      <c r="AH702" s="1198"/>
      <c r="AI702" s="1198"/>
      <c r="AJ702" s="1198"/>
      <c r="AK702" s="1198"/>
      <c r="AL702" s="1198"/>
      <c r="AM702" s="1198"/>
      <c r="AN702" s="1198"/>
      <c r="AO702" s="1198"/>
      <c r="AP702" s="1198"/>
      <c r="AQ702" s="1198"/>
      <c r="AR702" s="1198"/>
      <c r="AS702" s="1198"/>
      <c r="AT702" s="1198"/>
      <c r="AU702" s="1198"/>
      <c r="AV702" s="1198"/>
      <c r="AW702" s="1198"/>
      <c r="AX702" s="1198"/>
      <c r="AY702" s="1198"/>
      <c r="AZ702" s="1198"/>
      <c r="BA702" s="1198"/>
      <c r="BB702" s="1199"/>
      <c r="BD702" s="634"/>
      <c r="BE702" s="541"/>
    </row>
    <row r="703" spans="2:57" ht="7.5" hidden="1" customHeight="1">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row>
    <row r="704" spans="2:57" ht="12.75" hidden="1" customHeight="1">
      <c r="B704" s="1245" t="s">
        <v>1671</v>
      </c>
      <c r="C704" s="1245"/>
      <c r="D704" s="1245"/>
      <c r="E704" s="1245"/>
      <c r="F704" s="1245"/>
      <c r="G704" s="1245"/>
      <c r="H704" s="1245"/>
      <c r="I704" s="1245"/>
      <c r="J704" s="1245"/>
      <c r="K704" s="1245"/>
      <c r="L704" s="1245"/>
      <c r="M704" s="1245"/>
      <c r="N704" s="1245"/>
      <c r="O704" s="1245"/>
      <c r="P704" s="1245"/>
      <c r="Q704" s="1245"/>
      <c r="R704" s="1245"/>
      <c r="S704" s="1245"/>
      <c r="T704" s="1245"/>
      <c r="U704" s="1245"/>
      <c r="V704" s="1245"/>
      <c r="W704" s="1245"/>
      <c r="X704" s="1245"/>
      <c r="Y704" s="1245"/>
      <c r="Z704" s="1245"/>
      <c r="AA704" s="1245"/>
      <c r="AB704" s="1245"/>
      <c r="AC704" s="1245"/>
      <c r="AD704" s="1245"/>
      <c r="AE704" s="1245"/>
      <c r="AF704" s="1245"/>
      <c r="AG704" s="1245"/>
      <c r="AH704" s="1245"/>
      <c r="AI704" s="1245"/>
      <c r="AJ704" s="1245"/>
      <c r="AK704" s="1245"/>
      <c r="AL704" s="1245"/>
      <c r="AM704" s="1245"/>
      <c r="AN704" s="1245"/>
      <c r="AO704" s="1245"/>
      <c r="AP704" s="1245"/>
      <c r="AQ704" s="1245"/>
      <c r="AR704" s="1245"/>
      <c r="AS704" s="1245"/>
      <c r="AT704" s="1245"/>
      <c r="AU704" s="1245"/>
      <c r="AV704" s="1245"/>
      <c r="AW704" s="1245"/>
      <c r="AX704" s="1245"/>
      <c r="AY704" s="1245"/>
      <c r="AZ704" s="1245"/>
      <c r="BA704" s="1245"/>
      <c r="BB704" s="1245"/>
    </row>
    <row r="705" spans="2:54" ht="12.75" hidden="1" customHeight="1">
      <c r="B705" s="1245"/>
      <c r="C705" s="1245"/>
      <c r="D705" s="1245"/>
      <c r="E705" s="1245"/>
      <c r="F705" s="1245"/>
      <c r="G705" s="1245"/>
      <c r="H705" s="1245"/>
      <c r="I705" s="1245"/>
      <c r="J705" s="1245"/>
      <c r="K705" s="1245"/>
      <c r="L705" s="1245"/>
      <c r="M705" s="1245"/>
      <c r="N705" s="1245"/>
      <c r="O705" s="1245"/>
      <c r="P705" s="1245"/>
      <c r="Q705" s="1245"/>
      <c r="R705" s="1245"/>
      <c r="S705" s="1245"/>
      <c r="T705" s="1245"/>
      <c r="U705" s="1245"/>
      <c r="V705" s="1245"/>
      <c r="W705" s="1245"/>
      <c r="X705" s="1245"/>
      <c r="Y705" s="1245"/>
      <c r="Z705" s="1245"/>
      <c r="AA705" s="1245"/>
      <c r="AB705" s="1245"/>
      <c r="AC705" s="1245"/>
      <c r="AD705" s="1245"/>
      <c r="AE705" s="1245"/>
      <c r="AF705" s="1245"/>
      <c r="AG705" s="1245"/>
      <c r="AH705" s="1245"/>
      <c r="AI705" s="1245"/>
      <c r="AJ705" s="1245"/>
      <c r="AK705" s="1245"/>
      <c r="AL705" s="1245"/>
      <c r="AM705" s="1245"/>
      <c r="AN705" s="1245"/>
      <c r="AO705" s="1245"/>
      <c r="AP705" s="1245"/>
      <c r="AQ705" s="1245"/>
      <c r="AR705" s="1245"/>
      <c r="AS705" s="1245"/>
      <c r="AT705" s="1245"/>
      <c r="AU705" s="1245"/>
      <c r="AV705" s="1245"/>
      <c r="AW705" s="1245"/>
      <c r="AX705" s="1245"/>
      <c r="AY705" s="1245"/>
      <c r="AZ705" s="1245"/>
      <c r="BA705" s="1245"/>
      <c r="BB705" s="1245"/>
    </row>
    <row r="706" spans="2:54" ht="12" hidden="1" customHeight="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row>
    <row r="707" spans="2:54" ht="6" hidden="1" customHeight="1">
      <c r="B707" s="100"/>
      <c r="C707" s="100"/>
      <c r="D707" s="100"/>
      <c r="E707" s="100"/>
      <c r="F707" s="100"/>
      <c r="G707" s="100"/>
      <c r="H707" s="100"/>
      <c r="I707" s="100"/>
      <c r="J707" s="100"/>
      <c r="L707" s="1207">
        <v>1</v>
      </c>
      <c r="M707" s="1207"/>
      <c r="N707" s="56"/>
      <c r="O707" s="1218" t="s">
        <v>2069</v>
      </c>
      <c r="P707" s="1218"/>
      <c r="Q707" s="1218"/>
      <c r="R707" s="1218"/>
      <c r="S707" s="1218"/>
      <c r="T707" s="1218"/>
      <c r="U707" s="1218"/>
      <c r="V707" s="1218"/>
      <c r="W707" s="1218"/>
      <c r="X707" s="1218"/>
      <c r="Y707" s="1218"/>
      <c r="Z707" s="1218"/>
      <c r="AA707" s="1218"/>
      <c r="AB707" s="1218"/>
      <c r="AC707" s="1218"/>
      <c r="AD707" s="1218"/>
      <c r="AE707" s="1218"/>
      <c r="AF707" s="46"/>
      <c r="AG707" s="45"/>
      <c r="AH707" s="46"/>
      <c r="AI707" s="46"/>
      <c r="AJ707" s="46"/>
      <c r="AK707" s="46"/>
      <c r="AL707" s="46"/>
      <c r="AM707" s="46"/>
      <c r="AN707" s="46"/>
      <c r="AO707" s="46"/>
      <c r="AP707" s="46"/>
      <c r="AQ707" s="46"/>
      <c r="AR707" s="47"/>
      <c r="AS707" s="100"/>
      <c r="AT707" s="100"/>
      <c r="AU707" s="100"/>
      <c r="AV707" s="100"/>
      <c r="AW707" s="100"/>
      <c r="AX707" s="100"/>
      <c r="AY707" s="100"/>
      <c r="AZ707" s="100"/>
      <c r="BA707" s="100"/>
      <c r="BB707" s="100"/>
    </row>
    <row r="708" spans="2:54" ht="12.75" hidden="1" customHeight="1">
      <c r="B708" s="100"/>
      <c r="C708" s="100"/>
      <c r="D708" s="100"/>
      <c r="E708" s="100"/>
      <c r="F708" s="100"/>
      <c r="G708" s="100"/>
      <c r="H708" s="100"/>
      <c r="I708" s="100"/>
      <c r="J708" s="100"/>
      <c r="L708" s="1207"/>
      <c r="M708" s="1207"/>
      <c r="N708" s="48"/>
      <c r="O708" s="1219"/>
      <c r="P708" s="1219"/>
      <c r="Q708" s="1219"/>
      <c r="R708" s="1219"/>
      <c r="S708" s="1219"/>
      <c r="T708" s="1219"/>
      <c r="U708" s="1219"/>
      <c r="V708" s="1219"/>
      <c r="W708" s="1219"/>
      <c r="X708" s="1219"/>
      <c r="Y708" s="1219"/>
      <c r="Z708" s="1219"/>
      <c r="AA708" s="1219"/>
      <c r="AB708" s="1219"/>
      <c r="AC708" s="1219"/>
      <c r="AD708" s="1219"/>
      <c r="AE708" s="1219"/>
      <c r="AF708" s="296"/>
      <c r="AG708" s="50"/>
      <c r="AH708" s="1230"/>
      <c r="AI708" s="1230"/>
      <c r="AJ708" s="1230"/>
      <c r="AK708" s="1230"/>
      <c r="AL708" s="1230"/>
      <c r="AM708" s="1230"/>
      <c r="AN708" s="1230"/>
      <c r="AO708" s="1230"/>
      <c r="AP708" s="1230"/>
      <c r="AQ708" s="1230"/>
      <c r="AR708" s="51"/>
      <c r="AS708" s="100"/>
      <c r="AT708" s="100"/>
      <c r="AU708" s="100"/>
      <c r="AV708" s="100"/>
      <c r="AW708" s="100"/>
      <c r="AX708" s="100"/>
      <c r="AY708" s="100"/>
      <c r="AZ708" s="100"/>
      <c r="BA708" s="100"/>
      <c r="BB708" s="100"/>
    </row>
    <row r="709" spans="2:54" ht="6" hidden="1" customHeight="1">
      <c r="B709" s="100"/>
      <c r="C709" s="100"/>
      <c r="D709" s="100"/>
      <c r="E709" s="100"/>
      <c r="F709" s="100"/>
      <c r="G709" s="100"/>
      <c r="H709" s="100"/>
      <c r="I709" s="100"/>
      <c r="J709" s="100"/>
      <c r="L709" s="1207"/>
      <c r="M709" s="1207"/>
      <c r="N709" s="52"/>
      <c r="O709" s="1220"/>
      <c r="P709" s="1220"/>
      <c r="Q709" s="1220"/>
      <c r="R709" s="1220"/>
      <c r="S709" s="1220"/>
      <c r="T709" s="1220"/>
      <c r="U709" s="1220"/>
      <c r="V709" s="1220"/>
      <c r="W709" s="1220"/>
      <c r="X709" s="1220"/>
      <c r="Y709" s="1220"/>
      <c r="Z709" s="1220"/>
      <c r="AA709" s="1220"/>
      <c r="AB709" s="1220"/>
      <c r="AC709" s="1220"/>
      <c r="AD709" s="1220"/>
      <c r="AE709" s="1220"/>
      <c r="AF709" s="297"/>
      <c r="AG709" s="54"/>
      <c r="AH709" s="53"/>
      <c r="AI709" s="53"/>
      <c r="AJ709" s="53"/>
      <c r="AK709" s="53"/>
      <c r="AL709" s="53"/>
      <c r="AM709" s="53"/>
      <c r="AN709" s="53"/>
      <c r="AO709" s="53"/>
      <c r="AP709" s="53"/>
      <c r="AQ709" s="53"/>
      <c r="AR709" s="55"/>
      <c r="AS709" s="100"/>
      <c r="AT709" s="100"/>
      <c r="AU709" s="100"/>
      <c r="AV709" s="100"/>
      <c r="AW709" s="100"/>
      <c r="AX709" s="100"/>
      <c r="AY709" s="100"/>
      <c r="AZ709" s="100"/>
      <c r="BA709" s="100"/>
      <c r="BB709" s="100"/>
    </row>
    <row r="710" spans="2:54" ht="5.25" hidden="1" customHeight="1">
      <c r="B710" s="100"/>
      <c r="C710" s="100"/>
      <c r="D710" s="100"/>
      <c r="E710" s="100"/>
      <c r="F710" s="100"/>
      <c r="H710" s="49"/>
      <c r="I710" s="49"/>
      <c r="J710" s="49"/>
      <c r="L710" s="1207">
        <v>2</v>
      </c>
      <c r="M710" s="1207"/>
      <c r="N710" s="45"/>
      <c r="O710" s="46"/>
      <c r="P710" s="46"/>
      <c r="Q710" s="46"/>
      <c r="R710" s="46"/>
      <c r="S710" s="46"/>
      <c r="T710" s="46"/>
      <c r="U710" s="46"/>
      <c r="V710" s="46"/>
      <c r="W710" s="46"/>
      <c r="X710" s="46"/>
      <c r="Y710" s="46"/>
      <c r="Z710" s="46"/>
      <c r="AA710" s="46"/>
      <c r="AB710" s="46"/>
      <c r="AC710" s="46"/>
      <c r="AD710" s="46"/>
      <c r="AE710" s="46"/>
      <c r="AF710" s="46"/>
      <c r="AG710" s="45"/>
      <c r="AH710" s="46"/>
      <c r="AI710" s="46"/>
      <c r="AJ710" s="46"/>
      <c r="AK710" s="46"/>
      <c r="AL710" s="46"/>
      <c r="AM710" s="46"/>
      <c r="AN710" s="46"/>
      <c r="AO710" s="46"/>
      <c r="AP710" s="46"/>
      <c r="AQ710" s="46"/>
      <c r="AR710" s="47"/>
      <c r="AS710" s="49"/>
      <c r="AT710" s="49"/>
      <c r="AU710" s="49"/>
      <c r="AV710" s="49"/>
      <c r="AW710" s="49"/>
      <c r="AX710" s="100"/>
      <c r="AY710" s="100"/>
      <c r="AZ710" s="100"/>
      <c r="BA710" s="100"/>
      <c r="BB710" s="100"/>
    </row>
    <row r="711" spans="2:54" ht="12.75" hidden="1" customHeight="1">
      <c r="B711" s="100"/>
      <c r="C711" s="100"/>
      <c r="D711" s="100"/>
      <c r="E711" s="100"/>
      <c r="F711" s="100"/>
      <c r="L711" s="1207"/>
      <c r="M711" s="1207"/>
      <c r="N711" s="48"/>
      <c r="O711" s="1227" t="s">
        <v>1829</v>
      </c>
      <c r="P711" s="1227"/>
      <c r="Q711" s="1227"/>
      <c r="R711" s="1227"/>
      <c r="S711" s="1227"/>
      <c r="T711" s="1227"/>
      <c r="U711" s="1227"/>
      <c r="V711" s="1227"/>
      <c r="W711" s="1227"/>
      <c r="X711" s="1227"/>
      <c r="Y711" s="1227"/>
      <c r="Z711" s="1227"/>
      <c r="AA711" s="1227"/>
      <c r="AB711" s="1227"/>
      <c r="AC711" s="1227"/>
      <c r="AD711" s="1227"/>
      <c r="AE711" s="1227"/>
      <c r="AF711" s="1227"/>
      <c r="AG711" s="50"/>
      <c r="AH711" s="1230"/>
      <c r="AI711" s="1230"/>
      <c r="AJ711" s="1230"/>
      <c r="AK711" s="1230"/>
      <c r="AL711" s="1230"/>
      <c r="AM711" s="1230"/>
      <c r="AN711" s="1230"/>
      <c r="AO711" s="1230"/>
      <c r="AP711" s="1230"/>
      <c r="AQ711" s="1230"/>
      <c r="AR711" s="51"/>
      <c r="AS711" s="49"/>
      <c r="AT711" s="49"/>
      <c r="AU711" s="49"/>
      <c r="AV711" s="49"/>
      <c r="AW711" s="49"/>
      <c r="AX711" s="100"/>
      <c r="AY711" s="100"/>
      <c r="AZ711" s="100"/>
      <c r="BA711" s="100"/>
      <c r="BB711" s="100"/>
    </row>
    <row r="712" spans="2:54" ht="5.25" hidden="1" customHeight="1">
      <c r="B712" s="100"/>
      <c r="C712" s="100"/>
      <c r="D712" s="100"/>
      <c r="E712" s="100"/>
      <c r="F712" s="100"/>
      <c r="L712" s="1207"/>
      <c r="M712" s="1207"/>
      <c r="N712" s="52"/>
      <c r="O712" s="1179"/>
      <c r="P712" s="1179"/>
      <c r="Q712" s="1179"/>
      <c r="R712" s="1179"/>
      <c r="S712" s="1179"/>
      <c r="T712" s="1179"/>
      <c r="U712" s="1179"/>
      <c r="V712" s="1179"/>
      <c r="W712" s="1179"/>
      <c r="X712" s="1179"/>
      <c r="Y712" s="1179"/>
      <c r="Z712" s="1179"/>
      <c r="AA712" s="1179"/>
      <c r="AB712" s="1179"/>
      <c r="AC712" s="1179"/>
      <c r="AD712" s="1179"/>
      <c r="AE712" s="1179"/>
      <c r="AF712" s="1179"/>
      <c r="AG712" s="54"/>
      <c r="AH712" s="53"/>
      <c r="AI712" s="53"/>
      <c r="AJ712" s="53"/>
      <c r="AK712" s="53"/>
      <c r="AL712" s="53"/>
      <c r="AM712" s="53"/>
      <c r="AN712" s="53"/>
      <c r="AO712" s="53"/>
      <c r="AP712" s="53"/>
      <c r="AQ712" s="53"/>
      <c r="AR712" s="55"/>
      <c r="AS712" s="49"/>
      <c r="AT712" s="49"/>
      <c r="AU712" s="49"/>
      <c r="AV712" s="49"/>
      <c r="AW712" s="49"/>
      <c r="AX712" s="100"/>
      <c r="AY712" s="100"/>
      <c r="AZ712" s="100"/>
      <c r="BA712" s="100"/>
      <c r="BB712" s="100"/>
    </row>
    <row r="713" spans="2:54" ht="5.25" hidden="1" customHeight="1">
      <c r="B713" s="100"/>
      <c r="C713" s="100"/>
      <c r="D713" s="100"/>
      <c r="E713" s="100"/>
      <c r="F713" s="100"/>
      <c r="L713" s="1207">
        <v>3</v>
      </c>
      <c r="M713" s="1207"/>
      <c r="N713" s="56"/>
      <c r="O713" s="46"/>
      <c r="P713" s="46"/>
      <c r="Q713" s="46"/>
      <c r="R713" s="46"/>
      <c r="S713" s="46"/>
      <c r="T713" s="46"/>
      <c r="U713" s="46"/>
      <c r="V713" s="46"/>
      <c r="W713" s="46"/>
      <c r="X713" s="46"/>
      <c r="Y713" s="46"/>
      <c r="Z713" s="46"/>
      <c r="AA713" s="46"/>
      <c r="AB713" s="46"/>
      <c r="AC713" s="46"/>
      <c r="AD713" s="46"/>
      <c r="AE713" s="46"/>
      <c r="AF713" s="46"/>
      <c r="AG713" s="45"/>
      <c r="AH713" s="46"/>
      <c r="AI713" s="46"/>
      <c r="AJ713" s="46"/>
      <c r="AK713" s="46"/>
      <c r="AL713" s="46"/>
      <c r="AM713" s="46"/>
      <c r="AN713" s="46"/>
      <c r="AO713" s="46"/>
      <c r="AP713" s="46"/>
      <c r="AQ713" s="46"/>
      <c r="AR713" s="47"/>
      <c r="AS713" s="49"/>
      <c r="AT713" s="49"/>
      <c r="AU713" s="49"/>
      <c r="AV713" s="49"/>
      <c r="AW713" s="49"/>
      <c r="AX713" s="100"/>
      <c r="AY713" s="100"/>
      <c r="AZ713" s="100"/>
      <c r="BA713" s="100"/>
      <c r="BB713" s="100"/>
    </row>
    <row r="714" spans="2:54" ht="12.75" hidden="1" customHeight="1">
      <c r="B714" s="100"/>
      <c r="C714" s="100"/>
      <c r="D714" s="100"/>
      <c r="E714" s="100"/>
      <c r="F714" s="100"/>
      <c r="L714" s="1207"/>
      <c r="M714" s="1207"/>
      <c r="N714" s="48"/>
      <c r="O714" s="1227" t="s">
        <v>19</v>
      </c>
      <c r="P714" s="1227"/>
      <c r="Q714" s="1227"/>
      <c r="R714" s="1227"/>
      <c r="S714" s="1227"/>
      <c r="T714" s="1227"/>
      <c r="U714" s="1227"/>
      <c r="V714" s="1227"/>
      <c r="W714" s="1227"/>
      <c r="X714" s="1227"/>
      <c r="Y714" s="1227"/>
      <c r="Z714" s="1227"/>
      <c r="AA714" s="1227"/>
      <c r="AB714" s="1227"/>
      <c r="AC714" s="1227"/>
      <c r="AD714" s="1227"/>
      <c r="AE714" s="1227"/>
      <c r="AF714" s="1227"/>
      <c r="AG714" s="50"/>
      <c r="AH714" s="1230"/>
      <c r="AI714" s="1230"/>
      <c r="AJ714" s="1230"/>
      <c r="AK714" s="1230"/>
      <c r="AL714" s="1230"/>
      <c r="AM714" s="1230"/>
      <c r="AN714" s="1230"/>
      <c r="AO714" s="1230"/>
      <c r="AP714" s="1230"/>
      <c r="AQ714" s="1230"/>
      <c r="AR714" s="51"/>
      <c r="AS714" s="49"/>
      <c r="AT714" s="49"/>
      <c r="AU714" s="49"/>
      <c r="AV714" s="49"/>
      <c r="AW714" s="49"/>
      <c r="AX714" s="100"/>
      <c r="AY714" s="100"/>
      <c r="AZ714" s="100"/>
      <c r="BA714" s="100"/>
      <c r="BB714" s="100"/>
    </row>
    <row r="715" spans="2:54" ht="5.25" hidden="1" customHeight="1">
      <c r="B715" s="100"/>
      <c r="C715" s="100"/>
      <c r="D715" s="100"/>
      <c r="E715" s="100"/>
      <c r="F715" s="100"/>
      <c r="L715" s="1207"/>
      <c r="M715" s="1207"/>
      <c r="N715" s="52"/>
      <c r="O715" s="1179"/>
      <c r="P715" s="1179"/>
      <c r="Q715" s="1179"/>
      <c r="R715" s="1179"/>
      <c r="S715" s="1179"/>
      <c r="T715" s="1179"/>
      <c r="U715" s="1179"/>
      <c r="V715" s="1179"/>
      <c r="W715" s="1179"/>
      <c r="X715" s="1179"/>
      <c r="Y715" s="1179"/>
      <c r="Z715" s="1179"/>
      <c r="AA715" s="1179"/>
      <c r="AB715" s="1179"/>
      <c r="AC715" s="1179"/>
      <c r="AD715" s="1179"/>
      <c r="AE715" s="1179"/>
      <c r="AF715" s="1179"/>
      <c r="AG715" s="54"/>
      <c r="AH715" s="53"/>
      <c r="AI715" s="53"/>
      <c r="AJ715" s="53"/>
      <c r="AK715" s="53"/>
      <c r="AL715" s="53"/>
      <c r="AM715" s="53"/>
      <c r="AN715" s="53"/>
      <c r="AO715" s="53"/>
      <c r="AP715" s="53"/>
      <c r="AQ715" s="53"/>
      <c r="AR715" s="55"/>
      <c r="AS715" s="49"/>
      <c r="AT715" s="49"/>
      <c r="AU715" s="49"/>
      <c r="AV715" s="49"/>
      <c r="AW715" s="49"/>
      <c r="AX715" s="100"/>
      <c r="AY715" s="100"/>
      <c r="AZ715" s="100"/>
      <c r="BA715" s="100"/>
      <c r="BB715" s="100"/>
    </row>
    <row r="716" spans="2:54" ht="5.25" hidden="1" customHeight="1">
      <c r="B716" s="100"/>
      <c r="C716" s="100"/>
      <c r="D716" s="100"/>
      <c r="E716" s="100"/>
      <c r="F716" s="100"/>
      <c r="L716" s="1207">
        <v>4</v>
      </c>
      <c r="M716" s="1207"/>
      <c r="N716" s="48"/>
      <c r="O716" s="49"/>
      <c r="P716" s="49"/>
      <c r="Q716" s="49"/>
      <c r="R716" s="49"/>
      <c r="S716" s="49"/>
      <c r="T716" s="49"/>
      <c r="U716" s="49"/>
      <c r="V716" s="49"/>
      <c r="W716" s="49"/>
      <c r="X716" s="49"/>
      <c r="Y716" s="49"/>
      <c r="Z716" s="49"/>
      <c r="AA716" s="49"/>
      <c r="AB716" s="49"/>
      <c r="AC716" s="49"/>
      <c r="AD716" s="49"/>
      <c r="AE716" s="49"/>
      <c r="AF716" s="49"/>
      <c r="AG716" s="50"/>
      <c r="AH716" s="49"/>
      <c r="AI716" s="49"/>
      <c r="AJ716" s="49"/>
      <c r="AK716" s="49"/>
      <c r="AL716" s="49"/>
      <c r="AM716" s="49"/>
      <c r="AN716" s="49"/>
      <c r="AO716" s="49"/>
      <c r="AP716" s="49"/>
      <c r="AQ716" s="49"/>
      <c r="AR716" s="51"/>
      <c r="AS716" s="49"/>
      <c r="AT716" s="49"/>
      <c r="AU716" s="49"/>
      <c r="AV716" s="49"/>
      <c r="AW716" s="49"/>
      <c r="AX716" s="100"/>
      <c r="AY716" s="100"/>
      <c r="AZ716" s="100"/>
      <c r="BA716" s="100"/>
      <c r="BB716" s="100"/>
    </row>
    <row r="717" spans="2:54" ht="12.75" hidden="1" customHeight="1">
      <c r="L717" s="1207"/>
      <c r="M717" s="1207"/>
      <c r="N717" s="48"/>
      <c r="O717" s="1227" t="s">
        <v>1505</v>
      </c>
      <c r="P717" s="1227"/>
      <c r="Q717" s="1227"/>
      <c r="R717" s="1227"/>
      <c r="S717" s="1227"/>
      <c r="T717" s="1227"/>
      <c r="U717" s="1227"/>
      <c r="V717" s="1227"/>
      <c r="W717" s="1227"/>
      <c r="X717" s="1227"/>
      <c r="Y717" s="1227"/>
      <c r="Z717" s="1227"/>
      <c r="AA717" s="1227"/>
      <c r="AB717" s="1227"/>
      <c r="AC717" s="1227"/>
      <c r="AD717" s="1227"/>
      <c r="AE717" s="1227"/>
      <c r="AF717" s="1227"/>
      <c r="AG717" s="50"/>
      <c r="AH717" s="1230"/>
      <c r="AI717" s="1230"/>
      <c r="AJ717" s="1230"/>
      <c r="AK717" s="1230"/>
      <c r="AL717" s="1230"/>
      <c r="AM717" s="1230"/>
      <c r="AN717" s="1230"/>
      <c r="AO717" s="1230"/>
      <c r="AP717" s="1230"/>
      <c r="AQ717" s="1230"/>
      <c r="AR717" s="51"/>
      <c r="AS717" s="49"/>
      <c r="AT717" s="49"/>
      <c r="AU717" s="49"/>
      <c r="AV717" s="49"/>
      <c r="AW717" s="49"/>
    </row>
    <row r="718" spans="2:54" ht="5.25" hidden="1" customHeight="1">
      <c r="L718" s="1207"/>
      <c r="M718" s="1207"/>
      <c r="N718" s="48"/>
      <c r="O718" s="1227"/>
      <c r="P718" s="1227"/>
      <c r="Q718" s="1227"/>
      <c r="R718" s="1227"/>
      <c r="S718" s="1227"/>
      <c r="T718" s="1227"/>
      <c r="U718" s="1227"/>
      <c r="V718" s="1227"/>
      <c r="W718" s="1227"/>
      <c r="X718" s="1227"/>
      <c r="Y718" s="1227"/>
      <c r="Z718" s="1227"/>
      <c r="AA718" s="1227"/>
      <c r="AB718" s="1227"/>
      <c r="AC718" s="1227"/>
      <c r="AD718" s="1227"/>
      <c r="AE718" s="1227"/>
      <c r="AF718" s="1227"/>
      <c r="AG718" s="50"/>
      <c r="AH718" s="49"/>
      <c r="AI718" s="49"/>
      <c r="AJ718" s="49"/>
      <c r="AK718" s="49"/>
      <c r="AL718" s="49"/>
      <c r="AM718" s="49"/>
      <c r="AN718" s="49"/>
      <c r="AO718" s="49"/>
      <c r="AP718" s="49"/>
      <c r="AQ718" s="49"/>
      <c r="AR718" s="51"/>
      <c r="AS718" s="49"/>
      <c r="AT718" s="49"/>
      <c r="AU718" s="49"/>
      <c r="AV718" s="49"/>
      <c r="AW718" s="49"/>
    </row>
    <row r="719" spans="2:54" ht="5.25" hidden="1" customHeight="1">
      <c r="L719" s="1207">
        <v>5</v>
      </c>
      <c r="M719" s="1207"/>
      <c r="N719" s="56"/>
      <c r="O719" s="46"/>
      <c r="P719" s="46"/>
      <c r="Q719" s="46"/>
      <c r="R719" s="46"/>
      <c r="S719" s="46"/>
      <c r="T719" s="46"/>
      <c r="U719" s="46"/>
      <c r="V719" s="46"/>
      <c r="W719" s="46"/>
      <c r="X719" s="46"/>
      <c r="Y719" s="46"/>
      <c r="Z719" s="46"/>
      <c r="AA719" s="46"/>
      <c r="AB719" s="46"/>
      <c r="AC719" s="46"/>
      <c r="AD719" s="46"/>
      <c r="AE719" s="46"/>
      <c r="AF719" s="46"/>
      <c r="AG719" s="45"/>
      <c r="AH719" s="46"/>
      <c r="AI719" s="46"/>
      <c r="AJ719" s="46"/>
      <c r="AK719" s="46"/>
      <c r="AL719" s="46"/>
      <c r="AM719" s="46"/>
      <c r="AN719" s="46"/>
      <c r="AO719" s="46"/>
      <c r="AP719" s="46"/>
      <c r="AQ719" s="46"/>
      <c r="AR719" s="47"/>
      <c r="AS719" s="49"/>
      <c r="AT719" s="49"/>
      <c r="AU719" s="49"/>
      <c r="AV719" s="49"/>
      <c r="AW719" s="49"/>
    </row>
    <row r="720" spans="2:54" ht="12.75" hidden="1" customHeight="1">
      <c r="L720" s="1207"/>
      <c r="M720" s="1207"/>
      <c r="N720" s="48"/>
      <c r="O720" s="1227" t="s">
        <v>1506</v>
      </c>
      <c r="P720" s="1227"/>
      <c r="Q720" s="1227"/>
      <c r="R720" s="1227"/>
      <c r="S720" s="1227"/>
      <c r="T720" s="1227"/>
      <c r="U720" s="1227"/>
      <c r="V720" s="1227"/>
      <c r="W720" s="1227"/>
      <c r="X720" s="1227"/>
      <c r="Y720" s="1227"/>
      <c r="Z720" s="1227"/>
      <c r="AA720" s="1227"/>
      <c r="AB720" s="1227"/>
      <c r="AC720" s="1227"/>
      <c r="AD720" s="1227"/>
      <c r="AE720" s="1227"/>
      <c r="AF720" s="1227"/>
      <c r="AG720" s="50"/>
      <c r="AH720" s="1293"/>
      <c r="AI720" s="1293"/>
      <c r="AJ720" s="1293"/>
      <c r="AK720" s="1293"/>
      <c r="AL720" s="1293"/>
      <c r="AM720" s="1293"/>
      <c r="AN720" s="1293"/>
      <c r="AO720" s="1293"/>
      <c r="AP720" s="1293"/>
      <c r="AQ720" s="1293"/>
      <c r="AR720" s="51"/>
      <c r="AS720" s="49"/>
      <c r="AT720" s="49"/>
      <c r="AU720" s="49"/>
      <c r="AV720" s="49"/>
      <c r="AW720" s="49"/>
    </row>
    <row r="721" spans="2:59" ht="5.25" hidden="1" customHeight="1">
      <c r="L721" s="1207"/>
      <c r="M721" s="1207"/>
      <c r="N721" s="52"/>
      <c r="O721" s="1179"/>
      <c r="P721" s="1179"/>
      <c r="Q721" s="1179"/>
      <c r="R721" s="1179"/>
      <c r="S721" s="1179"/>
      <c r="T721" s="1179"/>
      <c r="U721" s="1179"/>
      <c r="V721" s="1179"/>
      <c r="W721" s="1179"/>
      <c r="X721" s="1179"/>
      <c r="Y721" s="1179"/>
      <c r="Z721" s="1179"/>
      <c r="AA721" s="1179"/>
      <c r="AB721" s="1179"/>
      <c r="AC721" s="1179"/>
      <c r="AD721" s="1179"/>
      <c r="AE721" s="1179"/>
      <c r="AF721" s="1179"/>
      <c r="AG721" s="54"/>
      <c r="AH721" s="53"/>
      <c r="AI721" s="53"/>
      <c r="AJ721" s="53"/>
      <c r="AK721" s="53"/>
      <c r="AL721" s="53"/>
      <c r="AM721" s="53"/>
      <c r="AN721" s="53"/>
      <c r="AO721" s="53"/>
      <c r="AP721" s="53"/>
      <c r="AQ721" s="53"/>
      <c r="AR721" s="55"/>
      <c r="AS721" s="49"/>
      <c r="AT721" s="49"/>
      <c r="AU721" s="49"/>
      <c r="AV721" s="49"/>
      <c r="AW721" s="49"/>
    </row>
    <row r="722" spans="2:59" ht="5.25" hidden="1" customHeight="1">
      <c r="L722" s="1207">
        <v>6</v>
      </c>
      <c r="M722" s="1207"/>
      <c r="N722" s="56"/>
      <c r="O722" s="46"/>
      <c r="P722" s="46"/>
      <c r="Q722" s="46"/>
      <c r="R722" s="46"/>
      <c r="S722" s="46"/>
      <c r="T722" s="46"/>
      <c r="U722" s="46"/>
      <c r="V722" s="46"/>
      <c r="W722" s="46"/>
      <c r="X722" s="46"/>
      <c r="Y722" s="46"/>
      <c r="Z722" s="46"/>
      <c r="AA722" s="46"/>
      <c r="AB722" s="46"/>
      <c r="AC722" s="46"/>
      <c r="AD722" s="46"/>
      <c r="AE722" s="46"/>
      <c r="AF722" s="46"/>
      <c r="AG722" s="45"/>
      <c r="AH722" s="46"/>
      <c r="AI722" s="46"/>
      <c r="AJ722" s="46"/>
      <c r="AK722" s="46"/>
      <c r="AL722" s="46"/>
      <c r="AM722" s="46"/>
      <c r="AN722" s="46"/>
      <c r="AO722" s="46"/>
      <c r="AP722" s="46"/>
      <c r="AQ722" s="46"/>
      <c r="AR722" s="47"/>
      <c r="AS722" s="49"/>
      <c r="AT722" s="49"/>
      <c r="AU722" s="49"/>
      <c r="AV722" s="49"/>
      <c r="AW722" s="49"/>
    </row>
    <row r="723" spans="2:59" ht="12.75" hidden="1" customHeight="1">
      <c r="L723" s="1207"/>
      <c r="M723" s="1207"/>
      <c r="N723" s="48"/>
      <c r="O723" s="1227" t="s">
        <v>1507</v>
      </c>
      <c r="P723" s="1227"/>
      <c r="Q723" s="1227"/>
      <c r="R723" s="1227"/>
      <c r="S723" s="1227"/>
      <c r="T723" s="1227"/>
      <c r="U723" s="1227"/>
      <c r="V723" s="1227"/>
      <c r="W723" s="1227"/>
      <c r="X723" s="1227"/>
      <c r="Y723" s="1227"/>
      <c r="Z723" s="1227"/>
      <c r="AA723" s="1227"/>
      <c r="AB723" s="1227"/>
      <c r="AC723" s="1227"/>
      <c r="AD723" s="1227"/>
      <c r="AE723" s="1227"/>
      <c r="AF723" s="1227"/>
      <c r="AG723" s="50"/>
      <c r="AH723" s="1293"/>
      <c r="AI723" s="1293"/>
      <c r="AJ723" s="1293"/>
      <c r="AK723" s="1293"/>
      <c r="AL723" s="1293"/>
      <c r="AM723" s="1293"/>
      <c r="AN723" s="1293"/>
      <c r="AO723" s="1293"/>
      <c r="AP723" s="1293"/>
      <c r="AQ723" s="1293"/>
      <c r="AR723" s="51"/>
      <c r="AS723" s="49"/>
      <c r="AT723" s="49"/>
      <c r="AU723" s="49"/>
      <c r="AV723" s="49"/>
      <c r="AW723" s="49"/>
    </row>
    <row r="724" spans="2:59" ht="5.25" hidden="1" customHeight="1">
      <c r="L724" s="1207"/>
      <c r="M724" s="1207"/>
      <c r="N724" s="52"/>
      <c r="O724" s="1179"/>
      <c r="P724" s="1179"/>
      <c r="Q724" s="1179"/>
      <c r="R724" s="1179"/>
      <c r="S724" s="1179"/>
      <c r="T724" s="1179"/>
      <c r="U724" s="1179"/>
      <c r="V724" s="1179"/>
      <c r="W724" s="1179"/>
      <c r="X724" s="1179"/>
      <c r="Y724" s="1179"/>
      <c r="Z724" s="1179"/>
      <c r="AA724" s="1179"/>
      <c r="AB724" s="1179"/>
      <c r="AC724" s="1179"/>
      <c r="AD724" s="1179"/>
      <c r="AE724" s="1179"/>
      <c r="AF724" s="1179"/>
      <c r="AG724" s="54"/>
      <c r="AH724" s="53"/>
      <c r="AI724" s="53"/>
      <c r="AJ724" s="53"/>
      <c r="AK724" s="53"/>
      <c r="AL724" s="53"/>
      <c r="AM724" s="53"/>
      <c r="AN724" s="53"/>
      <c r="AO724" s="53"/>
      <c r="AP724" s="53"/>
      <c r="AQ724" s="53"/>
      <c r="AR724" s="55"/>
      <c r="AS724" s="49"/>
      <c r="AT724" s="49"/>
      <c r="AU724" s="49"/>
      <c r="AV724" s="49"/>
      <c r="AW724" s="49"/>
    </row>
    <row r="725" spans="2:59" hidden="1">
      <c r="AR725" s="49"/>
      <c r="AS725" s="49"/>
      <c r="AT725" s="49"/>
      <c r="AU725" s="49"/>
      <c r="AV725" s="49"/>
      <c r="AW725" s="49"/>
    </row>
    <row r="726" spans="2:59" ht="10.5" hidden="1" customHeight="1"/>
    <row r="727" spans="2:59" ht="18.75" hidden="1" customHeight="1">
      <c r="B727" s="1060" t="s">
        <v>655</v>
      </c>
      <c r="C727" s="1061"/>
      <c r="D727" s="1061"/>
      <c r="E727" s="1061"/>
      <c r="F727" s="1216" t="s">
        <v>473</v>
      </c>
      <c r="G727" s="1217"/>
      <c r="H727" s="1217"/>
      <c r="I727" s="1217"/>
      <c r="J727" s="993">
        <f>IF($U$2&lt;&gt;"",$U$2,"")</f>
        <v>0</v>
      </c>
      <c r="K727" s="993"/>
      <c r="L727" s="993"/>
      <c r="M727" s="993"/>
      <c r="N727" s="993"/>
      <c r="O727" s="993"/>
      <c r="P727" s="994"/>
      <c r="Q727" s="1033" t="s">
        <v>481</v>
      </c>
      <c r="R727" s="1196"/>
      <c r="S727" s="1196"/>
      <c r="T727" s="1196"/>
      <c r="U727" s="1196"/>
      <c r="V727" s="1196"/>
      <c r="W727" s="1196"/>
      <c r="X727" s="1196"/>
      <c r="Y727" s="1196"/>
      <c r="Z727" s="1196"/>
      <c r="AA727" s="1196"/>
      <c r="AB727" s="1196"/>
      <c r="AC727" s="1196"/>
      <c r="AD727" s="1196"/>
      <c r="AE727" s="1196"/>
      <c r="AF727" s="1196"/>
      <c r="AG727" s="1196"/>
      <c r="AH727" s="1196"/>
      <c r="AI727" s="1196"/>
      <c r="AJ727" s="1196"/>
      <c r="AK727" s="1196"/>
      <c r="AL727" s="1196"/>
      <c r="AM727" s="1196"/>
      <c r="AN727" s="1196"/>
      <c r="AO727" s="1196"/>
      <c r="AP727" s="1196"/>
      <c r="AQ727" s="1196"/>
      <c r="AR727" s="1196"/>
      <c r="AS727" s="1196"/>
      <c r="AT727" s="1196"/>
      <c r="AU727" s="1196"/>
      <c r="AV727" s="1196"/>
      <c r="AW727" s="1196"/>
      <c r="AX727" s="1196"/>
      <c r="AY727" s="1196"/>
      <c r="AZ727" s="1196"/>
      <c r="BA727" s="1196"/>
      <c r="BB727" s="1197"/>
      <c r="BF727" s="564"/>
    </row>
    <row r="728" spans="2:59" ht="18.75" hidden="1" customHeight="1">
      <c r="B728" s="1062"/>
      <c r="C728" s="1063"/>
      <c r="D728" s="1063"/>
      <c r="E728" s="1063"/>
      <c r="F728" s="1239" t="s">
        <v>653</v>
      </c>
      <c r="G728" s="1240"/>
      <c r="H728" s="1240"/>
      <c r="I728" s="1240"/>
      <c r="J728" s="1042" t="str">
        <f>IF($AW$2&lt;&gt;"",$AW$2,"")</f>
        <v>01</v>
      </c>
      <c r="K728" s="1042"/>
      <c r="L728" s="1042"/>
      <c r="M728" s="1042"/>
      <c r="N728" s="1042"/>
      <c r="O728" s="1042"/>
      <c r="P728" s="1043"/>
      <c r="Q728" s="1198"/>
      <c r="R728" s="1198"/>
      <c r="S728" s="1198"/>
      <c r="T728" s="1198"/>
      <c r="U728" s="1198"/>
      <c r="V728" s="1198"/>
      <c r="W728" s="1198"/>
      <c r="X728" s="1198"/>
      <c r="Y728" s="1198"/>
      <c r="Z728" s="1198"/>
      <c r="AA728" s="1198"/>
      <c r="AB728" s="1198"/>
      <c r="AC728" s="1198"/>
      <c r="AD728" s="1198"/>
      <c r="AE728" s="1198"/>
      <c r="AF728" s="1198"/>
      <c r="AG728" s="1198"/>
      <c r="AH728" s="1198"/>
      <c r="AI728" s="1198"/>
      <c r="AJ728" s="1198"/>
      <c r="AK728" s="1198"/>
      <c r="AL728" s="1198"/>
      <c r="AM728" s="1198"/>
      <c r="AN728" s="1198"/>
      <c r="AO728" s="1198"/>
      <c r="AP728" s="1198"/>
      <c r="AQ728" s="1198"/>
      <c r="AR728" s="1198"/>
      <c r="AS728" s="1198"/>
      <c r="AT728" s="1198"/>
      <c r="AU728" s="1198"/>
      <c r="AV728" s="1198"/>
      <c r="AW728" s="1198"/>
      <c r="AX728" s="1198"/>
      <c r="AY728" s="1198"/>
      <c r="AZ728" s="1198"/>
      <c r="BA728" s="1198"/>
      <c r="BB728" s="1199"/>
      <c r="BF728" s="564"/>
    </row>
    <row r="729" spans="2:59" ht="10.5" hidden="1" customHeight="1">
      <c r="BF729" s="564"/>
    </row>
    <row r="730" spans="2:59" ht="10.5" hidden="1" customHeight="1">
      <c r="BF730" s="564"/>
    </row>
    <row r="731" spans="2:59" ht="20.25" hidden="1" customHeight="1">
      <c r="B731" s="254"/>
      <c r="C731" s="1300" t="s">
        <v>1776</v>
      </c>
      <c r="D731" s="1301"/>
      <c r="E731" s="1301"/>
      <c r="F731" s="1301"/>
      <c r="G731" s="1301"/>
      <c r="H731" s="1301"/>
      <c r="I731" s="1301"/>
      <c r="J731" s="1301"/>
      <c r="K731" s="1301"/>
      <c r="L731" s="1301"/>
      <c r="M731" s="1301"/>
      <c r="N731" s="1301"/>
      <c r="O731" s="1301"/>
      <c r="P731" s="1301"/>
      <c r="Q731" s="1301"/>
      <c r="R731" s="1301"/>
      <c r="S731" s="1301"/>
      <c r="T731" s="1301"/>
      <c r="U731" s="1301"/>
      <c r="V731" s="1301"/>
      <c r="W731" s="1301"/>
      <c r="X731" s="1301"/>
      <c r="Y731" s="1301"/>
      <c r="Z731" s="1301"/>
      <c r="AA731" s="1301"/>
      <c r="AB731" s="1301"/>
      <c r="AC731" s="1301"/>
      <c r="AD731" s="1301"/>
      <c r="AE731" s="1301"/>
      <c r="AF731" s="1301"/>
      <c r="AG731" s="1301"/>
      <c r="AH731" s="1301"/>
      <c r="AI731" s="1301"/>
      <c r="AJ731" s="1301"/>
      <c r="AK731" s="1301"/>
      <c r="AL731" s="1301"/>
      <c r="AM731" s="1301"/>
      <c r="AN731" s="1301"/>
      <c r="AO731" s="1301"/>
      <c r="AP731" s="1301"/>
      <c r="AQ731" s="1301"/>
      <c r="AR731" s="1301"/>
      <c r="AS731" s="1302"/>
      <c r="AT731" s="1321" t="s">
        <v>1774</v>
      </c>
      <c r="AU731" s="1322"/>
      <c r="AV731" s="1322"/>
      <c r="AW731" s="1322"/>
      <c r="AX731" s="1322"/>
      <c r="AY731" s="1322"/>
      <c r="AZ731" s="1322"/>
      <c r="BA731" s="1323"/>
      <c r="BB731" s="396"/>
      <c r="BC731" s="97"/>
      <c r="BE731" s="188"/>
      <c r="BF731" s="564"/>
      <c r="BG731" s="188"/>
    </row>
    <row r="732" spans="2:59" ht="10.5" hidden="1" customHeight="1">
      <c r="B732" s="254"/>
      <c r="C732" s="1299">
        <v>1</v>
      </c>
      <c r="D732" s="1299"/>
      <c r="E732" s="1172" t="s">
        <v>1835</v>
      </c>
      <c r="F732" s="1172"/>
      <c r="G732" s="1172"/>
      <c r="H732" s="1172"/>
      <c r="I732" s="1172"/>
      <c r="J732" s="1172"/>
      <c r="K732" s="1172"/>
      <c r="L732" s="1172"/>
      <c r="M732" s="1172"/>
      <c r="N732" s="1172"/>
      <c r="O732" s="1172"/>
      <c r="P732" s="1172"/>
      <c r="Q732" s="1172"/>
      <c r="R732" s="1172"/>
      <c r="S732" s="1172"/>
      <c r="T732" s="1172"/>
      <c r="U732" s="1172"/>
      <c r="V732" s="1172"/>
      <c r="W732" s="1172"/>
      <c r="X732" s="1172"/>
      <c r="Y732" s="1172"/>
      <c r="Z732" s="1172"/>
      <c r="AA732" s="1172"/>
      <c r="AB732" s="1172"/>
      <c r="AC732" s="1172"/>
      <c r="AD732" s="1172"/>
      <c r="AE732" s="1172"/>
      <c r="AF732" s="1172"/>
      <c r="AG732" s="1172"/>
      <c r="AH732" s="1172"/>
      <c r="AI732" s="1172"/>
      <c r="AJ732" s="1172"/>
      <c r="AK732" s="1172"/>
      <c r="AL732" s="1172"/>
      <c r="AM732" s="1172"/>
      <c r="AN732" s="1172"/>
      <c r="AO732" s="1172"/>
      <c r="AP732" s="1172"/>
      <c r="AQ732" s="1172"/>
      <c r="AR732" s="1172"/>
      <c r="AS732" s="1172"/>
      <c r="AT732" s="1299" t="str">
        <f>IF(OR(AI458="x",AN458="x"),IF(AI458="x","assente","alta"),"")</f>
        <v/>
      </c>
      <c r="AU732" s="1299"/>
      <c r="AV732" s="1299"/>
      <c r="AW732" s="1299"/>
      <c r="AX732" s="1299"/>
      <c r="AY732" s="1299"/>
      <c r="AZ732" s="1299"/>
      <c r="BA732" s="1299"/>
      <c r="BB732" s="397"/>
      <c r="BC732" s="97"/>
      <c r="BE732" s="391"/>
      <c r="BF732" s="564"/>
      <c r="BG732" s="391"/>
    </row>
    <row r="733" spans="2:59" ht="10.5" hidden="1" customHeight="1">
      <c r="B733" s="254"/>
      <c r="C733" s="1299"/>
      <c r="D733" s="1299"/>
      <c r="E733" s="1172"/>
      <c r="F733" s="1172"/>
      <c r="G733" s="1172"/>
      <c r="H733" s="1172"/>
      <c r="I733" s="1172"/>
      <c r="J733" s="1172"/>
      <c r="K733" s="1172"/>
      <c r="L733" s="1172"/>
      <c r="M733" s="1172"/>
      <c r="N733" s="1172"/>
      <c r="O733" s="1172"/>
      <c r="P733" s="1172"/>
      <c r="Q733" s="1172"/>
      <c r="R733" s="1172"/>
      <c r="S733" s="1172"/>
      <c r="T733" s="1172"/>
      <c r="U733" s="1172"/>
      <c r="V733" s="1172"/>
      <c r="W733" s="1172"/>
      <c r="X733" s="1172"/>
      <c r="Y733" s="1172"/>
      <c r="Z733" s="1172"/>
      <c r="AA733" s="1172"/>
      <c r="AB733" s="1172"/>
      <c r="AC733" s="1172"/>
      <c r="AD733" s="1172"/>
      <c r="AE733" s="1172"/>
      <c r="AF733" s="1172"/>
      <c r="AG733" s="1172"/>
      <c r="AH733" s="1172"/>
      <c r="AI733" s="1172"/>
      <c r="AJ733" s="1172"/>
      <c r="AK733" s="1172"/>
      <c r="AL733" s="1172"/>
      <c r="AM733" s="1172"/>
      <c r="AN733" s="1172"/>
      <c r="AO733" s="1172"/>
      <c r="AP733" s="1172"/>
      <c r="AQ733" s="1172"/>
      <c r="AR733" s="1172"/>
      <c r="AS733" s="1172"/>
      <c r="AT733" s="1299"/>
      <c r="AU733" s="1299"/>
      <c r="AV733" s="1299"/>
      <c r="AW733" s="1299"/>
      <c r="AX733" s="1299"/>
      <c r="AY733" s="1299"/>
      <c r="AZ733" s="1299"/>
      <c r="BA733" s="1299"/>
      <c r="BB733" s="121"/>
      <c r="BC733" s="97"/>
      <c r="BE733" s="391"/>
      <c r="BF733" s="564"/>
      <c r="BG733" s="391"/>
    </row>
    <row r="734" spans="2:59" ht="10.5" hidden="1" customHeight="1">
      <c r="B734" s="254"/>
      <c r="C734" s="1299"/>
      <c r="D734" s="1299"/>
      <c r="E734" s="1172"/>
      <c r="F734" s="1172"/>
      <c r="G734" s="1172"/>
      <c r="H734" s="1172"/>
      <c r="I734" s="1172"/>
      <c r="J734" s="1172"/>
      <c r="K734" s="1172"/>
      <c r="L734" s="1172"/>
      <c r="M734" s="1172"/>
      <c r="N734" s="1172"/>
      <c r="O734" s="1172"/>
      <c r="P734" s="1172"/>
      <c r="Q734" s="1172"/>
      <c r="R734" s="1172"/>
      <c r="S734" s="1172"/>
      <c r="T734" s="1172"/>
      <c r="U734" s="1172"/>
      <c r="V734" s="1172"/>
      <c r="W734" s="1172"/>
      <c r="X734" s="1172"/>
      <c r="Y734" s="1172"/>
      <c r="Z734" s="1172"/>
      <c r="AA734" s="1172"/>
      <c r="AB734" s="1172"/>
      <c r="AC734" s="1172"/>
      <c r="AD734" s="1172"/>
      <c r="AE734" s="1172"/>
      <c r="AF734" s="1172"/>
      <c r="AG734" s="1172"/>
      <c r="AH734" s="1172"/>
      <c r="AI734" s="1172"/>
      <c r="AJ734" s="1172"/>
      <c r="AK734" s="1172"/>
      <c r="AL734" s="1172"/>
      <c r="AM734" s="1172"/>
      <c r="AN734" s="1172"/>
      <c r="AO734" s="1172"/>
      <c r="AP734" s="1172"/>
      <c r="AQ734" s="1172"/>
      <c r="AR734" s="1172"/>
      <c r="AS734" s="1172"/>
      <c r="AT734" s="1299"/>
      <c r="AU734" s="1299"/>
      <c r="AV734" s="1299"/>
      <c r="AW734" s="1299"/>
      <c r="AX734" s="1299"/>
      <c r="AY734" s="1299"/>
      <c r="AZ734" s="1299"/>
      <c r="BA734" s="1299"/>
      <c r="BB734" s="121"/>
      <c r="BC734" s="97"/>
      <c r="BE734" s="391"/>
      <c r="BF734" s="564"/>
      <c r="BG734" s="391"/>
    </row>
    <row r="735" spans="2:59" ht="10.5" hidden="1" customHeight="1">
      <c r="B735" s="41"/>
      <c r="C735" s="1299">
        <v>2</v>
      </c>
      <c r="D735" s="1299"/>
      <c r="E735" s="1172" t="s">
        <v>1836</v>
      </c>
      <c r="F735" s="1172"/>
      <c r="G735" s="1172"/>
      <c r="H735" s="1172"/>
      <c r="I735" s="1172"/>
      <c r="J735" s="1172"/>
      <c r="K735" s="1172"/>
      <c r="L735" s="1172"/>
      <c r="M735" s="1172"/>
      <c r="N735" s="1172"/>
      <c r="O735" s="1172"/>
      <c r="P735" s="1172"/>
      <c r="Q735" s="1172"/>
      <c r="R735" s="1172"/>
      <c r="S735" s="1172"/>
      <c r="T735" s="1172"/>
      <c r="U735" s="1172"/>
      <c r="V735" s="1172"/>
      <c r="W735" s="1172"/>
      <c r="X735" s="1172"/>
      <c r="Y735" s="1172"/>
      <c r="Z735" s="1172"/>
      <c r="AA735" s="1172"/>
      <c r="AB735" s="1172"/>
      <c r="AC735" s="1172"/>
      <c r="AD735" s="1172"/>
      <c r="AE735" s="1172"/>
      <c r="AF735" s="1172"/>
      <c r="AG735" s="1172"/>
      <c r="AH735" s="1172"/>
      <c r="AI735" s="1172"/>
      <c r="AJ735" s="1172"/>
      <c r="AK735" s="1172"/>
      <c r="AL735" s="1172"/>
      <c r="AM735" s="1172"/>
      <c r="AN735" s="1172"/>
      <c r="AO735" s="1172"/>
      <c r="AP735" s="1172"/>
      <c r="AQ735" s="1172"/>
      <c r="AR735" s="1172"/>
      <c r="AS735" s="1172"/>
      <c r="AT735" s="1299" t="str">
        <f>IF(OR(AI482="x",AN482="x"),IF(AI482="","bassa","assente"),"")</f>
        <v/>
      </c>
      <c r="AU735" s="1299"/>
      <c r="AV735" s="1299"/>
      <c r="AW735" s="1299"/>
      <c r="AX735" s="1299"/>
      <c r="AY735" s="1299"/>
      <c r="AZ735" s="1299"/>
      <c r="BA735" s="1299"/>
      <c r="BB735" s="121"/>
      <c r="BC735" s="97"/>
      <c r="BE735" s="391"/>
      <c r="BF735" s="564"/>
      <c r="BG735" s="391"/>
    </row>
    <row r="736" spans="2:59" ht="10.5" hidden="1" customHeight="1">
      <c r="B736" s="41"/>
      <c r="C736" s="1299"/>
      <c r="D736" s="1299"/>
      <c r="E736" s="1172"/>
      <c r="F736" s="1172"/>
      <c r="G736" s="1172"/>
      <c r="H736" s="1172"/>
      <c r="I736" s="1172"/>
      <c r="J736" s="1172"/>
      <c r="K736" s="1172"/>
      <c r="L736" s="1172"/>
      <c r="M736" s="1172"/>
      <c r="N736" s="1172"/>
      <c r="O736" s="1172"/>
      <c r="P736" s="1172"/>
      <c r="Q736" s="1172"/>
      <c r="R736" s="1172"/>
      <c r="S736" s="1172"/>
      <c r="T736" s="1172"/>
      <c r="U736" s="1172"/>
      <c r="V736" s="1172"/>
      <c r="W736" s="1172"/>
      <c r="X736" s="1172"/>
      <c r="Y736" s="1172"/>
      <c r="Z736" s="1172"/>
      <c r="AA736" s="1172"/>
      <c r="AB736" s="1172"/>
      <c r="AC736" s="1172"/>
      <c r="AD736" s="1172"/>
      <c r="AE736" s="1172"/>
      <c r="AF736" s="1172"/>
      <c r="AG736" s="1172"/>
      <c r="AH736" s="1172"/>
      <c r="AI736" s="1172"/>
      <c r="AJ736" s="1172"/>
      <c r="AK736" s="1172"/>
      <c r="AL736" s="1172"/>
      <c r="AM736" s="1172"/>
      <c r="AN736" s="1172"/>
      <c r="AO736" s="1172"/>
      <c r="AP736" s="1172"/>
      <c r="AQ736" s="1172"/>
      <c r="AR736" s="1172"/>
      <c r="AS736" s="1172"/>
      <c r="AT736" s="1299"/>
      <c r="AU736" s="1299"/>
      <c r="AV736" s="1299"/>
      <c r="AW736" s="1299"/>
      <c r="AX736" s="1299"/>
      <c r="AY736" s="1299"/>
      <c r="AZ736" s="1299"/>
      <c r="BA736" s="1299"/>
      <c r="BB736" s="121"/>
      <c r="BC736" s="97"/>
      <c r="BE736" s="391"/>
      <c r="BF736" s="564"/>
      <c r="BG736" s="391"/>
    </row>
    <row r="737" spans="2:59" ht="10.5" hidden="1" customHeight="1">
      <c r="B737" s="41"/>
      <c r="C737" s="1299"/>
      <c r="D737" s="1299"/>
      <c r="E737" s="1172"/>
      <c r="F737" s="1172"/>
      <c r="G737" s="1172"/>
      <c r="H737" s="1172"/>
      <c r="I737" s="1172"/>
      <c r="J737" s="1172"/>
      <c r="K737" s="1172"/>
      <c r="L737" s="1172"/>
      <c r="M737" s="1172"/>
      <c r="N737" s="1172"/>
      <c r="O737" s="1172"/>
      <c r="P737" s="1172"/>
      <c r="Q737" s="1172"/>
      <c r="R737" s="1172"/>
      <c r="S737" s="1172"/>
      <c r="T737" s="1172"/>
      <c r="U737" s="1172"/>
      <c r="V737" s="1172"/>
      <c r="W737" s="1172"/>
      <c r="X737" s="1172"/>
      <c r="Y737" s="1172"/>
      <c r="Z737" s="1172"/>
      <c r="AA737" s="1172"/>
      <c r="AB737" s="1172"/>
      <c r="AC737" s="1172"/>
      <c r="AD737" s="1172"/>
      <c r="AE737" s="1172"/>
      <c r="AF737" s="1172"/>
      <c r="AG737" s="1172"/>
      <c r="AH737" s="1172"/>
      <c r="AI737" s="1172"/>
      <c r="AJ737" s="1172"/>
      <c r="AK737" s="1172"/>
      <c r="AL737" s="1172"/>
      <c r="AM737" s="1172"/>
      <c r="AN737" s="1172"/>
      <c r="AO737" s="1172"/>
      <c r="AP737" s="1172"/>
      <c r="AQ737" s="1172"/>
      <c r="AR737" s="1172"/>
      <c r="AS737" s="1172"/>
      <c r="AT737" s="1299"/>
      <c r="AU737" s="1299"/>
      <c r="AV737" s="1299"/>
      <c r="AW737" s="1299"/>
      <c r="AX737" s="1299"/>
      <c r="AY737" s="1299"/>
      <c r="AZ737" s="1299"/>
      <c r="BA737" s="1299"/>
      <c r="BB737" s="121"/>
      <c r="BC737" s="97"/>
      <c r="BE737" s="391"/>
      <c r="BF737" s="564"/>
      <c r="BG737" s="391"/>
    </row>
    <row r="738" spans="2:59" ht="10.5" hidden="1" customHeight="1">
      <c r="B738" s="41"/>
      <c r="C738" s="1299">
        <v>3</v>
      </c>
      <c r="D738" s="1299"/>
      <c r="E738" s="1172" t="s">
        <v>426</v>
      </c>
      <c r="F738" s="1172"/>
      <c r="G738" s="1172"/>
      <c r="H738" s="1172"/>
      <c r="I738" s="1172"/>
      <c r="J738" s="1172"/>
      <c r="K738" s="1172"/>
      <c r="L738" s="1172"/>
      <c r="M738" s="1172"/>
      <c r="N738" s="1172"/>
      <c r="O738" s="1172"/>
      <c r="P738" s="1172"/>
      <c r="Q738" s="1172"/>
      <c r="R738" s="1172"/>
      <c r="S738" s="1172"/>
      <c r="T738" s="1172"/>
      <c r="U738" s="1172"/>
      <c r="V738" s="1172"/>
      <c r="W738" s="1172"/>
      <c r="X738" s="1172"/>
      <c r="Y738" s="1172"/>
      <c r="Z738" s="1172"/>
      <c r="AA738" s="1172"/>
      <c r="AB738" s="1172"/>
      <c r="AC738" s="1172"/>
      <c r="AD738" s="1172"/>
      <c r="AE738" s="1172"/>
      <c r="AF738" s="1172"/>
      <c r="AG738" s="1172"/>
      <c r="AH738" s="1172"/>
      <c r="AI738" s="1172"/>
      <c r="AJ738" s="1172"/>
      <c r="AK738" s="1172"/>
      <c r="AL738" s="1172"/>
      <c r="AM738" s="1172"/>
      <c r="AN738" s="1172"/>
      <c r="AO738" s="1172"/>
      <c r="AP738" s="1172"/>
      <c r="AQ738" s="1172"/>
      <c r="AR738" s="1172"/>
      <c r="AS738" s="1172"/>
      <c r="AT738" s="1299" t="str">
        <f>IF(AI506="","bassa","assente")</f>
        <v>bassa</v>
      </c>
      <c r="AU738" s="1299"/>
      <c r="AV738" s="1299"/>
      <c r="AW738" s="1299"/>
      <c r="AX738" s="1299"/>
      <c r="AY738" s="1299"/>
      <c r="AZ738" s="1299"/>
      <c r="BA738" s="1299"/>
      <c r="BB738" s="121"/>
      <c r="BC738" s="97"/>
      <c r="BE738" s="391"/>
      <c r="BF738" s="564"/>
      <c r="BG738" s="391"/>
    </row>
    <row r="739" spans="2:59" ht="10.5" hidden="1" customHeight="1">
      <c r="B739" s="41"/>
      <c r="C739" s="1299"/>
      <c r="D739" s="1299"/>
      <c r="E739" s="1172"/>
      <c r="F739" s="1172"/>
      <c r="G739" s="1172"/>
      <c r="H739" s="1172"/>
      <c r="I739" s="1172"/>
      <c r="J739" s="1172"/>
      <c r="K739" s="1172"/>
      <c r="L739" s="1172"/>
      <c r="M739" s="1172"/>
      <c r="N739" s="1172"/>
      <c r="O739" s="1172"/>
      <c r="P739" s="1172"/>
      <c r="Q739" s="1172"/>
      <c r="R739" s="1172"/>
      <c r="S739" s="1172"/>
      <c r="T739" s="1172"/>
      <c r="U739" s="1172"/>
      <c r="V739" s="1172"/>
      <c r="W739" s="1172"/>
      <c r="X739" s="1172"/>
      <c r="Y739" s="1172"/>
      <c r="Z739" s="1172"/>
      <c r="AA739" s="1172"/>
      <c r="AB739" s="1172"/>
      <c r="AC739" s="1172"/>
      <c r="AD739" s="1172"/>
      <c r="AE739" s="1172"/>
      <c r="AF739" s="1172"/>
      <c r="AG739" s="1172"/>
      <c r="AH739" s="1172"/>
      <c r="AI739" s="1172"/>
      <c r="AJ739" s="1172"/>
      <c r="AK739" s="1172"/>
      <c r="AL739" s="1172"/>
      <c r="AM739" s="1172"/>
      <c r="AN739" s="1172"/>
      <c r="AO739" s="1172"/>
      <c r="AP739" s="1172"/>
      <c r="AQ739" s="1172"/>
      <c r="AR739" s="1172"/>
      <c r="AS739" s="1172"/>
      <c r="AT739" s="1299"/>
      <c r="AU739" s="1299"/>
      <c r="AV739" s="1299"/>
      <c r="AW739" s="1299"/>
      <c r="AX739" s="1299"/>
      <c r="AY739" s="1299"/>
      <c r="AZ739" s="1299"/>
      <c r="BA739" s="1299"/>
      <c r="BB739" s="121"/>
      <c r="BC739" s="97"/>
      <c r="BE739" s="391"/>
      <c r="BF739" s="564"/>
      <c r="BG739" s="391"/>
    </row>
    <row r="740" spans="2:59" ht="10.5" hidden="1" customHeight="1">
      <c r="B740" s="41"/>
      <c r="C740" s="1299"/>
      <c r="D740" s="1299"/>
      <c r="E740" s="1172"/>
      <c r="F740" s="1172"/>
      <c r="G740" s="1172"/>
      <c r="H740" s="1172"/>
      <c r="I740" s="1172"/>
      <c r="J740" s="1172"/>
      <c r="K740" s="1172"/>
      <c r="L740" s="1172"/>
      <c r="M740" s="1172"/>
      <c r="N740" s="1172"/>
      <c r="O740" s="1172"/>
      <c r="P740" s="1172"/>
      <c r="Q740" s="1172"/>
      <c r="R740" s="1172"/>
      <c r="S740" s="1172"/>
      <c r="T740" s="1172"/>
      <c r="U740" s="1172"/>
      <c r="V740" s="1172"/>
      <c r="W740" s="1172"/>
      <c r="X740" s="1172"/>
      <c r="Y740" s="1172"/>
      <c r="Z740" s="1172"/>
      <c r="AA740" s="1172"/>
      <c r="AB740" s="1172"/>
      <c r="AC740" s="1172"/>
      <c r="AD740" s="1172"/>
      <c r="AE740" s="1172"/>
      <c r="AF740" s="1172"/>
      <c r="AG740" s="1172"/>
      <c r="AH740" s="1172"/>
      <c r="AI740" s="1172"/>
      <c r="AJ740" s="1172"/>
      <c r="AK740" s="1172"/>
      <c r="AL740" s="1172"/>
      <c r="AM740" s="1172"/>
      <c r="AN740" s="1172"/>
      <c r="AO740" s="1172"/>
      <c r="AP740" s="1172"/>
      <c r="AQ740" s="1172"/>
      <c r="AR740" s="1172"/>
      <c r="AS740" s="1172"/>
      <c r="AT740" s="1299"/>
      <c r="AU740" s="1299"/>
      <c r="AV740" s="1299"/>
      <c r="AW740" s="1299"/>
      <c r="AX740" s="1299"/>
      <c r="AY740" s="1299"/>
      <c r="AZ740" s="1299"/>
      <c r="BA740" s="1299"/>
      <c r="BB740" s="121"/>
      <c r="BC740" s="97"/>
      <c r="BE740" s="391"/>
      <c r="BF740" s="564"/>
      <c r="BG740" s="391"/>
    </row>
    <row r="741" spans="2:59" ht="10.5" hidden="1" customHeight="1">
      <c r="B741" s="41"/>
      <c r="C741" s="1299">
        <v>4</v>
      </c>
      <c r="D741" s="1299"/>
      <c r="E741" s="1172" t="s">
        <v>21</v>
      </c>
      <c r="F741" s="1172"/>
      <c r="G741" s="1172"/>
      <c r="H741" s="1172"/>
      <c r="I741" s="1172"/>
      <c r="J741" s="1172"/>
      <c r="K741" s="1172"/>
      <c r="L741" s="1172"/>
      <c r="M741" s="1172"/>
      <c r="N741" s="1172"/>
      <c r="O741" s="1172"/>
      <c r="P741" s="1172"/>
      <c r="Q741" s="1172"/>
      <c r="R741" s="1172"/>
      <c r="S741" s="1172"/>
      <c r="T741" s="1172"/>
      <c r="U741" s="1172"/>
      <c r="V741" s="1172"/>
      <c r="W741" s="1172"/>
      <c r="X741" s="1172"/>
      <c r="Y741" s="1172"/>
      <c r="Z741" s="1172"/>
      <c r="AA741" s="1172"/>
      <c r="AB741" s="1172"/>
      <c r="AC741" s="1172"/>
      <c r="AD741" s="1172"/>
      <c r="AE741" s="1172"/>
      <c r="AF741" s="1172"/>
      <c r="AG741" s="1172"/>
      <c r="AH741" s="1172"/>
      <c r="AI741" s="1172"/>
      <c r="AJ741" s="1172"/>
      <c r="AK741" s="1172"/>
      <c r="AL741" s="1172"/>
      <c r="AM741" s="1172"/>
      <c r="AN741" s="1172"/>
      <c r="AO741" s="1172"/>
      <c r="AP741" s="1172"/>
      <c r="AQ741" s="1172"/>
      <c r="AR741" s="1172"/>
      <c r="AS741" s="1172"/>
      <c r="AT741" s="1299" t="str">
        <f>IF(AI527="","bassa","assente")</f>
        <v>bassa</v>
      </c>
      <c r="AU741" s="1299"/>
      <c r="AV741" s="1299"/>
      <c r="AW741" s="1299"/>
      <c r="AX741" s="1299"/>
      <c r="AY741" s="1299"/>
      <c r="AZ741" s="1299"/>
      <c r="BA741" s="1299"/>
      <c r="BB741" s="121"/>
      <c r="BC741" s="97"/>
      <c r="BE741" s="391"/>
      <c r="BF741" s="564"/>
      <c r="BG741" s="391"/>
    </row>
    <row r="742" spans="2:59" ht="10.5" hidden="1" customHeight="1">
      <c r="B742" s="41"/>
      <c r="C742" s="1299"/>
      <c r="D742" s="1299"/>
      <c r="E742" s="1172"/>
      <c r="F742" s="1172"/>
      <c r="G742" s="1172"/>
      <c r="H742" s="1172"/>
      <c r="I742" s="1172"/>
      <c r="J742" s="1172"/>
      <c r="K742" s="1172"/>
      <c r="L742" s="1172"/>
      <c r="M742" s="1172"/>
      <c r="N742" s="1172"/>
      <c r="O742" s="1172"/>
      <c r="P742" s="1172"/>
      <c r="Q742" s="1172"/>
      <c r="R742" s="1172"/>
      <c r="S742" s="1172"/>
      <c r="T742" s="1172"/>
      <c r="U742" s="1172"/>
      <c r="V742" s="1172"/>
      <c r="W742" s="1172"/>
      <c r="X742" s="1172"/>
      <c r="Y742" s="1172"/>
      <c r="Z742" s="1172"/>
      <c r="AA742" s="1172"/>
      <c r="AB742" s="1172"/>
      <c r="AC742" s="1172"/>
      <c r="AD742" s="1172"/>
      <c r="AE742" s="1172"/>
      <c r="AF742" s="1172"/>
      <c r="AG742" s="1172"/>
      <c r="AH742" s="1172"/>
      <c r="AI742" s="1172"/>
      <c r="AJ742" s="1172"/>
      <c r="AK742" s="1172"/>
      <c r="AL742" s="1172"/>
      <c r="AM742" s="1172"/>
      <c r="AN742" s="1172"/>
      <c r="AO742" s="1172"/>
      <c r="AP742" s="1172"/>
      <c r="AQ742" s="1172"/>
      <c r="AR742" s="1172"/>
      <c r="AS742" s="1172"/>
      <c r="AT742" s="1299"/>
      <c r="AU742" s="1299"/>
      <c r="AV742" s="1299"/>
      <c r="AW742" s="1299"/>
      <c r="AX742" s="1299"/>
      <c r="AY742" s="1299"/>
      <c r="AZ742" s="1299"/>
      <c r="BA742" s="1299"/>
      <c r="BB742" s="121"/>
      <c r="BC742" s="97"/>
      <c r="BE742" s="391"/>
      <c r="BF742" s="564"/>
      <c r="BG742" s="391"/>
    </row>
    <row r="743" spans="2:59" ht="10.5" hidden="1" customHeight="1">
      <c r="B743" s="41"/>
      <c r="C743" s="1299"/>
      <c r="D743" s="1299"/>
      <c r="E743" s="1172"/>
      <c r="F743" s="1172"/>
      <c r="G743" s="1172"/>
      <c r="H743" s="1172"/>
      <c r="I743" s="1172"/>
      <c r="J743" s="1172"/>
      <c r="K743" s="1172"/>
      <c r="L743" s="1172"/>
      <c r="M743" s="1172"/>
      <c r="N743" s="1172"/>
      <c r="O743" s="1172"/>
      <c r="P743" s="1172"/>
      <c r="Q743" s="1172"/>
      <c r="R743" s="1172"/>
      <c r="S743" s="1172"/>
      <c r="T743" s="1172"/>
      <c r="U743" s="1172"/>
      <c r="V743" s="1172"/>
      <c r="W743" s="1172"/>
      <c r="X743" s="1172"/>
      <c r="Y743" s="1172"/>
      <c r="Z743" s="1172"/>
      <c r="AA743" s="1172"/>
      <c r="AB743" s="1172"/>
      <c r="AC743" s="1172"/>
      <c r="AD743" s="1172"/>
      <c r="AE743" s="1172"/>
      <c r="AF743" s="1172"/>
      <c r="AG743" s="1172"/>
      <c r="AH743" s="1172"/>
      <c r="AI743" s="1172"/>
      <c r="AJ743" s="1172"/>
      <c r="AK743" s="1172"/>
      <c r="AL743" s="1172"/>
      <c r="AM743" s="1172"/>
      <c r="AN743" s="1172"/>
      <c r="AO743" s="1172"/>
      <c r="AP743" s="1172"/>
      <c r="AQ743" s="1172"/>
      <c r="AR743" s="1172"/>
      <c r="AS743" s="1172"/>
      <c r="AT743" s="1299"/>
      <c r="AU743" s="1299"/>
      <c r="AV743" s="1299"/>
      <c r="AW743" s="1299"/>
      <c r="AX743" s="1299"/>
      <c r="AY743" s="1299"/>
      <c r="AZ743" s="1299"/>
      <c r="BA743" s="1299"/>
      <c r="BB743" s="121"/>
      <c r="BC743" s="97"/>
      <c r="BE743" s="391"/>
      <c r="BF743" s="564"/>
      <c r="BG743" s="391"/>
    </row>
    <row r="744" spans="2:59" ht="10.5" hidden="1" customHeight="1">
      <c r="B744" s="41"/>
      <c r="C744" s="1299">
        <v>5</v>
      </c>
      <c r="D744" s="1299"/>
      <c r="E744" s="1172" t="s">
        <v>22</v>
      </c>
      <c r="F744" s="1172"/>
      <c r="G744" s="1172"/>
      <c r="H744" s="1172"/>
      <c r="I744" s="1172"/>
      <c r="J744" s="1172"/>
      <c r="K744" s="1172"/>
      <c r="L744" s="1172"/>
      <c r="M744" s="1172"/>
      <c r="N744" s="1172"/>
      <c r="O744" s="1172"/>
      <c r="P744" s="1172"/>
      <c r="Q744" s="1172"/>
      <c r="R744" s="1172"/>
      <c r="S744" s="1172"/>
      <c r="T744" s="1172"/>
      <c r="U744" s="1172"/>
      <c r="V744" s="1172"/>
      <c r="W744" s="1172"/>
      <c r="X744" s="1172"/>
      <c r="Y744" s="1172"/>
      <c r="Z744" s="1172"/>
      <c r="AA744" s="1172"/>
      <c r="AB744" s="1172"/>
      <c r="AC744" s="1172"/>
      <c r="AD744" s="1172"/>
      <c r="AE744" s="1172"/>
      <c r="AF744" s="1172"/>
      <c r="AG744" s="1172"/>
      <c r="AH744" s="1172"/>
      <c r="AI744" s="1172"/>
      <c r="AJ744" s="1172"/>
      <c r="AK744" s="1172"/>
      <c r="AL744" s="1172"/>
      <c r="AM744" s="1172"/>
      <c r="AN744" s="1172"/>
      <c r="AO744" s="1172"/>
      <c r="AP744" s="1172"/>
      <c r="AQ744" s="1172"/>
      <c r="AR744" s="1172"/>
      <c r="AS744" s="1172"/>
      <c r="AT744" s="1299" t="str">
        <f>IF(AI550="X","alta","assente")</f>
        <v>assente</v>
      </c>
      <c r="AU744" s="1299"/>
      <c r="AV744" s="1299"/>
      <c r="AW744" s="1299"/>
      <c r="AX744" s="1299"/>
      <c r="AY744" s="1299"/>
      <c r="AZ744" s="1299"/>
      <c r="BA744" s="1299"/>
      <c r="BB744" s="121"/>
      <c r="BC744" s="97"/>
    </row>
    <row r="745" spans="2:59" ht="10.5" hidden="1" customHeight="1">
      <c r="B745" s="41"/>
      <c r="C745" s="1299"/>
      <c r="D745" s="1299"/>
      <c r="E745" s="1172"/>
      <c r="F745" s="1172"/>
      <c r="G745" s="1172"/>
      <c r="H745" s="1172"/>
      <c r="I745" s="1172"/>
      <c r="J745" s="1172"/>
      <c r="K745" s="1172"/>
      <c r="L745" s="1172"/>
      <c r="M745" s="1172"/>
      <c r="N745" s="1172"/>
      <c r="O745" s="1172"/>
      <c r="P745" s="1172"/>
      <c r="Q745" s="1172"/>
      <c r="R745" s="1172"/>
      <c r="S745" s="1172"/>
      <c r="T745" s="1172"/>
      <c r="U745" s="1172"/>
      <c r="V745" s="1172"/>
      <c r="W745" s="1172"/>
      <c r="X745" s="1172"/>
      <c r="Y745" s="1172"/>
      <c r="Z745" s="1172"/>
      <c r="AA745" s="1172"/>
      <c r="AB745" s="1172"/>
      <c r="AC745" s="1172"/>
      <c r="AD745" s="1172"/>
      <c r="AE745" s="1172"/>
      <c r="AF745" s="1172"/>
      <c r="AG745" s="1172"/>
      <c r="AH745" s="1172"/>
      <c r="AI745" s="1172"/>
      <c r="AJ745" s="1172"/>
      <c r="AK745" s="1172"/>
      <c r="AL745" s="1172"/>
      <c r="AM745" s="1172"/>
      <c r="AN745" s="1172"/>
      <c r="AO745" s="1172"/>
      <c r="AP745" s="1172"/>
      <c r="AQ745" s="1172"/>
      <c r="AR745" s="1172"/>
      <c r="AS745" s="1172"/>
      <c r="AT745" s="1299"/>
      <c r="AU745" s="1299"/>
      <c r="AV745" s="1299"/>
      <c r="AW745" s="1299"/>
      <c r="AX745" s="1299"/>
      <c r="AY745" s="1299"/>
      <c r="AZ745" s="1299"/>
      <c r="BA745" s="1299"/>
      <c r="BB745" s="121"/>
      <c r="BC745" s="97"/>
    </row>
    <row r="746" spans="2:59" ht="10.5" hidden="1" customHeight="1">
      <c r="B746" s="41"/>
      <c r="C746" s="1299"/>
      <c r="D746" s="1299"/>
      <c r="E746" s="1172"/>
      <c r="F746" s="1172"/>
      <c r="G746" s="1172"/>
      <c r="H746" s="1172"/>
      <c r="I746" s="1172"/>
      <c r="J746" s="1172"/>
      <c r="K746" s="1172"/>
      <c r="L746" s="1172"/>
      <c r="M746" s="1172"/>
      <c r="N746" s="1172"/>
      <c r="O746" s="1172"/>
      <c r="P746" s="1172"/>
      <c r="Q746" s="1172"/>
      <c r="R746" s="1172"/>
      <c r="S746" s="1172"/>
      <c r="T746" s="1172"/>
      <c r="U746" s="1172"/>
      <c r="V746" s="1172"/>
      <c r="W746" s="1172"/>
      <c r="X746" s="1172"/>
      <c r="Y746" s="1172"/>
      <c r="Z746" s="1172"/>
      <c r="AA746" s="1172"/>
      <c r="AB746" s="1172"/>
      <c r="AC746" s="1172"/>
      <c r="AD746" s="1172"/>
      <c r="AE746" s="1172"/>
      <c r="AF746" s="1172"/>
      <c r="AG746" s="1172"/>
      <c r="AH746" s="1172"/>
      <c r="AI746" s="1172"/>
      <c r="AJ746" s="1172"/>
      <c r="AK746" s="1172"/>
      <c r="AL746" s="1172"/>
      <c r="AM746" s="1172"/>
      <c r="AN746" s="1172"/>
      <c r="AO746" s="1172"/>
      <c r="AP746" s="1172"/>
      <c r="AQ746" s="1172"/>
      <c r="AR746" s="1172"/>
      <c r="AS746" s="1172"/>
      <c r="AT746" s="1299"/>
      <c r="AU746" s="1299"/>
      <c r="AV746" s="1299"/>
      <c r="AW746" s="1299"/>
      <c r="AX746" s="1299"/>
      <c r="AY746" s="1299"/>
      <c r="AZ746" s="1299"/>
      <c r="BA746" s="1299"/>
      <c r="BB746" s="121"/>
      <c r="BC746" s="97"/>
    </row>
    <row r="747" spans="2:59" ht="10.5" hidden="1" customHeight="1">
      <c r="B747" s="41"/>
      <c r="C747" s="1299">
        <v>6</v>
      </c>
      <c r="D747" s="1299"/>
      <c r="E747" s="1172" t="s">
        <v>23</v>
      </c>
      <c r="F747" s="1172"/>
      <c r="G747" s="1172"/>
      <c r="H747" s="1172"/>
      <c r="I747" s="1172"/>
      <c r="J747" s="1172"/>
      <c r="K747" s="1172"/>
      <c r="L747" s="1172"/>
      <c r="M747" s="1172"/>
      <c r="N747" s="1172"/>
      <c r="O747" s="1172"/>
      <c r="P747" s="1172"/>
      <c r="Q747" s="1172"/>
      <c r="R747" s="1172"/>
      <c r="S747" s="1172"/>
      <c r="T747" s="1172"/>
      <c r="U747" s="1172"/>
      <c r="V747" s="1172"/>
      <c r="W747" s="1172"/>
      <c r="X747" s="1172"/>
      <c r="Y747" s="1172"/>
      <c r="Z747" s="1172"/>
      <c r="AA747" s="1172"/>
      <c r="AB747" s="1172"/>
      <c r="AC747" s="1172"/>
      <c r="AD747" s="1172"/>
      <c r="AE747" s="1172"/>
      <c r="AF747" s="1172"/>
      <c r="AG747" s="1172"/>
      <c r="AH747" s="1172"/>
      <c r="AI747" s="1172"/>
      <c r="AJ747" s="1172"/>
      <c r="AK747" s="1172"/>
      <c r="AL747" s="1172"/>
      <c r="AM747" s="1172"/>
      <c r="AN747" s="1172"/>
      <c r="AO747" s="1172"/>
      <c r="AP747" s="1172"/>
      <c r="AQ747" s="1172"/>
      <c r="AR747" s="1172"/>
      <c r="AS747" s="1172"/>
      <c r="AT747" s="1299" t="str">
        <f>IF(AI574="X","alta","assente")</f>
        <v>assente</v>
      </c>
      <c r="AU747" s="1299"/>
      <c r="AV747" s="1299"/>
      <c r="AW747" s="1299"/>
      <c r="AX747" s="1299"/>
      <c r="AY747" s="1299"/>
      <c r="AZ747" s="1299"/>
      <c r="BA747" s="1299"/>
      <c r="BB747" s="121"/>
      <c r="BC747" s="97"/>
    </row>
    <row r="748" spans="2:59" ht="10.5" hidden="1" customHeight="1">
      <c r="B748" s="41"/>
      <c r="C748" s="1299"/>
      <c r="D748" s="1299"/>
      <c r="E748" s="1172"/>
      <c r="F748" s="1172"/>
      <c r="G748" s="1172"/>
      <c r="H748" s="1172"/>
      <c r="I748" s="1172"/>
      <c r="J748" s="1172"/>
      <c r="K748" s="1172"/>
      <c r="L748" s="1172"/>
      <c r="M748" s="1172"/>
      <c r="N748" s="1172"/>
      <c r="O748" s="1172"/>
      <c r="P748" s="1172"/>
      <c r="Q748" s="1172"/>
      <c r="R748" s="1172"/>
      <c r="S748" s="1172"/>
      <c r="T748" s="1172"/>
      <c r="U748" s="1172"/>
      <c r="V748" s="1172"/>
      <c r="W748" s="1172"/>
      <c r="X748" s="1172"/>
      <c r="Y748" s="1172"/>
      <c r="Z748" s="1172"/>
      <c r="AA748" s="1172"/>
      <c r="AB748" s="1172"/>
      <c r="AC748" s="1172"/>
      <c r="AD748" s="1172"/>
      <c r="AE748" s="1172"/>
      <c r="AF748" s="1172"/>
      <c r="AG748" s="1172"/>
      <c r="AH748" s="1172"/>
      <c r="AI748" s="1172"/>
      <c r="AJ748" s="1172"/>
      <c r="AK748" s="1172"/>
      <c r="AL748" s="1172"/>
      <c r="AM748" s="1172"/>
      <c r="AN748" s="1172"/>
      <c r="AO748" s="1172"/>
      <c r="AP748" s="1172"/>
      <c r="AQ748" s="1172"/>
      <c r="AR748" s="1172"/>
      <c r="AS748" s="1172"/>
      <c r="AT748" s="1299"/>
      <c r="AU748" s="1299"/>
      <c r="AV748" s="1299"/>
      <c r="AW748" s="1299"/>
      <c r="AX748" s="1299"/>
      <c r="AY748" s="1299"/>
      <c r="AZ748" s="1299"/>
      <c r="BA748" s="1299"/>
      <c r="BB748" s="121"/>
      <c r="BC748" s="97"/>
    </row>
    <row r="749" spans="2:59" ht="10.5" hidden="1" customHeight="1">
      <c r="B749" s="41"/>
      <c r="C749" s="1299"/>
      <c r="D749" s="1299"/>
      <c r="E749" s="1172"/>
      <c r="F749" s="1172"/>
      <c r="G749" s="1172"/>
      <c r="H749" s="1172"/>
      <c r="I749" s="1172"/>
      <c r="J749" s="1172"/>
      <c r="K749" s="1172"/>
      <c r="L749" s="1172"/>
      <c r="M749" s="1172"/>
      <c r="N749" s="1172"/>
      <c r="O749" s="1172"/>
      <c r="P749" s="1172"/>
      <c r="Q749" s="1172"/>
      <c r="R749" s="1172"/>
      <c r="S749" s="1172"/>
      <c r="T749" s="1172"/>
      <c r="U749" s="1172"/>
      <c r="V749" s="1172"/>
      <c r="W749" s="1172"/>
      <c r="X749" s="1172"/>
      <c r="Y749" s="1172"/>
      <c r="Z749" s="1172"/>
      <c r="AA749" s="1172"/>
      <c r="AB749" s="1172"/>
      <c r="AC749" s="1172"/>
      <c r="AD749" s="1172"/>
      <c r="AE749" s="1172"/>
      <c r="AF749" s="1172"/>
      <c r="AG749" s="1172"/>
      <c r="AH749" s="1172"/>
      <c r="AI749" s="1172"/>
      <c r="AJ749" s="1172"/>
      <c r="AK749" s="1172"/>
      <c r="AL749" s="1172"/>
      <c r="AM749" s="1172"/>
      <c r="AN749" s="1172"/>
      <c r="AO749" s="1172"/>
      <c r="AP749" s="1172"/>
      <c r="AQ749" s="1172"/>
      <c r="AR749" s="1172"/>
      <c r="AS749" s="1172"/>
      <c r="AT749" s="1299"/>
      <c r="AU749" s="1299"/>
      <c r="AV749" s="1299"/>
      <c r="AW749" s="1299"/>
      <c r="AX749" s="1299"/>
      <c r="AY749" s="1299"/>
      <c r="AZ749" s="1299"/>
      <c r="BA749" s="1299"/>
      <c r="BB749" s="121"/>
      <c r="BC749" s="97"/>
    </row>
    <row r="750" spans="2:59" ht="10.5" hidden="1" customHeight="1">
      <c r="B750" s="41"/>
      <c r="C750" s="1299">
        <v>7</v>
      </c>
      <c r="D750" s="1299"/>
      <c r="E750" s="1189" t="s">
        <v>24</v>
      </c>
      <c r="F750" s="1189"/>
      <c r="G750" s="1189"/>
      <c r="H750" s="1189"/>
      <c r="I750" s="1189"/>
      <c r="J750" s="1189"/>
      <c r="K750" s="1189"/>
      <c r="L750" s="1189"/>
      <c r="M750" s="1189"/>
      <c r="N750" s="1189"/>
      <c r="O750" s="1189"/>
      <c r="P750" s="1189"/>
      <c r="Q750" s="1189"/>
      <c r="R750" s="1189"/>
      <c r="S750" s="1189"/>
      <c r="T750" s="1189"/>
      <c r="U750" s="1189"/>
      <c r="V750" s="1189"/>
      <c r="W750" s="1189"/>
      <c r="X750" s="1189"/>
      <c r="Y750" s="1189"/>
      <c r="Z750" s="1189"/>
      <c r="AA750" s="1189"/>
      <c r="AB750" s="1189"/>
      <c r="AC750" s="1189"/>
      <c r="AD750" s="1189"/>
      <c r="AE750" s="1189"/>
      <c r="AF750" s="1189"/>
      <c r="AG750" s="1189"/>
      <c r="AH750" s="1189"/>
      <c r="AI750" s="1189"/>
      <c r="AJ750" s="1189"/>
      <c r="AK750" s="1189"/>
      <c r="AL750" s="1189"/>
      <c r="AM750" s="1189"/>
      <c r="AN750" s="1189"/>
      <c r="AO750" s="1189"/>
      <c r="AP750" s="1189"/>
      <c r="AQ750" s="1189"/>
      <c r="AR750" s="1189"/>
      <c r="AS750" s="1189"/>
      <c r="AT750" s="1299" t="str">
        <f>IF(OR(AI605="x",AN605="x"),IF(AI605="X","bassa","assente"),"")</f>
        <v/>
      </c>
      <c r="AU750" s="1299"/>
      <c r="AV750" s="1299"/>
      <c r="AW750" s="1299"/>
      <c r="AX750" s="1299"/>
      <c r="AY750" s="1299"/>
      <c r="AZ750" s="1299"/>
      <c r="BA750" s="1299"/>
      <c r="BB750" s="121"/>
      <c r="BC750" s="97"/>
    </row>
    <row r="751" spans="2:59" ht="10.5" hidden="1" customHeight="1">
      <c r="B751" s="41"/>
      <c r="C751" s="1299"/>
      <c r="D751" s="1299"/>
      <c r="E751" s="1189"/>
      <c r="F751" s="1189"/>
      <c r="G751" s="1189"/>
      <c r="H751" s="1189"/>
      <c r="I751" s="1189"/>
      <c r="J751" s="1189"/>
      <c r="K751" s="1189"/>
      <c r="L751" s="1189"/>
      <c r="M751" s="1189"/>
      <c r="N751" s="1189"/>
      <c r="O751" s="1189"/>
      <c r="P751" s="1189"/>
      <c r="Q751" s="1189"/>
      <c r="R751" s="1189"/>
      <c r="S751" s="1189"/>
      <c r="T751" s="1189"/>
      <c r="U751" s="1189"/>
      <c r="V751" s="1189"/>
      <c r="W751" s="1189"/>
      <c r="X751" s="1189"/>
      <c r="Y751" s="1189"/>
      <c r="Z751" s="1189"/>
      <c r="AA751" s="1189"/>
      <c r="AB751" s="1189"/>
      <c r="AC751" s="1189"/>
      <c r="AD751" s="1189"/>
      <c r="AE751" s="1189"/>
      <c r="AF751" s="1189"/>
      <c r="AG751" s="1189"/>
      <c r="AH751" s="1189"/>
      <c r="AI751" s="1189"/>
      <c r="AJ751" s="1189"/>
      <c r="AK751" s="1189"/>
      <c r="AL751" s="1189"/>
      <c r="AM751" s="1189"/>
      <c r="AN751" s="1189"/>
      <c r="AO751" s="1189"/>
      <c r="AP751" s="1189"/>
      <c r="AQ751" s="1189"/>
      <c r="AR751" s="1189"/>
      <c r="AS751" s="1189"/>
      <c r="AT751" s="1299"/>
      <c r="AU751" s="1299"/>
      <c r="AV751" s="1299"/>
      <c r="AW751" s="1299"/>
      <c r="AX751" s="1299"/>
      <c r="AY751" s="1299"/>
      <c r="AZ751" s="1299"/>
      <c r="BA751" s="1299"/>
      <c r="BB751" s="121"/>
      <c r="BC751" s="97"/>
    </row>
    <row r="752" spans="2:59" ht="10.5" hidden="1" customHeight="1">
      <c r="B752" s="41"/>
      <c r="C752" s="1299"/>
      <c r="D752" s="1299"/>
      <c r="E752" s="1189"/>
      <c r="F752" s="1189"/>
      <c r="G752" s="1189"/>
      <c r="H752" s="1189"/>
      <c r="I752" s="1189"/>
      <c r="J752" s="1189"/>
      <c r="K752" s="1189"/>
      <c r="L752" s="1189"/>
      <c r="M752" s="1189"/>
      <c r="N752" s="1189"/>
      <c r="O752" s="1189"/>
      <c r="P752" s="1189"/>
      <c r="Q752" s="1189"/>
      <c r="R752" s="1189"/>
      <c r="S752" s="1189"/>
      <c r="T752" s="1189"/>
      <c r="U752" s="1189"/>
      <c r="V752" s="1189"/>
      <c r="W752" s="1189"/>
      <c r="X752" s="1189"/>
      <c r="Y752" s="1189"/>
      <c r="Z752" s="1189"/>
      <c r="AA752" s="1189"/>
      <c r="AB752" s="1189"/>
      <c r="AC752" s="1189"/>
      <c r="AD752" s="1189"/>
      <c r="AE752" s="1189"/>
      <c r="AF752" s="1189"/>
      <c r="AG752" s="1189"/>
      <c r="AH752" s="1189"/>
      <c r="AI752" s="1189"/>
      <c r="AJ752" s="1189"/>
      <c r="AK752" s="1189"/>
      <c r="AL752" s="1189"/>
      <c r="AM752" s="1189"/>
      <c r="AN752" s="1189"/>
      <c r="AO752" s="1189"/>
      <c r="AP752" s="1189"/>
      <c r="AQ752" s="1189"/>
      <c r="AR752" s="1189"/>
      <c r="AS752" s="1189"/>
      <c r="AT752" s="1299"/>
      <c r="AU752" s="1299"/>
      <c r="AV752" s="1299"/>
      <c r="AW752" s="1299"/>
      <c r="AX752" s="1299"/>
      <c r="AY752" s="1299"/>
      <c r="AZ752" s="1299"/>
      <c r="BA752" s="1299"/>
      <c r="BB752" s="121"/>
      <c r="BC752" s="97"/>
    </row>
    <row r="753" spans="2:55" ht="10.5" hidden="1" customHeight="1">
      <c r="B753" s="41"/>
      <c r="C753" s="1299">
        <v>8</v>
      </c>
      <c r="D753" s="1299"/>
      <c r="E753" s="1189" t="s">
        <v>206</v>
      </c>
      <c r="F753" s="1189"/>
      <c r="G753" s="1189"/>
      <c r="H753" s="1189"/>
      <c r="I753" s="1189"/>
      <c r="J753" s="1189"/>
      <c r="K753" s="1189"/>
      <c r="L753" s="1189"/>
      <c r="M753" s="1189"/>
      <c r="N753" s="1189"/>
      <c r="O753" s="1189"/>
      <c r="P753" s="1189"/>
      <c r="Q753" s="1189"/>
      <c r="R753" s="1189"/>
      <c r="S753" s="1189"/>
      <c r="T753" s="1189"/>
      <c r="U753" s="1189"/>
      <c r="V753" s="1189"/>
      <c r="W753" s="1189"/>
      <c r="X753" s="1189"/>
      <c r="Y753" s="1189"/>
      <c r="Z753" s="1189"/>
      <c r="AA753" s="1189"/>
      <c r="AB753" s="1189"/>
      <c r="AC753" s="1189"/>
      <c r="AD753" s="1189"/>
      <c r="AE753" s="1189"/>
      <c r="AF753" s="1189"/>
      <c r="AG753" s="1189"/>
      <c r="AH753" s="1189"/>
      <c r="AI753" s="1189"/>
      <c r="AJ753" s="1189"/>
      <c r="AK753" s="1189"/>
      <c r="AL753" s="1189"/>
      <c r="AM753" s="1189"/>
      <c r="AN753" s="1189"/>
      <c r="AO753" s="1189"/>
      <c r="AP753" s="1189"/>
      <c r="AQ753" s="1189"/>
      <c r="AR753" s="1189"/>
      <c r="AS753" s="1189"/>
      <c r="AT753" s="1299" t="str">
        <f>IF(AI632="X","assente","bassa")</f>
        <v>assente</v>
      </c>
      <c r="AU753" s="1299"/>
      <c r="AV753" s="1299"/>
      <c r="AW753" s="1299"/>
      <c r="AX753" s="1299"/>
      <c r="AY753" s="1299"/>
      <c r="AZ753" s="1299"/>
      <c r="BA753" s="1299"/>
      <c r="BB753" s="121"/>
      <c r="BC753" s="97"/>
    </row>
    <row r="754" spans="2:55" ht="10.5" hidden="1" customHeight="1">
      <c r="B754" s="41"/>
      <c r="C754" s="1299"/>
      <c r="D754" s="1299"/>
      <c r="E754" s="1189"/>
      <c r="F754" s="1189"/>
      <c r="G754" s="1189"/>
      <c r="H754" s="1189"/>
      <c r="I754" s="1189"/>
      <c r="J754" s="1189"/>
      <c r="K754" s="1189"/>
      <c r="L754" s="1189"/>
      <c r="M754" s="1189"/>
      <c r="N754" s="1189"/>
      <c r="O754" s="1189"/>
      <c r="P754" s="1189"/>
      <c r="Q754" s="1189"/>
      <c r="R754" s="1189"/>
      <c r="S754" s="1189"/>
      <c r="T754" s="1189"/>
      <c r="U754" s="1189"/>
      <c r="V754" s="1189"/>
      <c r="W754" s="1189"/>
      <c r="X754" s="1189"/>
      <c r="Y754" s="1189"/>
      <c r="Z754" s="1189"/>
      <c r="AA754" s="1189"/>
      <c r="AB754" s="1189"/>
      <c r="AC754" s="1189"/>
      <c r="AD754" s="1189"/>
      <c r="AE754" s="1189"/>
      <c r="AF754" s="1189"/>
      <c r="AG754" s="1189"/>
      <c r="AH754" s="1189"/>
      <c r="AI754" s="1189"/>
      <c r="AJ754" s="1189"/>
      <c r="AK754" s="1189"/>
      <c r="AL754" s="1189"/>
      <c r="AM754" s="1189"/>
      <c r="AN754" s="1189"/>
      <c r="AO754" s="1189"/>
      <c r="AP754" s="1189"/>
      <c r="AQ754" s="1189"/>
      <c r="AR754" s="1189"/>
      <c r="AS754" s="1189"/>
      <c r="AT754" s="1299"/>
      <c r="AU754" s="1299"/>
      <c r="AV754" s="1299"/>
      <c r="AW754" s="1299"/>
      <c r="AX754" s="1299"/>
      <c r="AY754" s="1299"/>
      <c r="AZ754" s="1299"/>
      <c r="BA754" s="1299"/>
      <c r="BB754" s="121"/>
      <c r="BC754" s="97"/>
    </row>
    <row r="755" spans="2:55" ht="10.5" hidden="1" customHeight="1">
      <c r="B755" s="41"/>
      <c r="C755" s="1299"/>
      <c r="D755" s="1299"/>
      <c r="E755" s="1189"/>
      <c r="F755" s="1189"/>
      <c r="G755" s="1189"/>
      <c r="H755" s="1189"/>
      <c r="I755" s="1189"/>
      <c r="J755" s="1189"/>
      <c r="K755" s="1189"/>
      <c r="L755" s="1189"/>
      <c r="M755" s="1189"/>
      <c r="N755" s="1189"/>
      <c r="O755" s="1189"/>
      <c r="P755" s="1189"/>
      <c r="Q755" s="1189"/>
      <c r="R755" s="1189"/>
      <c r="S755" s="1189"/>
      <c r="T755" s="1189"/>
      <c r="U755" s="1189"/>
      <c r="V755" s="1189"/>
      <c r="W755" s="1189"/>
      <c r="X755" s="1189"/>
      <c r="Y755" s="1189"/>
      <c r="Z755" s="1189"/>
      <c r="AA755" s="1189"/>
      <c r="AB755" s="1189"/>
      <c r="AC755" s="1189"/>
      <c r="AD755" s="1189"/>
      <c r="AE755" s="1189"/>
      <c r="AF755" s="1189"/>
      <c r="AG755" s="1189"/>
      <c r="AH755" s="1189"/>
      <c r="AI755" s="1189"/>
      <c r="AJ755" s="1189"/>
      <c r="AK755" s="1189"/>
      <c r="AL755" s="1189"/>
      <c r="AM755" s="1189"/>
      <c r="AN755" s="1189"/>
      <c r="AO755" s="1189"/>
      <c r="AP755" s="1189"/>
      <c r="AQ755" s="1189"/>
      <c r="AR755" s="1189"/>
      <c r="AS755" s="1189"/>
      <c r="AT755" s="1299"/>
      <c r="AU755" s="1299"/>
      <c r="AV755" s="1299"/>
      <c r="AW755" s="1299"/>
      <c r="AX755" s="1299"/>
      <c r="AY755" s="1299"/>
      <c r="AZ755" s="1299"/>
      <c r="BA755" s="1299"/>
      <c r="BB755" s="121"/>
      <c r="BC755" s="97"/>
    </row>
    <row r="756" spans="2:55" ht="10.5" hidden="1" customHeight="1">
      <c r="B756" s="41"/>
      <c r="C756" s="1299">
        <v>9</v>
      </c>
      <c r="D756" s="1299"/>
      <c r="E756" s="1311" t="s">
        <v>207</v>
      </c>
      <c r="F756" s="1311"/>
      <c r="G756" s="1311"/>
      <c r="H756" s="1311"/>
      <c r="I756" s="1311"/>
      <c r="J756" s="1311"/>
      <c r="K756" s="1311"/>
      <c r="L756" s="1311"/>
      <c r="M756" s="1311"/>
      <c r="N756" s="1311"/>
      <c r="O756" s="1311"/>
      <c r="P756" s="1311"/>
      <c r="Q756" s="1311"/>
      <c r="R756" s="1311"/>
      <c r="S756" s="1311"/>
      <c r="T756" s="1311"/>
      <c r="U756" s="1311"/>
      <c r="V756" s="1311"/>
      <c r="W756" s="1311"/>
      <c r="X756" s="1311"/>
      <c r="Y756" s="1311"/>
      <c r="Z756" s="1311"/>
      <c r="AA756" s="1311"/>
      <c r="AB756" s="1311"/>
      <c r="AC756" s="1311"/>
      <c r="AD756" s="1311"/>
      <c r="AE756" s="1311"/>
      <c r="AF756" s="1311"/>
      <c r="AG756" s="1311"/>
      <c r="AH756" s="1311"/>
      <c r="AI756" s="1311"/>
      <c r="AJ756" s="1311"/>
      <c r="AK756" s="1311"/>
      <c r="AL756" s="1311"/>
      <c r="AM756" s="1311"/>
      <c r="AN756" s="1311"/>
      <c r="AO756" s="1311"/>
      <c r="AP756" s="1311"/>
      <c r="AQ756" s="1311"/>
      <c r="AR756" s="1311"/>
      <c r="AS756" s="1311"/>
      <c r="AT756" s="1299" t="str">
        <f>IF(OR(AI653="x",AN653="x"),IF(AI653="X","alta","assente"),"")</f>
        <v/>
      </c>
      <c r="AU756" s="1299"/>
      <c r="AV756" s="1299"/>
      <c r="AW756" s="1299"/>
      <c r="AX756" s="1299"/>
      <c r="AY756" s="1299"/>
      <c r="AZ756" s="1299"/>
      <c r="BA756" s="1299"/>
      <c r="BB756" s="398"/>
      <c r="BC756" s="97"/>
    </row>
    <row r="757" spans="2:55" ht="10.5" hidden="1" customHeight="1">
      <c r="B757" s="41"/>
      <c r="C757" s="1299"/>
      <c r="D757" s="1299"/>
      <c r="E757" s="1311"/>
      <c r="F757" s="1311"/>
      <c r="G757" s="1311"/>
      <c r="H757" s="1311"/>
      <c r="I757" s="1311"/>
      <c r="J757" s="1311"/>
      <c r="K757" s="1311"/>
      <c r="L757" s="1311"/>
      <c r="M757" s="1311"/>
      <c r="N757" s="1311"/>
      <c r="O757" s="1311"/>
      <c r="P757" s="1311"/>
      <c r="Q757" s="1311"/>
      <c r="R757" s="1311"/>
      <c r="S757" s="1311"/>
      <c r="T757" s="1311"/>
      <c r="U757" s="1311"/>
      <c r="V757" s="1311"/>
      <c r="W757" s="1311"/>
      <c r="X757" s="1311"/>
      <c r="Y757" s="1311"/>
      <c r="Z757" s="1311"/>
      <c r="AA757" s="1311"/>
      <c r="AB757" s="1311"/>
      <c r="AC757" s="1311"/>
      <c r="AD757" s="1311"/>
      <c r="AE757" s="1311"/>
      <c r="AF757" s="1311"/>
      <c r="AG757" s="1311"/>
      <c r="AH757" s="1311"/>
      <c r="AI757" s="1311"/>
      <c r="AJ757" s="1311"/>
      <c r="AK757" s="1311"/>
      <c r="AL757" s="1311"/>
      <c r="AM757" s="1311"/>
      <c r="AN757" s="1311"/>
      <c r="AO757" s="1311"/>
      <c r="AP757" s="1311"/>
      <c r="AQ757" s="1311"/>
      <c r="AR757" s="1311"/>
      <c r="AS757" s="1311"/>
      <c r="AT757" s="1299"/>
      <c r="AU757" s="1299"/>
      <c r="AV757" s="1299"/>
      <c r="AW757" s="1299"/>
      <c r="AX757" s="1299"/>
      <c r="AY757" s="1299"/>
      <c r="AZ757" s="1299"/>
      <c r="BA757" s="1299"/>
      <c r="BB757" s="395"/>
      <c r="BC757" s="97"/>
    </row>
    <row r="758" spans="2:55" ht="10.5" hidden="1" customHeight="1">
      <c r="B758" s="41"/>
      <c r="C758" s="1299"/>
      <c r="D758" s="1299"/>
      <c r="E758" s="1311"/>
      <c r="F758" s="1311"/>
      <c r="G758" s="1311"/>
      <c r="H758" s="1311"/>
      <c r="I758" s="1311"/>
      <c r="J758" s="1311"/>
      <c r="K758" s="1311"/>
      <c r="L758" s="1311"/>
      <c r="M758" s="1311"/>
      <c r="N758" s="1311"/>
      <c r="O758" s="1311"/>
      <c r="P758" s="1311"/>
      <c r="Q758" s="1311"/>
      <c r="R758" s="1311"/>
      <c r="S758" s="1311"/>
      <c r="T758" s="1311"/>
      <c r="U758" s="1311"/>
      <c r="V758" s="1311"/>
      <c r="W758" s="1311"/>
      <c r="X758" s="1311"/>
      <c r="Y758" s="1311"/>
      <c r="Z758" s="1311"/>
      <c r="AA758" s="1311"/>
      <c r="AB758" s="1311"/>
      <c r="AC758" s="1311"/>
      <c r="AD758" s="1311"/>
      <c r="AE758" s="1311"/>
      <c r="AF758" s="1311"/>
      <c r="AG758" s="1311"/>
      <c r="AH758" s="1311"/>
      <c r="AI758" s="1311"/>
      <c r="AJ758" s="1311"/>
      <c r="AK758" s="1311"/>
      <c r="AL758" s="1311"/>
      <c r="AM758" s="1311"/>
      <c r="AN758" s="1311"/>
      <c r="AO758" s="1311"/>
      <c r="AP758" s="1311"/>
      <c r="AQ758" s="1311"/>
      <c r="AR758" s="1311"/>
      <c r="AS758" s="1311"/>
      <c r="AT758" s="1299"/>
      <c r="AU758" s="1299"/>
      <c r="AV758" s="1299"/>
      <c r="AW758" s="1299"/>
      <c r="AX758" s="1299"/>
      <c r="AY758" s="1299"/>
      <c r="AZ758" s="1299"/>
      <c r="BA758" s="1299"/>
      <c r="BB758" s="398"/>
      <c r="BC758" s="97"/>
    </row>
    <row r="759" spans="2:55" ht="10.5" hidden="1" customHeight="1">
      <c r="B759" s="41"/>
      <c r="C759" s="1299">
        <v>10</v>
      </c>
      <c r="D759" s="1299"/>
      <c r="E759" s="1189" t="s">
        <v>208</v>
      </c>
      <c r="F759" s="1189"/>
      <c r="G759" s="1189"/>
      <c r="H759" s="1189"/>
      <c r="I759" s="1189"/>
      <c r="J759" s="1189"/>
      <c r="K759" s="1189"/>
      <c r="L759" s="1189"/>
      <c r="M759" s="1189"/>
      <c r="N759" s="1189"/>
      <c r="O759" s="1189"/>
      <c r="P759" s="1189"/>
      <c r="Q759" s="1189"/>
      <c r="R759" s="1189"/>
      <c r="S759" s="1189"/>
      <c r="T759" s="1189"/>
      <c r="U759" s="1189"/>
      <c r="V759" s="1189"/>
      <c r="W759" s="1189"/>
      <c r="X759" s="1189"/>
      <c r="Y759" s="1189"/>
      <c r="Z759" s="1189"/>
      <c r="AA759" s="1189"/>
      <c r="AB759" s="1189"/>
      <c r="AC759" s="1189"/>
      <c r="AD759" s="1189"/>
      <c r="AE759" s="1189"/>
      <c r="AF759" s="1189"/>
      <c r="AG759" s="1189"/>
      <c r="AH759" s="1189"/>
      <c r="AI759" s="1189"/>
      <c r="AJ759" s="1189"/>
      <c r="AK759" s="1189"/>
      <c r="AL759" s="1189"/>
      <c r="AM759" s="1189"/>
      <c r="AN759" s="1189"/>
      <c r="AO759" s="1189"/>
      <c r="AP759" s="1189"/>
      <c r="AQ759" s="1189"/>
      <c r="AR759" s="1189"/>
      <c r="AS759" s="1189"/>
      <c r="AT759" s="1299" t="str">
        <f>IF(OR(AI685="x",AN685="x"),IF(AI685="X","alta","assente"),"")</f>
        <v/>
      </c>
      <c r="AU759" s="1299"/>
      <c r="AV759" s="1299"/>
      <c r="AW759" s="1299"/>
      <c r="AX759" s="1299"/>
      <c r="AY759" s="1299"/>
      <c r="AZ759" s="1299"/>
      <c r="BA759" s="1299"/>
      <c r="BB759" s="121"/>
      <c r="BC759" s="97"/>
    </row>
    <row r="760" spans="2:55" ht="10.5" hidden="1" customHeight="1">
      <c r="B760" s="41"/>
      <c r="C760" s="1299"/>
      <c r="D760" s="1299"/>
      <c r="E760" s="1189"/>
      <c r="F760" s="1189"/>
      <c r="G760" s="1189"/>
      <c r="H760" s="1189"/>
      <c r="I760" s="1189"/>
      <c r="J760" s="1189"/>
      <c r="K760" s="1189"/>
      <c r="L760" s="1189"/>
      <c r="M760" s="1189"/>
      <c r="N760" s="1189"/>
      <c r="O760" s="1189"/>
      <c r="P760" s="1189"/>
      <c r="Q760" s="1189"/>
      <c r="R760" s="1189"/>
      <c r="S760" s="1189"/>
      <c r="T760" s="1189"/>
      <c r="U760" s="1189"/>
      <c r="V760" s="1189"/>
      <c r="W760" s="1189"/>
      <c r="X760" s="1189"/>
      <c r="Y760" s="1189"/>
      <c r="Z760" s="1189"/>
      <c r="AA760" s="1189"/>
      <c r="AB760" s="1189"/>
      <c r="AC760" s="1189"/>
      <c r="AD760" s="1189"/>
      <c r="AE760" s="1189"/>
      <c r="AF760" s="1189"/>
      <c r="AG760" s="1189"/>
      <c r="AH760" s="1189"/>
      <c r="AI760" s="1189"/>
      <c r="AJ760" s="1189"/>
      <c r="AK760" s="1189"/>
      <c r="AL760" s="1189"/>
      <c r="AM760" s="1189"/>
      <c r="AN760" s="1189"/>
      <c r="AO760" s="1189"/>
      <c r="AP760" s="1189"/>
      <c r="AQ760" s="1189"/>
      <c r="AR760" s="1189"/>
      <c r="AS760" s="1189"/>
      <c r="AT760" s="1299"/>
      <c r="AU760" s="1299"/>
      <c r="AV760" s="1299"/>
      <c r="AW760" s="1299"/>
      <c r="AX760" s="1299"/>
      <c r="AY760" s="1299"/>
      <c r="AZ760" s="1299"/>
      <c r="BA760" s="1299"/>
      <c r="BB760" s="121"/>
      <c r="BC760" s="97"/>
    </row>
    <row r="761" spans="2:55" ht="10.5" hidden="1" customHeight="1">
      <c r="B761" s="41"/>
      <c r="C761" s="1299"/>
      <c r="D761" s="1299"/>
      <c r="E761" s="1189"/>
      <c r="F761" s="1189"/>
      <c r="G761" s="1189"/>
      <c r="H761" s="1189"/>
      <c r="I761" s="1189"/>
      <c r="J761" s="1189"/>
      <c r="K761" s="1189"/>
      <c r="L761" s="1189"/>
      <c r="M761" s="1189"/>
      <c r="N761" s="1189"/>
      <c r="O761" s="1189"/>
      <c r="P761" s="1189"/>
      <c r="Q761" s="1189"/>
      <c r="R761" s="1189"/>
      <c r="S761" s="1189"/>
      <c r="T761" s="1189"/>
      <c r="U761" s="1189"/>
      <c r="V761" s="1189"/>
      <c r="W761" s="1189"/>
      <c r="X761" s="1189"/>
      <c r="Y761" s="1189"/>
      <c r="Z761" s="1189"/>
      <c r="AA761" s="1189"/>
      <c r="AB761" s="1189"/>
      <c r="AC761" s="1189"/>
      <c r="AD761" s="1189"/>
      <c r="AE761" s="1189"/>
      <c r="AF761" s="1189"/>
      <c r="AG761" s="1189"/>
      <c r="AH761" s="1189"/>
      <c r="AI761" s="1189"/>
      <c r="AJ761" s="1189"/>
      <c r="AK761" s="1189"/>
      <c r="AL761" s="1189"/>
      <c r="AM761" s="1189"/>
      <c r="AN761" s="1189"/>
      <c r="AO761" s="1189"/>
      <c r="AP761" s="1189"/>
      <c r="AQ761" s="1189"/>
      <c r="AR761" s="1189"/>
      <c r="AS761" s="1189"/>
      <c r="AT761" s="1299"/>
      <c r="AU761" s="1299"/>
      <c r="AV761" s="1299"/>
      <c r="AW761" s="1299"/>
      <c r="AX761" s="1299"/>
      <c r="AY761" s="1299"/>
      <c r="AZ761" s="1299"/>
      <c r="BA761" s="1299"/>
      <c r="BB761" s="121"/>
      <c r="BC761" s="97"/>
    </row>
    <row r="762" spans="2:55" ht="10.5" hidden="1" customHeight="1">
      <c r="B762" s="41"/>
      <c r="C762" s="1299">
        <v>11</v>
      </c>
      <c r="D762" s="1299"/>
      <c r="E762" s="1311" t="s">
        <v>209</v>
      </c>
      <c r="F762" s="1311"/>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1"/>
      <c r="AM762" s="1311"/>
      <c r="AN762" s="1311"/>
      <c r="AO762" s="1311"/>
      <c r="AP762" s="1311"/>
      <c r="AQ762" s="1311"/>
      <c r="AR762" s="1311"/>
      <c r="AS762" s="1311"/>
      <c r="AT762" s="1299" t="str">
        <f>IF(OR(AI698="x",AN698="x"),IF(AI698="X","bassa","assente"),"")</f>
        <v/>
      </c>
      <c r="AU762" s="1299"/>
      <c r="AV762" s="1299"/>
      <c r="AW762" s="1299"/>
      <c r="AX762" s="1299"/>
      <c r="AY762" s="1299"/>
      <c r="AZ762" s="1299"/>
      <c r="BA762" s="1299"/>
      <c r="BB762" s="398"/>
      <c r="BC762" s="97"/>
    </row>
    <row r="763" spans="2:55" ht="10.5" hidden="1" customHeight="1">
      <c r="B763" s="41"/>
      <c r="C763" s="1299"/>
      <c r="D763" s="1299"/>
      <c r="E763" s="1311"/>
      <c r="F763" s="1311"/>
      <c r="G763" s="1311"/>
      <c r="H763" s="1311"/>
      <c r="I763" s="1311"/>
      <c r="J763" s="1311"/>
      <c r="K763" s="1311"/>
      <c r="L763" s="1311"/>
      <c r="M763" s="1311"/>
      <c r="N763" s="1311"/>
      <c r="O763" s="1311"/>
      <c r="P763" s="1311"/>
      <c r="Q763" s="1311"/>
      <c r="R763" s="1311"/>
      <c r="S763" s="1311"/>
      <c r="T763" s="1311"/>
      <c r="U763" s="1311"/>
      <c r="V763" s="1311"/>
      <c r="W763" s="1311"/>
      <c r="X763" s="1311"/>
      <c r="Y763" s="1311"/>
      <c r="Z763" s="1311"/>
      <c r="AA763" s="1311"/>
      <c r="AB763" s="1311"/>
      <c r="AC763" s="1311"/>
      <c r="AD763" s="1311"/>
      <c r="AE763" s="1311"/>
      <c r="AF763" s="1311"/>
      <c r="AG763" s="1311"/>
      <c r="AH763" s="1311"/>
      <c r="AI763" s="1311"/>
      <c r="AJ763" s="1311"/>
      <c r="AK763" s="1311"/>
      <c r="AL763" s="1311"/>
      <c r="AM763" s="1311"/>
      <c r="AN763" s="1311"/>
      <c r="AO763" s="1311"/>
      <c r="AP763" s="1311"/>
      <c r="AQ763" s="1311"/>
      <c r="AR763" s="1311"/>
      <c r="AS763" s="1311"/>
      <c r="AT763" s="1299"/>
      <c r="AU763" s="1299"/>
      <c r="AV763" s="1299"/>
      <c r="AW763" s="1299"/>
      <c r="AX763" s="1299"/>
      <c r="AY763" s="1299"/>
      <c r="AZ763" s="1299"/>
      <c r="BA763" s="1299"/>
      <c r="BB763" s="395"/>
      <c r="BC763" s="97"/>
    </row>
    <row r="764" spans="2:55" ht="10.5" hidden="1" customHeight="1">
      <c r="B764" s="41"/>
      <c r="C764" s="1299"/>
      <c r="D764" s="1299"/>
      <c r="E764" s="1311"/>
      <c r="F764" s="1311"/>
      <c r="G764" s="1311"/>
      <c r="H764" s="1311"/>
      <c r="I764" s="1311"/>
      <c r="J764" s="1311"/>
      <c r="K764" s="1311"/>
      <c r="L764" s="1311"/>
      <c r="M764" s="1311"/>
      <c r="N764" s="1311"/>
      <c r="O764" s="1311"/>
      <c r="P764" s="1311"/>
      <c r="Q764" s="1311"/>
      <c r="R764" s="1311"/>
      <c r="S764" s="1311"/>
      <c r="T764" s="1311"/>
      <c r="U764" s="1311"/>
      <c r="V764" s="1311"/>
      <c r="W764" s="1311"/>
      <c r="X764" s="1311"/>
      <c r="Y764" s="1311"/>
      <c r="Z764" s="1311"/>
      <c r="AA764" s="1311"/>
      <c r="AB764" s="1311"/>
      <c r="AC764" s="1311"/>
      <c r="AD764" s="1311"/>
      <c r="AE764" s="1311"/>
      <c r="AF764" s="1311"/>
      <c r="AG764" s="1311"/>
      <c r="AH764" s="1311"/>
      <c r="AI764" s="1311"/>
      <c r="AJ764" s="1311"/>
      <c r="AK764" s="1311"/>
      <c r="AL764" s="1311"/>
      <c r="AM764" s="1311"/>
      <c r="AN764" s="1311"/>
      <c r="AO764" s="1311"/>
      <c r="AP764" s="1311"/>
      <c r="AQ764" s="1311"/>
      <c r="AR764" s="1311"/>
      <c r="AS764" s="1311"/>
      <c r="AT764" s="1299"/>
      <c r="AU764" s="1299"/>
      <c r="AV764" s="1299"/>
      <c r="AW764" s="1299"/>
      <c r="AX764" s="1299"/>
      <c r="AY764" s="1299"/>
      <c r="AZ764" s="1299"/>
      <c r="BA764" s="1299"/>
      <c r="BB764" s="398"/>
      <c r="BC764" s="97"/>
    </row>
    <row r="765" spans="2:55" ht="10.5" hidden="1" customHeight="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553"/>
      <c r="AR765" s="41"/>
      <c r="AS765" s="554"/>
      <c r="AT765" s="41"/>
      <c r="AU765" s="555"/>
      <c r="AV765" s="41"/>
      <c r="AW765" s="41"/>
      <c r="AX765" s="41"/>
      <c r="AY765" s="41"/>
      <c r="AZ765" s="41"/>
    </row>
    <row r="766" spans="2:55" ht="10.5" hidden="1" customHeight="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row>
    <row r="767" spans="2:55" ht="10.5" hidden="1" customHeight="1">
      <c r="B767" s="41"/>
      <c r="C767" s="41"/>
      <c r="D767" s="41"/>
      <c r="E767" s="442"/>
      <c r="F767" s="442"/>
      <c r="G767" s="442"/>
      <c r="H767" s="442"/>
      <c r="I767" s="442"/>
      <c r="J767" s="442"/>
      <c r="K767" s="442"/>
      <c r="L767" s="442"/>
      <c r="M767" s="442"/>
      <c r="N767" s="442"/>
      <c r="O767" s="442"/>
      <c r="P767" s="442"/>
      <c r="Q767" s="442"/>
      <c r="R767" s="442"/>
      <c r="S767" s="442"/>
      <c r="T767" s="399"/>
      <c r="U767" s="399"/>
      <c r="V767" s="399"/>
      <c r="W767" s="399"/>
      <c r="X767" s="399"/>
      <c r="AA767" s="519"/>
      <c r="AB767" s="519"/>
      <c r="AC767" s="519"/>
      <c r="AD767" s="535"/>
      <c r="AE767" s="535"/>
      <c r="AF767" s="519"/>
      <c r="AG767" s="520" t="s">
        <v>882</v>
      </c>
      <c r="AH767" s="2227">
        <f>IF(OR(AH818="si",AD854="A",AD854="B",AD854="C"),1,IF(AH768&lt;&gt;"",1,0))</f>
        <v>0</v>
      </c>
      <c r="AI767" s="2227"/>
      <c r="AJ767" s="2227"/>
      <c r="AK767" s="2227"/>
      <c r="AL767" s="2227"/>
      <c r="AM767" s="2227"/>
      <c r="AN767" s="2227"/>
      <c r="AO767" s="2227"/>
      <c r="AZ767" s="41"/>
    </row>
    <row r="768" spans="2:55" ht="10.5" hidden="1" customHeight="1">
      <c r="B768" s="41"/>
      <c r="C768" s="41"/>
      <c r="D768" s="41"/>
      <c r="E768" s="442"/>
      <c r="F768" s="442"/>
      <c r="G768" s="442"/>
      <c r="H768" s="442"/>
      <c r="I768" s="442"/>
      <c r="J768" s="442"/>
      <c r="K768" s="442"/>
      <c r="L768" s="442"/>
      <c r="M768" s="442"/>
      <c r="N768" s="442"/>
      <c r="O768" s="2249" t="s">
        <v>750</v>
      </c>
      <c r="P768" s="2250"/>
      <c r="Q768" s="2250"/>
      <c r="R768" s="2250"/>
      <c r="S768" s="2250"/>
      <c r="T768" s="2250"/>
      <c r="U768" s="2250"/>
      <c r="V768" s="2250"/>
      <c r="W768" s="2250"/>
      <c r="X768" s="2250"/>
      <c r="Y768" s="2250"/>
      <c r="Z768" s="2250"/>
      <c r="AA768" s="2250"/>
      <c r="AB768" s="2250"/>
      <c r="AC768" s="2250"/>
      <c r="AD768" s="2250"/>
      <c r="AE768" s="2250"/>
      <c r="AF768" s="2250"/>
      <c r="AG768" s="2251"/>
      <c r="AH768" s="2239" t="str">
        <f>IF(COUNTIF(AT732:BA764,"alta")+COUNTIF(AT732:BA764,"bassa")+COUNTIF(AT732:BA764,"assente")=11,IF(COUNTIF(AT732:BA764,"alta")&gt;=2,"V3",IF(AND(COUNTIF(AT732:BA764,"bassa")&lt;=3,COUNTIF(AT732:BA764,"alta")=0),"V1","V2")),"")</f>
        <v/>
      </c>
      <c r="AI768" s="2240"/>
      <c r="AJ768" s="2240"/>
      <c r="AK768" s="2240"/>
      <c r="AL768" s="2240"/>
      <c r="AM768" s="2240"/>
      <c r="AN768" s="2240"/>
      <c r="AO768" s="2241"/>
      <c r="AZ768" s="41"/>
    </row>
    <row r="769" spans="2:69" ht="10.5" hidden="1" customHeight="1">
      <c r="B769" s="41"/>
      <c r="C769" s="41"/>
      <c r="D769" s="41"/>
      <c r="E769" s="442"/>
      <c r="F769" s="442"/>
      <c r="G769" s="442"/>
      <c r="H769" s="442"/>
      <c r="I769" s="442"/>
      <c r="J769" s="442"/>
      <c r="K769" s="442"/>
      <c r="L769" s="442"/>
      <c r="M769" s="442"/>
      <c r="N769" s="442"/>
      <c r="O769" s="2252"/>
      <c r="P769" s="2253"/>
      <c r="Q769" s="2253"/>
      <c r="R769" s="2253"/>
      <c r="S769" s="2253"/>
      <c r="T769" s="2253"/>
      <c r="U769" s="2253"/>
      <c r="V769" s="2253"/>
      <c r="W769" s="2253"/>
      <c r="X769" s="2253"/>
      <c r="Y769" s="2253"/>
      <c r="Z769" s="2253"/>
      <c r="AA769" s="2253"/>
      <c r="AB769" s="2253"/>
      <c r="AC769" s="2253"/>
      <c r="AD769" s="2253"/>
      <c r="AE769" s="2253"/>
      <c r="AF769" s="2253"/>
      <c r="AG769" s="2254"/>
      <c r="AH769" s="2242"/>
      <c r="AI769" s="2243"/>
      <c r="AJ769" s="2243"/>
      <c r="AK769" s="2243"/>
      <c r="AL769" s="2243"/>
      <c r="AM769" s="2243"/>
      <c r="AN769" s="2243"/>
      <c r="AO769" s="2244"/>
      <c r="AU769" s="565"/>
      <c r="AZ769" s="41"/>
      <c r="BH769" s="25"/>
    </row>
    <row r="770" spans="2:69" ht="10.5" hidden="1" customHeight="1">
      <c r="O770" s="2255"/>
      <c r="P770" s="2256"/>
      <c r="Q770" s="2256"/>
      <c r="R770" s="2256"/>
      <c r="S770" s="2256"/>
      <c r="T770" s="2256"/>
      <c r="U770" s="2256"/>
      <c r="V770" s="2256"/>
      <c r="W770" s="2256"/>
      <c r="X770" s="2256"/>
      <c r="Y770" s="2256"/>
      <c r="Z770" s="2256"/>
      <c r="AA770" s="2256"/>
      <c r="AB770" s="2256"/>
      <c r="AC770" s="2256"/>
      <c r="AD770" s="2256"/>
      <c r="AE770" s="2256"/>
      <c r="AF770" s="2256"/>
      <c r="AG770" s="2257"/>
      <c r="AH770" s="2245"/>
      <c r="AI770" s="2225"/>
      <c r="AJ770" s="2225"/>
      <c r="AK770" s="2225"/>
      <c r="AL770" s="2225"/>
      <c r="AM770" s="2225"/>
      <c r="AN770" s="2225"/>
      <c r="AO770" s="2246"/>
    </row>
    <row r="771" spans="2:69" ht="10.5" hidden="1" customHeight="1">
      <c r="AQ771" s="68"/>
      <c r="AR771" s="68"/>
      <c r="AS771" s="68"/>
      <c r="AT771" s="68"/>
      <c r="AU771" s="68"/>
      <c r="AV771" s="68"/>
      <c r="AW771" s="68"/>
      <c r="AX771" s="68"/>
      <c r="AY771" s="68"/>
      <c r="AZ771" s="68"/>
      <c r="BA771" s="68"/>
      <c r="BB771" s="68"/>
      <c r="BC771" s="68"/>
      <c r="BD771" s="286" t="s">
        <v>410</v>
      </c>
    </row>
    <row r="772" spans="2:69">
      <c r="BD772" s="286" t="s">
        <v>180</v>
      </c>
    </row>
    <row r="773" spans="2:69" ht="20.25" customHeight="1">
      <c r="B773" s="1060" t="s">
        <v>1210</v>
      </c>
      <c r="C773" s="1061"/>
      <c r="D773" s="1061"/>
      <c r="E773" s="1061"/>
      <c r="F773" s="1216" t="s">
        <v>473</v>
      </c>
      <c r="G773" s="1217"/>
      <c r="H773" s="1217"/>
      <c r="I773" s="1217"/>
      <c r="J773" s="993">
        <f>IF($U$2&lt;&gt;"",$U$2,"")</f>
        <v>0</v>
      </c>
      <c r="K773" s="993"/>
      <c r="L773" s="993"/>
      <c r="M773" s="993"/>
      <c r="N773" s="993"/>
      <c r="O773" s="993"/>
      <c r="P773" s="994"/>
      <c r="Q773" s="1196" t="s">
        <v>165</v>
      </c>
      <c r="R773" s="1196"/>
      <c r="S773" s="1196"/>
      <c r="T773" s="1196"/>
      <c r="U773" s="1196"/>
      <c r="V773" s="1196"/>
      <c r="W773" s="1196"/>
      <c r="X773" s="1196"/>
      <c r="Y773" s="1196"/>
      <c r="Z773" s="1196"/>
      <c r="AA773" s="1196"/>
      <c r="AB773" s="1196"/>
      <c r="AC773" s="1196"/>
      <c r="AD773" s="1196"/>
      <c r="AE773" s="1196"/>
      <c r="AF773" s="1196"/>
      <c r="AG773" s="1196"/>
      <c r="AH773" s="1196"/>
      <c r="AI773" s="1196"/>
      <c r="AJ773" s="1196"/>
      <c r="AK773" s="1196"/>
      <c r="AL773" s="1196"/>
      <c r="AM773" s="1196"/>
      <c r="AN773" s="1196"/>
      <c r="AO773" s="1196"/>
      <c r="AP773" s="1196"/>
      <c r="AQ773" s="1196"/>
      <c r="AR773" s="1196"/>
      <c r="AS773" s="1196"/>
      <c r="AT773" s="1196"/>
      <c r="AU773" s="1196"/>
      <c r="AV773" s="1196"/>
      <c r="AW773" s="1196"/>
      <c r="AX773" s="1196"/>
      <c r="AY773" s="1196"/>
      <c r="AZ773" s="1196"/>
      <c r="BA773" s="1196"/>
      <c r="BB773" s="1197"/>
    </row>
    <row r="774" spans="2:69" ht="20.25" customHeight="1">
      <c r="B774" s="1062"/>
      <c r="C774" s="1063"/>
      <c r="D774" s="1063"/>
      <c r="E774" s="1063"/>
      <c r="F774" s="1239" t="s">
        <v>653</v>
      </c>
      <c r="G774" s="1240"/>
      <c r="H774" s="1240"/>
      <c r="I774" s="1240"/>
      <c r="J774" s="1042" t="str">
        <f>IF($AW$2&lt;&gt;"",$AW$2,"")</f>
        <v>01</v>
      </c>
      <c r="K774" s="1042"/>
      <c r="L774" s="1042"/>
      <c r="M774" s="1042"/>
      <c r="N774" s="1042"/>
      <c r="O774" s="1042"/>
      <c r="P774" s="1043"/>
      <c r="Q774" s="1198"/>
      <c r="R774" s="1198"/>
      <c r="S774" s="1198"/>
      <c r="T774" s="1198"/>
      <c r="U774" s="1198"/>
      <c r="V774" s="1198"/>
      <c r="W774" s="1198"/>
      <c r="X774" s="1198"/>
      <c r="Y774" s="1198"/>
      <c r="Z774" s="1198"/>
      <c r="AA774" s="1198"/>
      <c r="AB774" s="1198"/>
      <c r="AC774" s="1198"/>
      <c r="AD774" s="1198"/>
      <c r="AE774" s="1198"/>
      <c r="AF774" s="1198"/>
      <c r="AG774" s="1198"/>
      <c r="AH774" s="1198"/>
      <c r="AI774" s="1198"/>
      <c r="AJ774" s="1198"/>
      <c r="AK774" s="1198"/>
      <c r="AL774" s="1198"/>
      <c r="AM774" s="1198"/>
      <c r="AN774" s="1198"/>
      <c r="AO774" s="1198"/>
      <c r="AP774" s="1198"/>
      <c r="AQ774" s="1198"/>
      <c r="AR774" s="1198"/>
      <c r="AS774" s="1198"/>
      <c r="AT774" s="1198"/>
      <c r="AU774" s="1198"/>
      <c r="AV774" s="1198"/>
      <c r="AW774" s="1198"/>
      <c r="AX774" s="1198"/>
      <c r="AY774" s="1198"/>
      <c r="AZ774" s="1198"/>
      <c r="BA774" s="1198"/>
      <c r="BB774" s="1199"/>
      <c r="BD774" s="634"/>
      <c r="BE774" s="566"/>
    </row>
    <row r="775" spans="2:69" ht="6.75" customHeight="1"/>
    <row r="776" spans="2:69" ht="18.75" customHeight="1">
      <c r="B776" s="2226" t="s">
        <v>145</v>
      </c>
      <c r="C776" s="2226"/>
      <c r="D776" s="2226"/>
      <c r="E776" s="2226"/>
      <c r="F776" s="2226"/>
      <c r="G776" s="2226"/>
      <c r="H776" s="2226"/>
      <c r="I776" s="2226"/>
      <c r="J776" s="2226"/>
      <c r="K776" s="2226"/>
      <c r="L776" s="2226"/>
      <c r="M776" s="2226"/>
      <c r="N776" s="2226"/>
      <c r="O776" s="2226"/>
      <c r="P776" s="2226"/>
      <c r="Q776" s="2226"/>
      <c r="R776" s="2226"/>
      <c r="S776" s="2226"/>
      <c r="T776" s="2226"/>
      <c r="U776" s="2226"/>
      <c r="V776" s="2226"/>
      <c r="W776" s="2226"/>
      <c r="X776" s="2226"/>
      <c r="Y776" s="2226"/>
      <c r="Z776" s="2226"/>
      <c r="AA776" s="2226"/>
      <c r="AB776" s="2226"/>
      <c r="AC776" s="2226"/>
      <c r="AD776" s="2226"/>
      <c r="AE776" s="2226"/>
      <c r="AF776" s="2226"/>
      <c r="AG776" s="2226"/>
      <c r="AH776" s="2226"/>
      <c r="AI776" s="2226"/>
      <c r="AJ776" s="2226"/>
      <c r="AK776" s="2226"/>
      <c r="AL776" s="2226"/>
      <c r="AM776" s="2226"/>
      <c r="AN776" s="2226"/>
      <c r="AO776" s="2226"/>
      <c r="AP776" s="2226"/>
      <c r="AQ776" s="2226"/>
      <c r="AR776" s="2226"/>
      <c r="AS776" s="2226"/>
      <c r="AT776" s="2226"/>
      <c r="AU776" s="2226"/>
      <c r="AV776" s="2226"/>
      <c r="AW776" s="2226"/>
      <c r="AX776" s="2226"/>
      <c r="AY776" s="2226"/>
      <c r="AZ776" s="2226"/>
      <c r="BA776" s="2226"/>
      <c r="BB776" s="2226"/>
    </row>
    <row r="777" spans="2:69" ht="18.75" customHeight="1">
      <c r="B777" s="2226"/>
      <c r="C777" s="2226"/>
      <c r="D777" s="2226"/>
      <c r="E777" s="2226"/>
      <c r="F777" s="2226"/>
      <c r="G777" s="2226"/>
      <c r="H777" s="2226"/>
      <c r="I777" s="2226"/>
      <c r="J777" s="2226"/>
      <c r="K777" s="2226"/>
      <c r="L777" s="2226"/>
      <c r="M777" s="2226"/>
      <c r="N777" s="2226"/>
      <c r="O777" s="2226"/>
      <c r="P777" s="2226"/>
      <c r="Q777" s="2226"/>
      <c r="R777" s="2226"/>
      <c r="S777" s="2226"/>
      <c r="T777" s="2226"/>
      <c r="U777" s="2226"/>
      <c r="V777" s="2226"/>
      <c r="W777" s="2226"/>
      <c r="X777" s="2226"/>
      <c r="Y777" s="2226"/>
      <c r="Z777" s="2226"/>
      <c r="AA777" s="2226"/>
      <c r="AB777" s="2226"/>
      <c r="AC777" s="2226"/>
      <c r="AD777" s="2226"/>
      <c r="AE777" s="2226"/>
      <c r="AF777" s="2226"/>
      <c r="AG777" s="2226"/>
      <c r="AH777" s="2226"/>
      <c r="AI777" s="2226"/>
      <c r="AJ777" s="2226"/>
      <c r="AK777" s="2226"/>
      <c r="AL777" s="2226"/>
      <c r="AM777" s="2226"/>
      <c r="AN777" s="2226"/>
      <c r="AO777" s="2226"/>
      <c r="AP777" s="2226"/>
      <c r="AQ777" s="2226"/>
      <c r="AR777" s="2226"/>
      <c r="AS777" s="2226"/>
      <c r="AT777" s="2226"/>
      <c r="AU777" s="2226"/>
      <c r="AV777" s="2226"/>
      <c r="AW777" s="2226"/>
      <c r="AX777" s="2226"/>
      <c r="AY777" s="2226"/>
      <c r="AZ777" s="2226"/>
      <c r="BA777" s="2226"/>
      <c r="BB777" s="2226"/>
    </row>
    <row r="778" spans="2:69" ht="22.5" customHeight="1">
      <c r="B778" s="1060" t="s">
        <v>939</v>
      </c>
      <c r="C778" s="1061"/>
      <c r="D778" s="1061"/>
      <c r="E778" s="1061"/>
      <c r="F778" s="1216" t="s">
        <v>473</v>
      </c>
      <c r="G778" s="1217"/>
      <c r="H778" s="1217"/>
      <c r="I778" s="1217"/>
      <c r="J778" s="993">
        <f>IF($U$2&lt;&gt;"",$U$2,"")</f>
        <v>0</v>
      </c>
      <c r="K778" s="993"/>
      <c r="L778" s="993"/>
      <c r="M778" s="993"/>
      <c r="N778" s="993"/>
      <c r="O778" s="993"/>
      <c r="P778" s="994"/>
      <c r="Q778" s="1196" t="s">
        <v>1444</v>
      </c>
      <c r="R778" s="1196"/>
      <c r="S778" s="1196"/>
      <c r="T778" s="1196"/>
      <c r="U778" s="1196"/>
      <c r="V778" s="1196"/>
      <c r="W778" s="1196"/>
      <c r="X778" s="1196"/>
      <c r="Y778" s="1196"/>
      <c r="Z778" s="1196"/>
      <c r="AA778" s="1196"/>
      <c r="AB778" s="1196"/>
      <c r="AC778" s="1196"/>
      <c r="AD778" s="1196"/>
      <c r="AE778" s="1196"/>
      <c r="AF778" s="1196"/>
      <c r="AG778" s="1196"/>
      <c r="AH778" s="1196"/>
      <c r="AI778" s="1196"/>
      <c r="AJ778" s="1196"/>
      <c r="AK778" s="1196"/>
      <c r="AL778" s="1196"/>
      <c r="AM778" s="1196"/>
      <c r="AN778" s="1196"/>
      <c r="AO778" s="1196"/>
      <c r="AP778" s="1196"/>
      <c r="AQ778" s="1196"/>
      <c r="AR778" s="1196"/>
      <c r="AS778" s="1196"/>
      <c r="AT778" s="1196"/>
      <c r="AU778" s="1196"/>
      <c r="AV778" s="1196"/>
      <c r="AW778" s="1196"/>
      <c r="AX778" s="1196"/>
      <c r="AY778" s="1196"/>
      <c r="AZ778" s="1196"/>
      <c r="BA778" s="1196"/>
      <c r="BB778" s="1197"/>
    </row>
    <row r="779" spans="2:69" ht="22.5" customHeight="1">
      <c r="B779" s="1062"/>
      <c r="C779" s="1063"/>
      <c r="D779" s="1063"/>
      <c r="E779" s="1063"/>
      <c r="F779" s="1239" t="s">
        <v>653</v>
      </c>
      <c r="G779" s="1240"/>
      <c r="H779" s="1240"/>
      <c r="I779" s="1240"/>
      <c r="J779" s="1042" t="str">
        <f>IF($AW$2&lt;&gt;"",$AW$2,"")</f>
        <v>01</v>
      </c>
      <c r="K779" s="1042"/>
      <c r="L779" s="1042"/>
      <c r="M779" s="1042"/>
      <c r="N779" s="1042"/>
      <c r="O779" s="1042"/>
      <c r="P779" s="1043"/>
      <c r="Q779" s="1198"/>
      <c r="R779" s="1198"/>
      <c r="S779" s="1198"/>
      <c r="T779" s="1198"/>
      <c r="U779" s="1198"/>
      <c r="V779" s="1198"/>
      <c r="W779" s="1198"/>
      <c r="X779" s="1198"/>
      <c r="Y779" s="1198"/>
      <c r="Z779" s="1198"/>
      <c r="AA779" s="1198"/>
      <c r="AB779" s="1198"/>
      <c r="AC779" s="1198"/>
      <c r="AD779" s="1198"/>
      <c r="AE779" s="1198"/>
      <c r="AF779" s="1198"/>
      <c r="AG779" s="1198"/>
      <c r="AH779" s="1198"/>
      <c r="AI779" s="1198"/>
      <c r="AJ779" s="1198"/>
      <c r="AK779" s="1198"/>
      <c r="AL779" s="1198"/>
      <c r="AM779" s="1198"/>
      <c r="AN779" s="1198"/>
      <c r="AO779" s="1198"/>
      <c r="AP779" s="1198"/>
      <c r="AQ779" s="1198"/>
      <c r="AR779" s="1198"/>
      <c r="AS779" s="1198"/>
      <c r="AT779" s="1198"/>
      <c r="AU779" s="1198"/>
      <c r="AV779" s="1198"/>
      <c r="AW779" s="1198"/>
      <c r="AX779" s="1198"/>
      <c r="AY779" s="1198"/>
      <c r="AZ779" s="1198"/>
      <c r="BA779" s="1198"/>
      <c r="BB779" s="1199"/>
    </row>
    <row r="780" spans="2:69" ht="12.75" customHeight="1">
      <c r="V780" s="569"/>
    </row>
    <row r="781" spans="2:69" ht="10.5" customHeight="1">
      <c r="BF781" s="564"/>
    </row>
    <row r="782" spans="2:69" ht="20.25" customHeight="1">
      <c r="B782" s="254"/>
      <c r="C782" s="1300" t="s">
        <v>1992</v>
      </c>
      <c r="D782" s="1301"/>
      <c r="E782" s="1301"/>
      <c r="F782" s="1301"/>
      <c r="G782" s="1301"/>
      <c r="H782" s="1301"/>
      <c r="I782" s="1301"/>
      <c r="J782" s="1301"/>
      <c r="K782" s="1301"/>
      <c r="L782" s="1301"/>
      <c r="M782" s="1301"/>
      <c r="N782" s="1301"/>
      <c r="O782" s="1301"/>
      <c r="P782" s="1301"/>
      <c r="Q782" s="1301"/>
      <c r="R782" s="1301"/>
      <c r="S782" s="1301"/>
      <c r="T782" s="1301"/>
      <c r="U782" s="1301"/>
      <c r="V782" s="1301"/>
      <c r="W782" s="1301"/>
      <c r="X782" s="1301"/>
      <c r="Y782" s="1301"/>
      <c r="Z782" s="1301"/>
      <c r="AA782" s="1301"/>
      <c r="AB782" s="1301"/>
      <c r="AC782" s="1301"/>
      <c r="AD782" s="1301"/>
      <c r="AE782" s="1301"/>
      <c r="AF782" s="1301"/>
      <c r="AG782" s="1301"/>
      <c r="AH782" s="1301"/>
      <c r="AI782" s="1301"/>
      <c r="AJ782" s="1301"/>
      <c r="AK782" s="1301"/>
      <c r="AL782" s="1301"/>
      <c r="AM782" s="1301"/>
      <c r="AN782" s="1301"/>
      <c r="AO782" s="1301"/>
      <c r="AP782" s="1301"/>
      <c r="AQ782" s="1301"/>
      <c r="AR782" s="1301"/>
      <c r="AS782" s="1302"/>
      <c r="AT782" s="1321" t="s">
        <v>937</v>
      </c>
      <c r="AU782" s="1322"/>
      <c r="AV782" s="1322"/>
      <c r="AW782" s="1322"/>
      <c r="AX782" s="1322"/>
      <c r="AY782" s="1322"/>
      <c r="AZ782" s="1322"/>
      <c r="BA782" s="1323"/>
      <c r="BB782" s="396"/>
      <c r="BC782" s="97"/>
      <c r="BE782" s="188"/>
      <c r="BF782" s="564"/>
      <c r="BG782" s="188"/>
      <c r="BJ782" s="718" t="s">
        <v>402</v>
      </c>
      <c r="BK782" s="719"/>
      <c r="BL782" s="719"/>
      <c r="BM782" s="719"/>
      <c r="BN782" s="719"/>
      <c r="BO782" s="720"/>
      <c r="BP782" s="97"/>
      <c r="BQ782" s="97"/>
    </row>
    <row r="783" spans="2:69" ht="12" customHeight="1">
      <c r="B783" s="254"/>
      <c r="C783" s="1299">
        <v>1</v>
      </c>
      <c r="D783" s="1299"/>
      <c r="E783" s="1172" t="s">
        <v>404</v>
      </c>
      <c r="F783" s="1172"/>
      <c r="G783" s="1172"/>
      <c r="H783" s="1172"/>
      <c r="I783" s="1172"/>
      <c r="J783" s="1172"/>
      <c r="K783" s="1172"/>
      <c r="L783" s="1172"/>
      <c r="M783" s="1172"/>
      <c r="N783" s="1172"/>
      <c r="O783" s="1172"/>
      <c r="P783" s="1172"/>
      <c r="Q783" s="1172"/>
      <c r="R783" s="1172"/>
      <c r="S783" s="1172"/>
      <c r="T783" s="1172"/>
      <c r="U783" s="1172"/>
      <c r="V783" s="1172"/>
      <c r="W783" s="1172"/>
      <c r="X783" s="1172"/>
      <c r="Y783" s="1172"/>
      <c r="Z783" s="1172"/>
      <c r="AA783" s="1172"/>
      <c r="AB783" s="1172"/>
      <c r="AC783" s="1172"/>
      <c r="AD783" s="1172"/>
      <c r="AE783" s="1172"/>
      <c r="AF783" s="1172"/>
      <c r="AG783" s="1172"/>
      <c r="AH783" s="1172"/>
      <c r="AI783" s="1172"/>
      <c r="AJ783" s="1172"/>
      <c r="AK783" s="1172"/>
      <c r="AL783" s="1172"/>
      <c r="AM783" s="1172"/>
      <c r="AN783" s="1172"/>
      <c r="AO783" s="1172"/>
      <c r="AP783" s="1172"/>
      <c r="AQ783" s="1172"/>
      <c r="AR783" s="1172"/>
      <c r="AS783" s="1172"/>
      <c r="AT783" s="401"/>
      <c r="AU783" s="402"/>
      <c r="AV783" s="402"/>
      <c r="AW783" s="402"/>
      <c r="AX783" s="402"/>
      <c r="AY783" s="402"/>
      <c r="AZ783" s="402"/>
      <c r="BA783" s="403"/>
      <c r="BB783" s="397"/>
      <c r="BC783" s="97"/>
      <c r="BE783" s="717" t="s">
        <v>2040</v>
      </c>
      <c r="BF783" s="721" t="s">
        <v>955</v>
      </c>
      <c r="BG783" s="409" t="s">
        <v>956</v>
      </c>
      <c r="BH783" s="35" t="s">
        <v>957</v>
      </c>
      <c r="BI783" s="35" t="s">
        <v>210</v>
      </c>
      <c r="BJ783" s="35">
        <v>1</v>
      </c>
      <c r="BK783" s="35">
        <v>2</v>
      </c>
      <c r="BL783" s="35">
        <v>3</v>
      </c>
      <c r="BM783" s="35">
        <v>4</v>
      </c>
      <c r="BN783" s="35">
        <v>5</v>
      </c>
      <c r="BO783" s="35">
        <v>6</v>
      </c>
      <c r="BP783" s="286"/>
      <c r="BQ783" s="286"/>
    </row>
    <row r="784" spans="2:69" ht="12" customHeight="1">
      <c r="B784" s="254"/>
      <c r="C784" s="1299"/>
      <c r="D784" s="1299"/>
      <c r="E784" s="1172"/>
      <c r="F784" s="1172"/>
      <c r="G784" s="1172"/>
      <c r="H784" s="1172"/>
      <c r="I784" s="1172"/>
      <c r="J784" s="1172"/>
      <c r="K784" s="1172"/>
      <c r="L784" s="1172"/>
      <c r="M784" s="1172"/>
      <c r="N784" s="1172"/>
      <c r="O784" s="1172"/>
      <c r="P784" s="1172"/>
      <c r="Q784" s="1172"/>
      <c r="R784" s="1172"/>
      <c r="S784" s="1172"/>
      <c r="T784" s="1172"/>
      <c r="U784" s="1172"/>
      <c r="V784" s="1172"/>
      <c r="W784" s="1172"/>
      <c r="X784" s="1172"/>
      <c r="Y784" s="1172"/>
      <c r="Z784" s="1172"/>
      <c r="AA784" s="1172"/>
      <c r="AB784" s="1172"/>
      <c r="AC784" s="1172"/>
      <c r="AD784" s="1172"/>
      <c r="AE784" s="1172"/>
      <c r="AF784" s="1172"/>
      <c r="AG784" s="1172"/>
      <c r="AH784" s="1172"/>
      <c r="AI784" s="1172"/>
      <c r="AJ784" s="1172"/>
      <c r="AK784" s="1172"/>
      <c r="AL784" s="1172"/>
      <c r="AM784" s="1172"/>
      <c r="AN784" s="1172"/>
      <c r="AO784" s="1172"/>
      <c r="AP784" s="1172"/>
      <c r="AQ784" s="1172"/>
      <c r="AR784" s="1172"/>
      <c r="AS784" s="1172"/>
      <c r="AT784" s="404"/>
      <c r="AU784" s="1298" t="s">
        <v>1079</v>
      </c>
      <c r="AV784" s="1298"/>
      <c r="AW784" s="1298"/>
      <c r="AX784" s="1298"/>
      <c r="AY784" s="1298"/>
      <c r="AZ784" s="1298"/>
      <c r="BA784" s="405"/>
      <c r="BB784" s="121"/>
      <c r="BC784" s="570"/>
      <c r="BE784" s="714">
        <v>1</v>
      </c>
      <c r="BF784" s="721" t="str">
        <f>IF(AU784&lt;&gt;"",AU784,"")</f>
        <v>no</v>
      </c>
      <c r="BG784" s="409">
        <f>IF($BF784="si",1,0)</f>
        <v>0</v>
      </c>
      <c r="BH784" s="409">
        <f>IF($BF784="si",1,0)</f>
        <v>0</v>
      </c>
      <c r="BI784" s="35">
        <f t="shared" ref="BI784:BI789" si="15">IF(AND(AT$804=2,BH784=1),1,IF(AND(AT$804=1,BG784=1),1,0))</f>
        <v>0</v>
      </c>
      <c r="BJ784" s="299" t="s">
        <v>1079</v>
      </c>
      <c r="BK784" s="299" t="s">
        <v>1079</v>
      </c>
      <c r="BL784" s="299" t="s">
        <v>1079</v>
      </c>
      <c r="BM784" s="299" t="s">
        <v>1079</v>
      </c>
      <c r="BN784" s="299" t="s">
        <v>1079</v>
      </c>
      <c r="BO784" s="299" t="s">
        <v>1079</v>
      </c>
      <c r="BP784" s="313"/>
      <c r="BQ784" s="313"/>
    </row>
    <row r="785" spans="2:69" ht="12" customHeight="1">
      <c r="B785" s="254"/>
      <c r="C785" s="1299"/>
      <c r="D785" s="1299"/>
      <c r="E785" s="1172"/>
      <c r="F785" s="1172"/>
      <c r="G785" s="1172"/>
      <c r="H785" s="1172"/>
      <c r="I785" s="1172"/>
      <c r="J785" s="1172"/>
      <c r="K785" s="1172"/>
      <c r="L785" s="1172"/>
      <c r="M785" s="1172"/>
      <c r="N785" s="1172"/>
      <c r="O785" s="1172"/>
      <c r="P785" s="1172"/>
      <c r="Q785" s="1172"/>
      <c r="R785" s="1172"/>
      <c r="S785" s="1172"/>
      <c r="T785" s="1172"/>
      <c r="U785" s="1172"/>
      <c r="V785" s="1172"/>
      <c r="W785" s="1172"/>
      <c r="X785" s="1172"/>
      <c r="Y785" s="1172"/>
      <c r="Z785" s="1172"/>
      <c r="AA785" s="1172"/>
      <c r="AB785" s="1172"/>
      <c r="AC785" s="1172"/>
      <c r="AD785" s="1172"/>
      <c r="AE785" s="1172"/>
      <c r="AF785" s="1172"/>
      <c r="AG785" s="1172"/>
      <c r="AH785" s="1172"/>
      <c r="AI785" s="1172"/>
      <c r="AJ785" s="1172"/>
      <c r="AK785" s="1172"/>
      <c r="AL785" s="1172"/>
      <c r="AM785" s="1172"/>
      <c r="AN785" s="1172"/>
      <c r="AO785" s="1172"/>
      <c r="AP785" s="1172"/>
      <c r="AQ785" s="1172"/>
      <c r="AR785" s="1172"/>
      <c r="AS785" s="1172"/>
      <c r="AT785" s="406"/>
      <c r="AU785" s="407"/>
      <c r="AV785" s="407"/>
      <c r="AW785" s="407"/>
      <c r="AX785" s="407"/>
      <c r="AY785" s="407"/>
      <c r="AZ785" s="407"/>
      <c r="BA785" s="408"/>
      <c r="BB785" s="121"/>
      <c r="BC785" s="571"/>
      <c r="BE785" s="714">
        <v>2</v>
      </c>
      <c r="BF785" s="721" t="str">
        <f>IF(AU787&lt;&gt;"",AU787,"")</f>
        <v>no</v>
      </c>
      <c r="BG785" s="409">
        <f>IF($BF785="si",1,0)</f>
        <v>0</v>
      </c>
      <c r="BH785" s="409"/>
      <c r="BI785" s="35">
        <f t="shared" si="15"/>
        <v>0</v>
      </c>
      <c r="BJ785" s="299" t="s">
        <v>1078</v>
      </c>
      <c r="BK785" s="299" t="s">
        <v>1078</v>
      </c>
      <c r="BL785" s="299" t="s">
        <v>1078</v>
      </c>
      <c r="BM785" s="299" t="s">
        <v>1078</v>
      </c>
      <c r="BN785" s="299" t="s">
        <v>1078</v>
      </c>
      <c r="BO785" s="299" t="s">
        <v>1078</v>
      </c>
      <c r="BP785" s="313"/>
      <c r="BQ785" s="313"/>
    </row>
    <row r="786" spans="2:69" ht="12" customHeight="1">
      <c r="B786" s="41"/>
      <c r="C786" s="1299">
        <v>2</v>
      </c>
      <c r="D786" s="1299"/>
      <c r="E786" s="1172" t="s">
        <v>536</v>
      </c>
      <c r="F786" s="1172"/>
      <c r="G786" s="1172"/>
      <c r="H786" s="1172"/>
      <c r="I786" s="1172"/>
      <c r="J786" s="1172"/>
      <c r="K786" s="1172"/>
      <c r="L786" s="1172"/>
      <c r="M786" s="1172"/>
      <c r="N786" s="1172"/>
      <c r="O786" s="1172"/>
      <c r="P786" s="1172"/>
      <c r="Q786" s="1172"/>
      <c r="R786" s="1172"/>
      <c r="S786" s="1172"/>
      <c r="T786" s="1172"/>
      <c r="U786" s="1172"/>
      <c r="V786" s="1172"/>
      <c r="W786" s="1172"/>
      <c r="X786" s="1172"/>
      <c r="Y786" s="1172"/>
      <c r="Z786" s="1172"/>
      <c r="AA786" s="1172"/>
      <c r="AB786" s="1172"/>
      <c r="AC786" s="1172"/>
      <c r="AD786" s="1172"/>
      <c r="AE786" s="1172"/>
      <c r="AF786" s="1172"/>
      <c r="AG786" s="1172"/>
      <c r="AH786" s="1172"/>
      <c r="AI786" s="1172"/>
      <c r="AJ786" s="1172"/>
      <c r="AK786" s="1172"/>
      <c r="AL786" s="1172"/>
      <c r="AM786" s="1172"/>
      <c r="AN786" s="1172"/>
      <c r="AO786" s="1172"/>
      <c r="AP786" s="1172"/>
      <c r="AQ786" s="1172"/>
      <c r="AR786" s="1172"/>
      <c r="AS786" s="1172"/>
      <c r="AT786" s="401"/>
      <c r="AU786" s="402"/>
      <c r="AV786" s="402"/>
      <c r="AW786" s="402"/>
      <c r="AX786" s="402"/>
      <c r="AY786" s="402"/>
      <c r="AZ786" s="402"/>
      <c r="BA786" s="403"/>
      <c r="BB786" s="121"/>
      <c r="BC786" s="571"/>
      <c r="BE786" s="714">
        <v>3</v>
      </c>
      <c r="BF786" s="721" t="str">
        <f>IF(AU790&lt;&gt;"",AU790,"")</f>
        <v>no</v>
      </c>
      <c r="BG786" s="409"/>
      <c r="BH786" s="409">
        <f>IF($BF786="si",1,0)</f>
        <v>0</v>
      </c>
      <c r="BI786" s="35">
        <f t="shared" si="15"/>
        <v>0</v>
      </c>
      <c r="BJ786" s="299" t="s">
        <v>1078</v>
      </c>
      <c r="BK786" s="299" t="s">
        <v>1078</v>
      </c>
      <c r="BL786" s="299" t="s">
        <v>1078</v>
      </c>
      <c r="BM786" s="299" t="s">
        <v>1078</v>
      </c>
      <c r="BN786" s="299" t="s">
        <v>1078</v>
      </c>
      <c r="BO786" s="299" t="s">
        <v>1078</v>
      </c>
      <c r="BP786" s="313"/>
      <c r="BQ786" s="313"/>
    </row>
    <row r="787" spans="2:69" ht="12" customHeight="1">
      <c r="B787" s="41"/>
      <c r="C787" s="1299"/>
      <c r="D787" s="1299"/>
      <c r="E787" s="1172"/>
      <c r="F787" s="1172"/>
      <c r="G787" s="1172"/>
      <c r="H787" s="1172"/>
      <c r="I787" s="1172"/>
      <c r="J787" s="1172"/>
      <c r="K787" s="1172"/>
      <c r="L787" s="1172"/>
      <c r="M787" s="1172"/>
      <c r="N787" s="1172"/>
      <c r="O787" s="1172"/>
      <c r="P787" s="1172"/>
      <c r="Q787" s="1172"/>
      <c r="R787" s="1172"/>
      <c r="S787" s="1172"/>
      <c r="T787" s="1172"/>
      <c r="U787" s="1172"/>
      <c r="V787" s="1172"/>
      <c r="W787" s="1172"/>
      <c r="X787" s="1172"/>
      <c r="Y787" s="1172"/>
      <c r="Z787" s="1172"/>
      <c r="AA787" s="1172"/>
      <c r="AB787" s="1172"/>
      <c r="AC787" s="1172"/>
      <c r="AD787" s="1172"/>
      <c r="AE787" s="1172"/>
      <c r="AF787" s="1172"/>
      <c r="AG787" s="1172"/>
      <c r="AH787" s="1172"/>
      <c r="AI787" s="1172"/>
      <c r="AJ787" s="1172"/>
      <c r="AK787" s="1172"/>
      <c r="AL787" s="1172"/>
      <c r="AM787" s="1172"/>
      <c r="AN787" s="1172"/>
      <c r="AO787" s="1172"/>
      <c r="AP787" s="1172"/>
      <c r="AQ787" s="1172"/>
      <c r="AR787" s="1172"/>
      <c r="AS787" s="1172"/>
      <c r="AT787" s="404"/>
      <c r="AU787" s="2225" t="str">
        <f>IF(AE114&lt;&gt;"",IF(AND(AE114&gt;=0.25,BB10=1),"si","no"),"no")</f>
        <v>no</v>
      </c>
      <c r="AV787" s="2225"/>
      <c r="AW787" s="2225"/>
      <c r="AX787" s="2225"/>
      <c r="AY787" s="2225"/>
      <c r="AZ787" s="2225"/>
      <c r="BA787" s="405"/>
      <c r="BB787" s="121"/>
      <c r="BC787" s="570"/>
      <c r="BE787" s="714">
        <v>4</v>
      </c>
      <c r="BF787" s="721" t="str">
        <f>IF(AU793&lt;&gt;"",AU793,"")</f>
        <v>no</v>
      </c>
      <c r="BG787" s="409"/>
      <c r="BH787" s="409">
        <f>IF($BF787="si",1,0)</f>
        <v>0</v>
      </c>
      <c r="BI787" s="35">
        <f t="shared" si="15"/>
        <v>0</v>
      </c>
      <c r="BJ787" s="299" t="s">
        <v>1078</v>
      </c>
      <c r="BK787" s="299" t="s">
        <v>1078</v>
      </c>
      <c r="BL787" s="299" t="s">
        <v>1078</v>
      </c>
      <c r="BM787" s="299" t="s">
        <v>1078</v>
      </c>
      <c r="BN787" s="299" t="s">
        <v>1078</v>
      </c>
      <c r="BO787" s="299" t="s">
        <v>1078</v>
      </c>
      <c r="BP787" s="313"/>
      <c r="BQ787" s="313"/>
    </row>
    <row r="788" spans="2:69" ht="12" customHeight="1">
      <c r="B788" s="41"/>
      <c r="C788" s="1299"/>
      <c r="D788" s="1299"/>
      <c r="E788" s="1172"/>
      <c r="F788" s="1172"/>
      <c r="G788" s="1172"/>
      <c r="H788" s="1172"/>
      <c r="I788" s="1172"/>
      <c r="J788" s="1172"/>
      <c r="K788" s="1172"/>
      <c r="L788" s="1172"/>
      <c r="M788" s="1172"/>
      <c r="N788" s="1172"/>
      <c r="O788" s="1172"/>
      <c r="P788" s="1172"/>
      <c r="Q788" s="1172"/>
      <c r="R788" s="1172"/>
      <c r="S788" s="1172"/>
      <c r="T788" s="1172"/>
      <c r="U788" s="1172"/>
      <c r="V788" s="1172"/>
      <c r="W788" s="1172"/>
      <c r="X788" s="1172"/>
      <c r="Y788" s="1172"/>
      <c r="Z788" s="1172"/>
      <c r="AA788" s="1172"/>
      <c r="AB788" s="1172"/>
      <c r="AC788" s="1172"/>
      <c r="AD788" s="1172"/>
      <c r="AE788" s="1172"/>
      <c r="AF788" s="1172"/>
      <c r="AG788" s="1172"/>
      <c r="AH788" s="1172"/>
      <c r="AI788" s="1172"/>
      <c r="AJ788" s="1172"/>
      <c r="AK788" s="1172"/>
      <c r="AL788" s="1172"/>
      <c r="AM788" s="1172"/>
      <c r="AN788" s="1172"/>
      <c r="AO788" s="1172"/>
      <c r="AP788" s="1172"/>
      <c r="AQ788" s="1172"/>
      <c r="AR788" s="1172"/>
      <c r="AS788" s="1172"/>
      <c r="AT788" s="406"/>
      <c r="AU788" s="407"/>
      <c r="AV788" s="407"/>
      <c r="AW788" s="407"/>
      <c r="AX788" s="407"/>
      <c r="AY788" s="407"/>
      <c r="AZ788" s="407"/>
      <c r="BA788" s="408"/>
      <c r="BB788" s="121"/>
      <c r="BC788" s="97"/>
      <c r="BE788" s="717">
        <v>5</v>
      </c>
      <c r="BF788" s="721" t="str">
        <f>IF(AU796&lt;&gt;"",AU796,"")</f>
        <v>no</v>
      </c>
      <c r="BG788" s="409">
        <f>IF($BF788="si",1,0)</f>
        <v>0</v>
      </c>
      <c r="BH788" s="409">
        <f>IF($BF788="si",1,0)</f>
        <v>0</v>
      </c>
      <c r="BI788" s="35">
        <f t="shared" si="15"/>
        <v>0</v>
      </c>
      <c r="BJ788" s="299" t="s">
        <v>1078</v>
      </c>
      <c r="BK788" s="299" t="s">
        <v>1078</v>
      </c>
      <c r="BL788" s="299" t="s">
        <v>1078</v>
      </c>
      <c r="BM788" s="299" t="s">
        <v>1078</v>
      </c>
      <c r="BN788" s="299" t="s">
        <v>1078</v>
      </c>
      <c r="BO788" s="299" t="s">
        <v>1078</v>
      </c>
      <c r="BP788" s="313"/>
      <c r="BQ788" s="313"/>
    </row>
    <row r="789" spans="2:69" ht="12" customHeight="1">
      <c r="B789" s="41"/>
      <c r="C789" s="1299">
        <v>3</v>
      </c>
      <c r="D789" s="1299"/>
      <c r="E789" s="1172" t="s">
        <v>537</v>
      </c>
      <c r="F789" s="1172"/>
      <c r="G789" s="1172"/>
      <c r="H789" s="1172"/>
      <c r="I789" s="1172"/>
      <c r="J789" s="1172"/>
      <c r="K789" s="1172"/>
      <c r="L789" s="1172"/>
      <c r="M789" s="1172"/>
      <c r="N789" s="1172"/>
      <c r="O789" s="1172"/>
      <c r="P789" s="1172"/>
      <c r="Q789" s="1172"/>
      <c r="R789" s="1172"/>
      <c r="S789" s="1172"/>
      <c r="T789" s="1172"/>
      <c r="U789" s="1172"/>
      <c r="V789" s="1172"/>
      <c r="W789" s="1172"/>
      <c r="X789" s="1172"/>
      <c r="Y789" s="1172"/>
      <c r="Z789" s="1172"/>
      <c r="AA789" s="1172"/>
      <c r="AB789" s="1172"/>
      <c r="AC789" s="1172"/>
      <c r="AD789" s="1172"/>
      <c r="AE789" s="1172"/>
      <c r="AF789" s="1172"/>
      <c r="AG789" s="1172"/>
      <c r="AH789" s="1172"/>
      <c r="AI789" s="1172"/>
      <c r="AJ789" s="1172"/>
      <c r="AK789" s="1172"/>
      <c r="AL789" s="1172"/>
      <c r="AM789" s="1172"/>
      <c r="AN789" s="1172"/>
      <c r="AO789" s="1172"/>
      <c r="AP789" s="1172"/>
      <c r="AQ789" s="1172"/>
      <c r="AR789" s="1172"/>
      <c r="AS789" s="1172"/>
      <c r="AT789" s="401"/>
      <c r="AU789" s="402"/>
      <c r="AV789" s="402"/>
      <c r="AW789" s="402"/>
      <c r="AX789" s="402"/>
      <c r="AY789" s="402"/>
      <c r="AZ789" s="402"/>
      <c r="BA789" s="403"/>
      <c r="BB789" s="121"/>
      <c r="BC789" s="97"/>
      <c r="BE789" s="717">
        <v>6</v>
      </c>
      <c r="BF789" s="721" t="str">
        <f>IF(AND(AT807=6,AH800="L'AQUILA"),"si","no")</f>
        <v>no</v>
      </c>
      <c r="BG789" s="409">
        <f>IF($BF789="si",1,0)</f>
        <v>0</v>
      </c>
      <c r="BH789" s="409">
        <f>IF($BF789="si",1,0)</f>
        <v>0</v>
      </c>
      <c r="BI789" s="35">
        <f t="shared" si="15"/>
        <v>0</v>
      </c>
      <c r="BJ789" s="299" t="s">
        <v>1078</v>
      </c>
      <c r="BK789" s="299" t="s">
        <v>1078</v>
      </c>
      <c r="BL789" s="299" t="s">
        <v>1078</v>
      </c>
      <c r="BM789" s="299" t="s">
        <v>1078</v>
      </c>
      <c r="BN789" s="299" t="s">
        <v>1078</v>
      </c>
      <c r="BO789" s="299" t="s">
        <v>1078</v>
      </c>
      <c r="BP789" s="313"/>
      <c r="BQ789" s="313"/>
    </row>
    <row r="790" spans="2:69" ht="12" customHeight="1">
      <c r="B790" s="41"/>
      <c r="C790" s="1299"/>
      <c r="D790" s="1299"/>
      <c r="E790" s="1172"/>
      <c r="F790" s="1172"/>
      <c r="G790" s="1172"/>
      <c r="H790" s="1172"/>
      <c r="I790" s="1172"/>
      <c r="J790" s="1172"/>
      <c r="K790" s="1172"/>
      <c r="L790" s="1172"/>
      <c r="M790" s="1172"/>
      <c r="N790" s="1172"/>
      <c r="O790" s="1172"/>
      <c r="P790" s="1172"/>
      <c r="Q790" s="1172"/>
      <c r="R790" s="1172"/>
      <c r="S790" s="1172"/>
      <c r="T790" s="1172"/>
      <c r="U790" s="1172"/>
      <c r="V790" s="1172"/>
      <c r="W790" s="1172"/>
      <c r="X790" s="1172"/>
      <c r="Y790" s="1172"/>
      <c r="Z790" s="1172"/>
      <c r="AA790" s="1172"/>
      <c r="AB790" s="1172"/>
      <c r="AC790" s="1172"/>
      <c r="AD790" s="1172"/>
      <c r="AE790" s="1172"/>
      <c r="AF790" s="1172"/>
      <c r="AG790" s="1172"/>
      <c r="AH790" s="1172"/>
      <c r="AI790" s="1172"/>
      <c r="AJ790" s="1172"/>
      <c r="AK790" s="1172"/>
      <c r="AL790" s="1172"/>
      <c r="AM790" s="1172"/>
      <c r="AN790" s="1172"/>
      <c r="AO790" s="1172"/>
      <c r="AP790" s="1172"/>
      <c r="AQ790" s="1172"/>
      <c r="AR790" s="1172"/>
      <c r="AS790" s="1172"/>
      <c r="AT790" s="404"/>
      <c r="AU790" s="1298" t="s">
        <v>1079</v>
      </c>
      <c r="AV790" s="1298"/>
      <c r="AW790" s="1298"/>
      <c r="AX790" s="1298"/>
      <c r="AY790" s="1298"/>
      <c r="AZ790" s="1298"/>
      <c r="BA790" s="405"/>
      <c r="BB790" s="121"/>
      <c r="BC790" s="97"/>
      <c r="BE790" s="391"/>
      <c r="BF790" s="410" t="s">
        <v>958</v>
      </c>
      <c r="BG790" s="409">
        <f>SUM(BG784:BG788)</f>
        <v>0</v>
      </c>
      <c r="BH790" s="409">
        <f>SUM(BH784:BH788)</f>
        <v>0</v>
      </c>
      <c r="BI790" s="35">
        <f>SUM(BI784:BI789)</f>
        <v>0</v>
      </c>
    </row>
    <row r="791" spans="2:69" ht="12" customHeight="1">
      <c r="B791" s="41"/>
      <c r="C791" s="1299"/>
      <c r="D791" s="1299"/>
      <c r="E791" s="1172"/>
      <c r="F791" s="1172"/>
      <c r="G791" s="1172"/>
      <c r="H791" s="1172"/>
      <c r="I791" s="1172"/>
      <c r="J791" s="1172"/>
      <c r="K791" s="1172"/>
      <c r="L791" s="1172"/>
      <c r="M791" s="1172"/>
      <c r="N791" s="1172"/>
      <c r="O791" s="1172"/>
      <c r="P791" s="1172"/>
      <c r="Q791" s="1172"/>
      <c r="R791" s="1172"/>
      <c r="S791" s="1172"/>
      <c r="T791" s="1172"/>
      <c r="U791" s="1172"/>
      <c r="V791" s="1172"/>
      <c r="W791" s="1172"/>
      <c r="X791" s="1172"/>
      <c r="Y791" s="1172"/>
      <c r="Z791" s="1172"/>
      <c r="AA791" s="1172"/>
      <c r="AB791" s="1172"/>
      <c r="AC791" s="1172"/>
      <c r="AD791" s="1172"/>
      <c r="AE791" s="1172"/>
      <c r="AF791" s="1172"/>
      <c r="AG791" s="1172"/>
      <c r="AH791" s="1172"/>
      <c r="AI791" s="1172"/>
      <c r="AJ791" s="1172"/>
      <c r="AK791" s="1172"/>
      <c r="AL791" s="1172"/>
      <c r="AM791" s="1172"/>
      <c r="AN791" s="1172"/>
      <c r="AO791" s="1172"/>
      <c r="AP791" s="1172"/>
      <c r="AQ791" s="1172"/>
      <c r="AR791" s="1172"/>
      <c r="AS791" s="1172"/>
      <c r="AT791" s="406"/>
      <c r="AU791" s="407"/>
      <c r="AV791" s="407"/>
      <c r="AW791" s="407"/>
      <c r="AX791" s="407"/>
      <c r="AY791" s="407"/>
      <c r="AZ791" s="407"/>
      <c r="BA791" s="408"/>
      <c r="BB791" s="121"/>
      <c r="BC791" s="97"/>
      <c r="BE791" s="391"/>
      <c r="BF791" s="391"/>
      <c r="BG791" s="391"/>
    </row>
    <row r="792" spans="2:69" ht="12" customHeight="1">
      <c r="B792" s="41"/>
      <c r="C792" s="1299">
        <v>4</v>
      </c>
      <c r="D792" s="1299"/>
      <c r="E792" s="1172" t="s">
        <v>1946</v>
      </c>
      <c r="F792" s="1172"/>
      <c r="G792" s="1172"/>
      <c r="H792" s="1172"/>
      <c r="I792" s="1172"/>
      <c r="J792" s="1172"/>
      <c r="K792" s="1172"/>
      <c r="L792" s="1172"/>
      <c r="M792" s="1172"/>
      <c r="N792" s="1172"/>
      <c r="O792" s="1172"/>
      <c r="P792" s="1172"/>
      <c r="Q792" s="1172"/>
      <c r="R792" s="1172"/>
      <c r="S792" s="1172"/>
      <c r="T792" s="1172"/>
      <c r="U792" s="1172"/>
      <c r="V792" s="1172"/>
      <c r="W792" s="1172"/>
      <c r="X792" s="1172"/>
      <c r="Y792" s="1172"/>
      <c r="Z792" s="1172"/>
      <c r="AA792" s="1172"/>
      <c r="AB792" s="1172"/>
      <c r="AC792" s="1172"/>
      <c r="AD792" s="1172"/>
      <c r="AE792" s="1172"/>
      <c r="AF792" s="1172"/>
      <c r="AG792" s="1172"/>
      <c r="AH792" s="1172"/>
      <c r="AI792" s="1172"/>
      <c r="AJ792" s="1172"/>
      <c r="AK792" s="1172"/>
      <c r="AL792" s="1172"/>
      <c r="AM792" s="1172"/>
      <c r="AN792" s="1172"/>
      <c r="AO792" s="1172"/>
      <c r="AP792" s="1172"/>
      <c r="AQ792" s="1172"/>
      <c r="AR792" s="1172"/>
      <c r="AS792" s="1172"/>
      <c r="AT792" s="401"/>
      <c r="AU792" s="402"/>
      <c r="AV792" s="402"/>
      <c r="AW792" s="402"/>
      <c r="AX792" s="402"/>
      <c r="AY792" s="402"/>
      <c r="AZ792" s="402"/>
      <c r="BA792" s="403"/>
      <c r="BB792" s="121"/>
      <c r="BC792" s="97"/>
      <c r="BE792" s="391"/>
      <c r="BF792" s="391"/>
      <c r="BG792" s="391"/>
    </row>
    <row r="793" spans="2:69" ht="12" customHeight="1">
      <c r="B793" s="41"/>
      <c r="C793" s="1299"/>
      <c r="D793" s="1299"/>
      <c r="E793" s="1172"/>
      <c r="F793" s="1172"/>
      <c r="G793" s="1172"/>
      <c r="H793" s="1172"/>
      <c r="I793" s="1172"/>
      <c r="J793" s="1172"/>
      <c r="K793" s="1172"/>
      <c r="L793" s="1172"/>
      <c r="M793" s="1172"/>
      <c r="N793" s="1172"/>
      <c r="O793" s="1172"/>
      <c r="P793" s="1172"/>
      <c r="Q793" s="1172"/>
      <c r="R793" s="1172"/>
      <c r="S793" s="1172"/>
      <c r="T793" s="1172"/>
      <c r="U793" s="1172"/>
      <c r="V793" s="1172"/>
      <c r="W793" s="1172"/>
      <c r="X793" s="1172"/>
      <c r="Y793" s="1172"/>
      <c r="Z793" s="1172"/>
      <c r="AA793" s="1172"/>
      <c r="AB793" s="1172"/>
      <c r="AC793" s="1172"/>
      <c r="AD793" s="1172"/>
      <c r="AE793" s="1172"/>
      <c r="AF793" s="1172"/>
      <c r="AG793" s="1172"/>
      <c r="AH793" s="1172"/>
      <c r="AI793" s="1172"/>
      <c r="AJ793" s="1172"/>
      <c r="AK793" s="1172"/>
      <c r="AL793" s="1172"/>
      <c r="AM793" s="1172"/>
      <c r="AN793" s="1172"/>
      <c r="AO793" s="1172"/>
      <c r="AP793" s="1172"/>
      <c r="AQ793" s="1172"/>
      <c r="AR793" s="1172"/>
      <c r="AS793" s="1172"/>
      <c r="AT793" s="404"/>
      <c r="AU793" s="2225" t="str">
        <f>IF(AND(AK680&lt;&gt;"",AK680&lt;=8,BB10=2),"si","no")</f>
        <v>no</v>
      </c>
      <c r="AV793" s="2225"/>
      <c r="AW793" s="2225"/>
      <c r="AX793" s="2225"/>
      <c r="AY793" s="2225"/>
      <c r="AZ793" s="2225"/>
      <c r="BA793" s="405"/>
      <c r="BB793" s="121"/>
      <c r="BC793" s="97"/>
      <c r="BE793" s="391"/>
      <c r="BF793" s="391"/>
      <c r="BG793" s="391"/>
    </row>
    <row r="794" spans="2:69" ht="12" customHeight="1">
      <c r="B794" s="41"/>
      <c r="C794" s="1299"/>
      <c r="D794" s="1299"/>
      <c r="E794" s="1172"/>
      <c r="F794" s="1172"/>
      <c r="G794" s="1172"/>
      <c r="H794" s="1172"/>
      <c r="I794" s="1172"/>
      <c r="J794" s="1172"/>
      <c r="K794" s="1172"/>
      <c r="L794" s="1172"/>
      <c r="M794" s="1172"/>
      <c r="N794" s="1172"/>
      <c r="O794" s="1172"/>
      <c r="P794" s="1172"/>
      <c r="Q794" s="1172"/>
      <c r="R794" s="1172"/>
      <c r="S794" s="1172"/>
      <c r="T794" s="1172"/>
      <c r="U794" s="1172"/>
      <c r="V794" s="1172"/>
      <c r="W794" s="1172"/>
      <c r="X794" s="1172"/>
      <c r="Y794" s="1172"/>
      <c r="Z794" s="1172"/>
      <c r="AA794" s="1172"/>
      <c r="AB794" s="1172"/>
      <c r="AC794" s="1172"/>
      <c r="AD794" s="1172"/>
      <c r="AE794" s="1172"/>
      <c r="AF794" s="1172"/>
      <c r="AG794" s="1172"/>
      <c r="AH794" s="1172"/>
      <c r="AI794" s="1172"/>
      <c r="AJ794" s="1172"/>
      <c r="AK794" s="1172"/>
      <c r="AL794" s="1172"/>
      <c r="AM794" s="1172"/>
      <c r="AN794" s="1172"/>
      <c r="AO794" s="1172"/>
      <c r="AP794" s="1172"/>
      <c r="AQ794" s="1172"/>
      <c r="AR794" s="1172"/>
      <c r="AS794" s="1172"/>
      <c r="AT794" s="406"/>
      <c r="AU794" s="407"/>
      <c r="AV794" s="407"/>
      <c r="AW794" s="407"/>
      <c r="AX794" s="407"/>
      <c r="AY794" s="407"/>
      <c r="AZ794" s="407"/>
      <c r="BA794" s="408"/>
      <c r="BB794" s="121"/>
      <c r="BC794" s="97"/>
      <c r="BE794" s="391"/>
      <c r="BF794" s="391"/>
      <c r="BG794" s="391"/>
    </row>
    <row r="795" spans="2:69" ht="12" customHeight="1">
      <c r="B795" s="41"/>
      <c r="C795" s="1299">
        <v>5</v>
      </c>
      <c r="D795" s="1299"/>
      <c r="E795" s="1172" t="s">
        <v>1947</v>
      </c>
      <c r="F795" s="1172"/>
      <c r="G795" s="1172"/>
      <c r="H795" s="1172"/>
      <c r="I795" s="1172"/>
      <c r="J795" s="1172"/>
      <c r="K795" s="1172"/>
      <c r="L795" s="1172"/>
      <c r="M795" s="1172"/>
      <c r="N795" s="1172"/>
      <c r="O795" s="1172"/>
      <c r="P795" s="1172"/>
      <c r="Q795" s="1172"/>
      <c r="R795" s="1172"/>
      <c r="S795" s="1172"/>
      <c r="T795" s="1172"/>
      <c r="U795" s="1172"/>
      <c r="V795" s="1172"/>
      <c r="W795" s="1172"/>
      <c r="X795" s="1172"/>
      <c r="Y795" s="1172"/>
      <c r="Z795" s="1172"/>
      <c r="AA795" s="1172"/>
      <c r="AB795" s="1172"/>
      <c r="AC795" s="1172"/>
      <c r="AD795" s="1172"/>
      <c r="AE795" s="1172"/>
      <c r="AF795" s="1172"/>
      <c r="AG795" s="1172"/>
      <c r="AH795" s="1172"/>
      <c r="AI795" s="1172"/>
      <c r="AJ795" s="1172"/>
      <c r="AK795" s="1172"/>
      <c r="AL795" s="1172"/>
      <c r="AM795" s="1172"/>
      <c r="AN795" s="1172"/>
      <c r="AO795" s="1172"/>
      <c r="AP795" s="1172"/>
      <c r="AQ795" s="1172"/>
      <c r="AR795" s="1172"/>
      <c r="AS795" s="1172"/>
      <c r="AT795" s="401"/>
      <c r="AU795" s="402"/>
      <c r="AV795" s="402"/>
      <c r="AW795" s="402"/>
      <c r="AX795" s="402"/>
      <c r="AY795" s="402"/>
      <c r="AZ795" s="402"/>
      <c r="BA795" s="403"/>
      <c r="BB795" s="121"/>
      <c r="BC795" s="97"/>
    </row>
    <row r="796" spans="2:69" ht="12" customHeight="1">
      <c r="B796" s="41"/>
      <c r="C796" s="1299"/>
      <c r="D796" s="1299"/>
      <c r="E796" s="1172"/>
      <c r="F796" s="1172"/>
      <c r="G796" s="1172"/>
      <c r="H796" s="1172"/>
      <c r="I796" s="1172"/>
      <c r="J796" s="1172"/>
      <c r="K796" s="1172"/>
      <c r="L796" s="1172"/>
      <c r="M796" s="1172"/>
      <c r="N796" s="1172"/>
      <c r="O796" s="1172"/>
      <c r="P796" s="1172"/>
      <c r="Q796" s="1172"/>
      <c r="R796" s="1172"/>
      <c r="S796" s="1172"/>
      <c r="T796" s="1172"/>
      <c r="U796" s="1172"/>
      <c r="V796" s="1172"/>
      <c r="W796" s="1172"/>
      <c r="X796" s="1172"/>
      <c r="Y796" s="1172"/>
      <c r="Z796" s="1172"/>
      <c r="AA796" s="1172"/>
      <c r="AB796" s="1172"/>
      <c r="AC796" s="1172"/>
      <c r="AD796" s="1172"/>
      <c r="AE796" s="1172"/>
      <c r="AF796" s="1172"/>
      <c r="AG796" s="1172"/>
      <c r="AH796" s="1172"/>
      <c r="AI796" s="1172"/>
      <c r="AJ796" s="1172"/>
      <c r="AK796" s="1172"/>
      <c r="AL796" s="1172"/>
      <c r="AM796" s="1172"/>
      <c r="AN796" s="1172"/>
      <c r="AO796" s="1172"/>
      <c r="AP796" s="1172"/>
      <c r="AQ796" s="1172"/>
      <c r="AR796" s="1172"/>
      <c r="AS796" s="1172"/>
      <c r="AT796" s="404"/>
      <c r="AU796" s="1298" t="s">
        <v>1079</v>
      </c>
      <c r="AV796" s="1298"/>
      <c r="AW796" s="1298"/>
      <c r="AX796" s="1298"/>
      <c r="AY796" s="1298"/>
      <c r="AZ796" s="1298"/>
      <c r="BA796" s="405"/>
      <c r="BB796" s="121"/>
      <c r="BC796" s="97"/>
    </row>
    <row r="797" spans="2:69" ht="12" customHeight="1">
      <c r="B797" s="41"/>
      <c r="C797" s="1299"/>
      <c r="D797" s="1299"/>
      <c r="E797" s="1172"/>
      <c r="F797" s="1172"/>
      <c r="G797" s="1172"/>
      <c r="H797" s="1172"/>
      <c r="I797" s="1172"/>
      <c r="J797" s="1172"/>
      <c r="K797" s="1172"/>
      <c r="L797" s="1172"/>
      <c r="M797" s="1172"/>
      <c r="N797" s="1172"/>
      <c r="O797" s="1172"/>
      <c r="P797" s="1172"/>
      <c r="Q797" s="1172"/>
      <c r="R797" s="1172"/>
      <c r="S797" s="1172"/>
      <c r="T797" s="1172"/>
      <c r="U797" s="1172"/>
      <c r="V797" s="1172"/>
      <c r="W797" s="1172"/>
      <c r="X797" s="1172"/>
      <c r="Y797" s="1172"/>
      <c r="Z797" s="1172"/>
      <c r="AA797" s="1172"/>
      <c r="AB797" s="1172"/>
      <c r="AC797" s="1172"/>
      <c r="AD797" s="1172"/>
      <c r="AE797" s="1172"/>
      <c r="AF797" s="1172"/>
      <c r="AG797" s="1172"/>
      <c r="AH797" s="1172"/>
      <c r="AI797" s="1172"/>
      <c r="AJ797" s="1172"/>
      <c r="AK797" s="1172"/>
      <c r="AL797" s="1172"/>
      <c r="AM797" s="1172"/>
      <c r="AN797" s="1172"/>
      <c r="AO797" s="1172"/>
      <c r="AP797" s="1172"/>
      <c r="AQ797" s="1172"/>
      <c r="AR797" s="1172"/>
      <c r="AS797" s="1172"/>
      <c r="AT797" s="406"/>
      <c r="AU797" s="407"/>
      <c r="AV797" s="407"/>
      <c r="AW797" s="407"/>
      <c r="AX797" s="407"/>
      <c r="AY797" s="407"/>
      <c r="AZ797" s="407"/>
      <c r="BA797" s="408"/>
      <c r="BB797" s="121"/>
      <c r="BC797" s="97"/>
    </row>
    <row r="798" spans="2:69" ht="9.75" customHeight="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row>
    <row r="799" spans="2:69" ht="8.25" customHeight="1">
      <c r="B799" s="41"/>
      <c r="C799" s="41"/>
      <c r="D799" s="41"/>
      <c r="E799" s="442"/>
      <c r="F799" s="442"/>
      <c r="G799" s="442"/>
      <c r="H799" s="442"/>
      <c r="I799" s="442"/>
      <c r="J799" s="442"/>
      <c r="K799" s="442"/>
      <c r="L799" s="442"/>
      <c r="M799" s="442"/>
      <c r="N799" s="442"/>
      <c r="O799" s="442"/>
      <c r="P799" s="442"/>
      <c r="Q799" s="442"/>
      <c r="R799" s="442"/>
      <c r="S799" s="442"/>
      <c r="T799" s="399"/>
      <c r="U799" s="399"/>
      <c r="V799" s="399"/>
      <c r="W799" s="399"/>
      <c r="X799" s="399"/>
      <c r="AZ799" s="41"/>
    </row>
    <row r="800" spans="2:69" ht="9.75" customHeight="1">
      <c r="B800" s="41"/>
      <c r="C800" s="41"/>
      <c r="D800" s="41"/>
      <c r="E800" s="442"/>
      <c r="F800" s="442"/>
      <c r="G800" s="442"/>
      <c r="H800" s="442"/>
      <c r="I800" s="442"/>
      <c r="J800" s="442"/>
      <c r="K800" s="2193" t="s">
        <v>2116</v>
      </c>
      <c r="L800" s="2194"/>
      <c r="M800" s="2194"/>
      <c r="N800" s="2194"/>
      <c r="O800" s="2194"/>
      <c r="P800" s="2194"/>
      <c r="Q800" s="2194"/>
      <c r="R800" s="2194"/>
      <c r="S800" s="2194"/>
      <c r="T800" s="2194"/>
      <c r="U800" s="2194"/>
      <c r="V800" s="2194"/>
      <c r="W800" s="2194"/>
      <c r="X800" s="2194"/>
      <c r="Y800" s="2194"/>
      <c r="Z800" s="2194"/>
      <c r="AA800" s="2194"/>
      <c r="AB800" s="2194"/>
      <c r="AC800" s="2194"/>
      <c r="AD800" s="2194"/>
      <c r="AE800" s="2194"/>
      <c r="AF800" s="2194"/>
      <c r="AG800" s="2195"/>
      <c r="AH800" s="2230" t="str">
        <f>IF(schedaUMI!AL83&lt;&gt;"",schedaUMI!AL83,"")</f>
        <v>L'AQUILA</v>
      </c>
      <c r="AI800" s="2231"/>
      <c r="AJ800" s="2231"/>
      <c r="AK800" s="2231"/>
      <c r="AL800" s="2231"/>
      <c r="AM800" s="2231"/>
      <c r="AN800" s="2231"/>
      <c r="AO800" s="2231"/>
      <c r="AP800" s="2231"/>
      <c r="AQ800" s="2231"/>
      <c r="AR800" s="2231"/>
      <c r="AS800" s="2232"/>
      <c r="AZ800" s="41"/>
    </row>
    <row r="801" spans="2:77" ht="9.75" customHeight="1">
      <c r="B801" s="41"/>
      <c r="C801" s="41"/>
      <c r="D801" s="41"/>
      <c r="E801" s="442"/>
      <c r="F801" s="442"/>
      <c r="G801" s="442"/>
      <c r="H801" s="442"/>
      <c r="I801" s="442"/>
      <c r="J801" s="442"/>
      <c r="K801" s="2196"/>
      <c r="L801" s="2197"/>
      <c r="M801" s="2197"/>
      <c r="N801" s="2197"/>
      <c r="O801" s="2197"/>
      <c r="P801" s="2197"/>
      <c r="Q801" s="2197"/>
      <c r="R801" s="2197"/>
      <c r="S801" s="2197"/>
      <c r="T801" s="2197"/>
      <c r="U801" s="2197"/>
      <c r="V801" s="2197"/>
      <c r="W801" s="2197"/>
      <c r="X801" s="2197"/>
      <c r="Y801" s="2197"/>
      <c r="Z801" s="2197"/>
      <c r="AA801" s="2197"/>
      <c r="AB801" s="2197"/>
      <c r="AC801" s="2197"/>
      <c r="AD801" s="2197"/>
      <c r="AE801" s="2197"/>
      <c r="AF801" s="2197"/>
      <c r="AG801" s="2198"/>
      <c r="AH801" s="2233"/>
      <c r="AI801" s="2234"/>
      <c r="AJ801" s="2234"/>
      <c r="AK801" s="2234"/>
      <c r="AL801" s="2234"/>
      <c r="AM801" s="2234"/>
      <c r="AN801" s="2234"/>
      <c r="AO801" s="2234"/>
      <c r="AP801" s="2234"/>
      <c r="AQ801" s="2234"/>
      <c r="AR801" s="2234"/>
      <c r="AS801" s="2235"/>
      <c r="AZ801" s="41"/>
    </row>
    <row r="802" spans="2:77" ht="9.75" customHeight="1">
      <c r="B802" s="41"/>
      <c r="C802" s="41"/>
      <c r="D802" s="41"/>
      <c r="E802" s="442"/>
      <c r="F802" s="442"/>
      <c r="G802" s="442"/>
      <c r="H802" s="442"/>
      <c r="I802" s="442"/>
      <c r="J802" s="442"/>
      <c r="K802" s="2199"/>
      <c r="L802" s="2200"/>
      <c r="M802" s="2200"/>
      <c r="N802" s="2200"/>
      <c r="O802" s="2200"/>
      <c r="P802" s="2200"/>
      <c r="Q802" s="2200"/>
      <c r="R802" s="2200"/>
      <c r="S802" s="2200"/>
      <c r="T802" s="2200"/>
      <c r="U802" s="2200"/>
      <c r="V802" s="2200"/>
      <c r="W802" s="2200"/>
      <c r="X802" s="2200"/>
      <c r="Y802" s="2200"/>
      <c r="Z802" s="2200"/>
      <c r="AA802" s="2200"/>
      <c r="AB802" s="2200"/>
      <c r="AC802" s="2200"/>
      <c r="AD802" s="2200"/>
      <c r="AE802" s="2200"/>
      <c r="AF802" s="2200"/>
      <c r="AG802" s="2201"/>
      <c r="AH802" s="2236"/>
      <c r="AI802" s="2237"/>
      <c r="AJ802" s="2237"/>
      <c r="AK802" s="2237"/>
      <c r="AL802" s="2237"/>
      <c r="AM802" s="2237"/>
      <c r="AN802" s="2237"/>
      <c r="AO802" s="2237"/>
      <c r="AP802" s="2237"/>
      <c r="AQ802" s="2237"/>
      <c r="AR802" s="2237"/>
      <c r="AS802" s="2238"/>
      <c r="AZ802" s="41"/>
    </row>
    <row r="803" spans="2:77" ht="9.75" customHeight="1">
      <c r="B803" s="41"/>
      <c r="C803" s="41"/>
      <c r="D803" s="41"/>
      <c r="E803" s="442"/>
      <c r="F803" s="442"/>
      <c r="G803" s="442"/>
      <c r="H803" s="442"/>
      <c r="I803" s="442"/>
      <c r="J803" s="442"/>
      <c r="K803" s="1342" t="s">
        <v>953</v>
      </c>
      <c r="L803" s="1343"/>
      <c r="M803" s="1343"/>
      <c r="N803" s="1343"/>
      <c r="O803" s="1343"/>
      <c r="P803" s="1343"/>
      <c r="Q803" s="1343"/>
      <c r="R803" s="1343"/>
      <c r="S803" s="1343"/>
      <c r="T803" s="1343"/>
      <c r="U803" s="1343"/>
      <c r="V803" s="1343"/>
      <c r="W803" s="1343"/>
      <c r="X803" s="1343"/>
      <c r="Y803" s="1343"/>
      <c r="Z803" s="1343"/>
      <c r="AA803" s="1343"/>
      <c r="AB803" s="1343"/>
      <c r="AC803" s="1343"/>
      <c r="AD803" s="1343"/>
      <c r="AE803" s="1343"/>
      <c r="AF803" s="1343"/>
      <c r="AG803" s="1343"/>
      <c r="AH803" s="1324" t="str">
        <f>IF(AM10&lt;&gt;"",AM10,"")</f>
        <v>muratura</v>
      </c>
      <c r="AI803" s="1325"/>
      <c r="AJ803" s="1325"/>
      <c r="AK803" s="1325"/>
      <c r="AL803" s="1325"/>
      <c r="AM803" s="1325"/>
      <c r="AN803" s="1325"/>
      <c r="AO803" s="1325"/>
      <c r="AP803" s="1325"/>
      <c r="AQ803" s="1325"/>
      <c r="AR803" s="1325"/>
      <c r="AS803" s="1326"/>
      <c r="AT803" s="572"/>
      <c r="AU803" s="572"/>
      <c r="AV803" s="572"/>
      <c r="AW803" s="572"/>
      <c r="AX803" s="68"/>
      <c r="AY803" s="68"/>
      <c r="AZ803" s="70"/>
      <c r="BA803" s="68"/>
      <c r="BB803" s="68"/>
      <c r="BC803" s="68"/>
    </row>
    <row r="804" spans="2:77" ht="9.75" customHeight="1">
      <c r="B804" s="41"/>
      <c r="C804" s="41"/>
      <c r="D804" s="41"/>
      <c r="E804" s="442"/>
      <c r="F804" s="442"/>
      <c r="G804" s="442"/>
      <c r="H804" s="442"/>
      <c r="I804" s="442"/>
      <c r="J804" s="442"/>
      <c r="K804" s="1344"/>
      <c r="L804" s="1345"/>
      <c r="M804" s="1345"/>
      <c r="N804" s="1345"/>
      <c r="O804" s="1345"/>
      <c r="P804" s="1345"/>
      <c r="Q804" s="1345"/>
      <c r="R804" s="1345"/>
      <c r="S804" s="1345"/>
      <c r="T804" s="1345"/>
      <c r="U804" s="1345"/>
      <c r="V804" s="1345"/>
      <c r="W804" s="1345"/>
      <c r="X804" s="1345"/>
      <c r="Y804" s="1345"/>
      <c r="Z804" s="1345"/>
      <c r="AA804" s="1345"/>
      <c r="AB804" s="1345"/>
      <c r="AC804" s="1345"/>
      <c r="AD804" s="1345"/>
      <c r="AE804" s="1345"/>
      <c r="AF804" s="1345"/>
      <c r="AG804" s="1345"/>
      <c r="AH804" s="1327"/>
      <c r="AI804" s="1328"/>
      <c r="AJ804" s="1328"/>
      <c r="AK804" s="1328"/>
      <c r="AL804" s="1328"/>
      <c r="AM804" s="1328"/>
      <c r="AN804" s="1328"/>
      <c r="AO804" s="1328"/>
      <c r="AP804" s="1328"/>
      <c r="AQ804" s="1328"/>
      <c r="AR804" s="1328"/>
      <c r="AS804" s="1329"/>
      <c r="AT804" s="519">
        <f>IF(BB10&lt;&gt;"",BB10,"")</f>
        <v>1</v>
      </c>
      <c r="AU804" s="573"/>
      <c r="AV804" s="535"/>
      <c r="AW804" s="535"/>
      <c r="AZ804" s="41"/>
    </row>
    <row r="805" spans="2:77" ht="9.75" customHeight="1">
      <c r="K805" s="1346"/>
      <c r="L805" s="1347"/>
      <c r="M805" s="1347"/>
      <c r="N805" s="1347"/>
      <c r="O805" s="1347"/>
      <c r="P805" s="1347"/>
      <c r="Q805" s="1347"/>
      <c r="R805" s="1347"/>
      <c r="S805" s="1347"/>
      <c r="T805" s="1347"/>
      <c r="U805" s="1347"/>
      <c r="V805" s="1347"/>
      <c r="W805" s="1347"/>
      <c r="X805" s="1347"/>
      <c r="Y805" s="1347"/>
      <c r="Z805" s="1347"/>
      <c r="AA805" s="1347"/>
      <c r="AB805" s="1347"/>
      <c r="AC805" s="1347"/>
      <c r="AD805" s="1347"/>
      <c r="AE805" s="1347"/>
      <c r="AF805" s="1347"/>
      <c r="AG805" s="1347"/>
      <c r="AH805" s="1330"/>
      <c r="AI805" s="1331"/>
      <c r="AJ805" s="1331"/>
      <c r="AK805" s="1331"/>
      <c r="AL805" s="1331"/>
      <c r="AM805" s="1331"/>
      <c r="AN805" s="1331"/>
      <c r="AO805" s="1331"/>
      <c r="AP805" s="1331"/>
      <c r="AQ805" s="1331"/>
      <c r="AR805" s="1331"/>
      <c r="AS805" s="1332"/>
      <c r="AT805" s="519"/>
      <c r="AU805" s="535"/>
      <c r="AV805" s="535"/>
      <c r="AW805" s="535"/>
      <c r="BY805" s="480"/>
    </row>
    <row r="806" spans="2:77" ht="9.75" customHeight="1">
      <c r="B806" s="41"/>
      <c r="C806" s="41"/>
      <c r="D806" s="41"/>
      <c r="E806" s="442"/>
      <c r="F806" s="442"/>
      <c r="G806" s="442"/>
      <c r="H806" s="442"/>
      <c r="I806" s="442"/>
      <c r="J806" s="442"/>
      <c r="K806" s="1342" t="s">
        <v>952</v>
      </c>
      <c r="L806" s="1343"/>
      <c r="M806" s="1343"/>
      <c r="N806" s="1343"/>
      <c r="O806" s="1343"/>
      <c r="P806" s="1343"/>
      <c r="Q806" s="1343"/>
      <c r="R806" s="1343"/>
      <c r="S806" s="1343"/>
      <c r="T806" s="1343"/>
      <c r="U806" s="1343"/>
      <c r="V806" s="1343"/>
      <c r="W806" s="1343"/>
      <c r="X806" s="1343"/>
      <c r="Y806" s="1343"/>
      <c r="Z806" s="1343"/>
      <c r="AA806" s="1343"/>
      <c r="AB806" s="1343"/>
      <c r="AC806" s="1343"/>
      <c r="AD806" s="1343"/>
      <c r="AE806" s="1343"/>
      <c r="AF806" s="1343"/>
      <c r="AG806" s="1343"/>
      <c r="AH806" s="1333" t="str">
        <f>IF(AM13&lt;&gt;"",AM13,"")</f>
        <v/>
      </c>
      <c r="AI806" s="1334"/>
      <c r="AJ806" s="1334"/>
      <c r="AK806" s="1334"/>
      <c r="AL806" s="1334"/>
      <c r="AM806" s="1334"/>
      <c r="AN806" s="1334"/>
      <c r="AO806" s="1334"/>
      <c r="AP806" s="1334"/>
      <c r="AQ806" s="1334"/>
      <c r="AR806" s="1334"/>
      <c r="AS806" s="1335"/>
      <c r="AT806" s="519"/>
      <c r="AU806" s="535"/>
      <c r="AV806" s="535"/>
      <c r="AW806" s="535"/>
      <c r="AZ806" s="41"/>
      <c r="BF806" s="492" t="s">
        <v>857</v>
      </c>
      <c r="BG806" s="492" t="s">
        <v>532</v>
      </c>
      <c r="BH806" s="492" t="s">
        <v>858</v>
      </c>
    </row>
    <row r="807" spans="2:77" ht="9.75" customHeight="1">
      <c r="B807" s="41"/>
      <c r="C807" s="41"/>
      <c r="D807" s="41"/>
      <c r="E807" s="442"/>
      <c r="F807" s="442"/>
      <c r="G807" s="442"/>
      <c r="H807" s="442"/>
      <c r="I807" s="442"/>
      <c r="J807" s="442"/>
      <c r="K807" s="1344"/>
      <c r="L807" s="1345"/>
      <c r="M807" s="1345"/>
      <c r="N807" s="1345"/>
      <c r="O807" s="1345"/>
      <c r="P807" s="1345"/>
      <c r="Q807" s="1345"/>
      <c r="R807" s="1345"/>
      <c r="S807" s="1345"/>
      <c r="T807" s="1345"/>
      <c r="U807" s="1345"/>
      <c r="V807" s="1345"/>
      <c r="W807" s="1345"/>
      <c r="X807" s="1345"/>
      <c r="Y807" s="1345"/>
      <c r="Z807" s="1345"/>
      <c r="AA807" s="1345"/>
      <c r="AB807" s="1345"/>
      <c r="AC807" s="1345"/>
      <c r="AD807" s="1345"/>
      <c r="AE807" s="1345"/>
      <c r="AF807" s="1345"/>
      <c r="AG807" s="1345"/>
      <c r="AH807" s="1336"/>
      <c r="AI807" s="1337"/>
      <c r="AJ807" s="1337"/>
      <c r="AK807" s="1337"/>
      <c r="AL807" s="1337"/>
      <c r="AM807" s="1337"/>
      <c r="AN807" s="1337"/>
      <c r="AO807" s="1337"/>
      <c r="AP807" s="1337"/>
      <c r="AQ807" s="1337"/>
      <c r="AR807" s="1337"/>
      <c r="AS807" s="1338"/>
      <c r="AT807" s="519">
        <f>AN853</f>
        <v>0</v>
      </c>
      <c r="AU807" s="573"/>
      <c r="AV807" s="535"/>
      <c r="AW807" s="535"/>
      <c r="AZ807" s="41"/>
      <c r="BF807" s="299">
        <v>1</v>
      </c>
      <c r="BG807" s="299" t="str">
        <f t="shared" ref="BG807:BG812" si="16">IF(AND(BF807=1,AH$815="si"),"si",IF(AND(AK$813="si",AH$815="si"),"si","no"))</f>
        <v>no</v>
      </c>
      <c r="BH807" s="493" t="s">
        <v>859</v>
      </c>
    </row>
    <row r="808" spans="2:77" ht="9.75" customHeight="1">
      <c r="K808" s="1344"/>
      <c r="L808" s="1345"/>
      <c r="M808" s="1345"/>
      <c r="N808" s="1345"/>
      <c r="O808" s="1345"/>
      <c r="P808" s="1345"/>
      <c r="Q808" s="1345"/>
      <c r="R808" s="1345"/>
      <c r="S808" s="1345"/>
      <c r="T808" s="1345"/>
      <c r="U808" s="1345"/>
      <c r="V808" s="1345"/>
      <c r="W808" s="1345"/>
      <c r="X808" s="1345"/>
      <c r="Y808" s="1345"/>
      <c r="Z808" s="1345"/>
      <c r="AA808" s="1345"/>
      <c r="AB808" s="1345"/>
      <c r="AC808" s="1345"/>
      <c r="AD808" s="1345"/>
      <c r="AE808" s="1345"/>
      <c r="AF808" s="1345"/>
      <c r="AG808" s="1345"/>
      <c r="AH808" s="1339"/>
      <c r="AI808" s="1340"/>
      <c r="AJ808" s="1340"/>
      <c r="AK808" s="1340"/>
      <c r="AL808" s="1340"/>
      <c r="AM808" s="1340"/>
      <c r="AN808" s="1340"/>
      <c r="AO808" s="1340"/>
      <c r="AP808" s="1340"/>
      <c r="AQ808" s="1340"/>
      <c r="AR808" s="1340"/>
      <c r="AS808" s="1341"/>
      <c r="AT808" s="519"/>
      <c r="AU808" s="535"/>
      <c r="AV808" s="535"/>
      <c r="AW808" s="535"/>
      <c r="BF808" s="299">
        <v>2</v>
      </c>
      <c r="BG808" s="299" t="str">
        <f t="shared" si="16"/>
        <v>no</v>
      </c>
      <c r="BH808" s="493" t="s">
        <v>861</v>
      </c>
    </row>
    <row r="809" spans="2:77" ht="9.75" customHeight="1">
      <c r="K809" s="1342" t="s">
        <v>403</v>
      </c>
      <c r="L809" s="1343"/>
      <c r="M809" s="1343"/>
      <c r="N809" s="1343"/>
      <c r="O809" s="1343"/>
      <c r="P809" s="1343"/>
      <c r="Q809" s="1343"/>
      <c r="R809" s="1343"/>
      <c r="S809" s="1343"/>
      <c r="T809" s="1343"/>
      <c r="U809" s="1343"/>
      <c r="V809" s="1343"/>
      <c r="W809" s="1343"/>
      <c r="X809" s="1343"/>
      <c r="Y809" s="1343"/>
      <c r="Z809" s="1343"/>
      <c r="AA809" s="1343"/>
      <c r="AB809" s="1343"/>
      <c r="AC809" s="1343"/>
      <c r="AD809" s="1343"/>
      <c r="AE809" s="1343"/>
      <c r="AF809" s="1343"/>
      <c r="AG809" s="2102"/>
      <c r="AH809" s="1312" t="str">
        <f>IF(AH815="si",VLOOKUP(1,BI784:BO789,AT804+1,FALSE),"-")</f>
        <v>-</v>
      </c>
      <c r="AI809" s="1313"/>
      <c r="AJ809" s="1313"/>
      <c r="AK809" s="1313"/>
      <c r="AL809" s="1313"/>
      <c r="AM809" s="1313"/>
      <c r="AN809" s="1313"/>
      <c r="AO809" s="1313"/>
      <c r="AP809" s="1313"/>
      <c r="AQ809" s="1313"/>
      <c r="AR809" s="1313"/>
      <c r="AS809" s="1314"/>
      <c r="AT809" s="535"/>
      <c r="AU809" s="535"/>
      <c r="AV809" s="535"/>
      <c r="AW809" s="535"/>
      <c r="BF809" s="299">
        <v>3</v>
      </c>
      <c r="BG809" s="299" t="str">
        <f t="shared" si="16"/>
        <v>no</v>
      </c>
      <c r="BH809" s="493" t="s">
        <v>43</v>
      </c>
    </row>
    <row r="810" spans="2:77" ht="9.75" customHeight="1">
      <c r="K810" s="1344"/>
      <c r="L810" s="1345"/>
      <c r="M810" s="1345"/>
      <c r="N810" s="1345"/>
      <c r="O810" s="1345"/>
      <c r="P810" s="1345"/>
      <c r="Q810" s="1345"/>
      <c r="R810" s="1345"/>
      <c r="S810" s="1345"/>
      <c r="T810" s="1345"/>
      <c r="U810" s="1345"/>
      <c r="V810" s="1345"/>
      <c r="W810" s="1345"/>
      <c r="X810" s="1345"/>
      <c r="Y810" s="1345"/>
      <c r="Z810" s="1345"/>
      <c r="AA810" s="1345"/>
      <c r="AB810" s="1345"/>
      <c r="AC810" s="1345"/>
      <c r="AD810" s="1345"/>
      <c r="AE810" s="1345"/>
      <c r="AF810" s="1345"/>
      <c r="AG810" s="2103"/>
      <c r="AH810" s="1315"/>
      <c r="AI810" s="1316"/>
      <c r="AJ810" s="1316"/>
      <c r="AK810" s="1316"/>
      <c r="AL810" s="1316"/>
      <c r="AM810" s="1316"/>
      <c r="AN810" s="1316"/>
      <c r="AO810" s="1316"/>
      <c r="AP810" s="1316"/>
      <c r="AQ810" s="1316"/>
      <c r="AR810" s="1316"/>
      <c r="AS810" s="1317"/>
      <c r="BF810" s="299">
        <v>4</v>
      </c>
      <c r="BG810" s="299" t="str">
        <f t="shared" si="16"/>
        <v>no</v>
      </c>
      <c r="BH810" s="493" t="s">
        <v>43</v>
      </c>
    </row>
    <row r="811" spans="2:77" ht="9.75" customHeight="1">
      <c r="K811" s="1346"/>
      <c r="L811" s="1347"/>
      <c r="M811" s="1347"/>
      <c r="N811" s="1347"/>
      <c r="O811" s="1347"/>
      <c r="P811" s="1347"/>
      <c r="Q811" s="1347"/>
      <c r="R811" s="1347"/>
      <c r="S811" s="1347"/>
      <c r="T811" s="1347"/>
      <c r="U811" s="1347"/>
      <c r="V811" s="1347"/>
      <c r="W811" s="1347"/>
      <c r="X811" s="1347"/>
      <c r="Y811" s="1347"/>
      <c r="Z811" s="1347"/>
      <c r="AA811" s="1347"/>
      <c r="AB811" s="1347"/>
      <c r="AC811" s="1347"/>
      <c r="AD811" s="1347"/>
      <c r="AE811" s="1347"/>
      <c r="AF811" s="1347"/>
      <c r="AG811" s="2104"/>
      <c r="AH811" s="1318"/>
      <c r="AI811" s="1319"/>
      <c r="AJ811" s="1319"/>
      <c r="AK811" s="1319"/>
      <c r="AL811" s="1319"/>
      <c r="AM811" s="1319"/>
      <c r="AN811" s="1319"/>
      <c r="AO811" s="1319"/>
      <c r="AP811" s="1319"/>
      <c r="AQ811" s="1319"/>
      <c r="AR811" s="1319"/>
      <c r="AS811" s="1320"/>
      <c r="BF811" s="299">
        <v>5</v>
      </c>
      <c r="BG811" s="299" t="str">
        <f t="shared" si="16"/>
        <v>no</v>
      </c>
      <c r="BH811" s="493" t="s">
        <v>43</v>
      </c>
    </row>
    <row r="812" spans="2:77" ht="9.75" customHeight="1">
      <c r="K812" s="1342" t="s">
        <v>42</v>
      </c>
      <c r="L812" s="1343"/>
      <c r="M812" s="1343"/>
      <c r="N812" s="1343"/>
      <c r="O812" s="1343"/>
      <c r="P812" s="1343"/>
      <c r="Q812" s="1343"/>
      <c r="R812" s="1343"/>
      <c r="S812" s="1343"/>
      <c r="T812" s="1343"/>
      <c r="U812" s="1343"/>
      <c r="V812" s="1343"/>
      <c r="W812" s="1343"/>
      <c r="X812" s="1343"/>
      <c r="Y812" s="1343"/>
      <c r="Z812" s="1343"/>
      <c r="AA812" s="1343"/>
      <c r="AB812" s="1343"/>
      <c r="AC812" s="1343"/>
      <c r="AD812" s="1343"/>
      <c r="AE812" s="1343"/>
      <c r="AF812" s="1343"/>
      <c r="AG812" s="1343"/>
      <c r="AH812" s="411"/>
      <c r="AI812" s="412"/>
      <c r="AJ812" s="412"/>
      <c r="AK812" s="412"/>
      <c r="AL812" s="412"/>
      <c r="AM812" s="412"/>
      <c r="AN812" s="412"/>
      <c r="AO812" s="412"/>
      <c r="AP812" s="95"/>
      <c r="AQ812" s="154"/>
      <c r="AR812" s="154"/>
      <c r="AS812" s="155"/>
      <c r="AU812" s="68"/>
      <c r="AV812" s="68"/>
      <c r="AW812" s="68"/>
      <c r="AX812" s="68"/>
      <c r="AY812" s="68"/>
      <c r="AZ812" s="68"/>
      <c r="BA812" s="68"/>
      <c r="BB812" s="68"/>
      <c r="BC812" s="68"/>
      <c r="BF812" s="299">
        <v>6</v>
      </c>
      <c r="BG812" s="299" t="str">
        <f t="shared" si="16"/>
        <v>no</v>
      </c>
      <c r="BH812" s="493" t="s">
        <v>43</v>
      </c>
    </row>
    <row r="813" spans="2:77" ht="9.75" customHeight="1">
      <c r="K813" s="1344"/>
      <c r="L813" s="1345"/>
      <c r="M813" s="1345"/>
      <c r="N813" s="1345"/>
      <c r="O813" s="1345"/>
      <c r="P813" s="1345"/>
      <c r="Q813" s="1345"/>
      <c r="R813" s="1345"/>
      <c r="S813" s="1345"/>
      <c r="T813" s="1345"/>
      <c r="U813" s="1345"/>
      <c r="V813" s="1345"/>
      <c r="W813" s="1345"/>
      <c r="X813" s="1345"/>
      <c r="Y813" s="1345"/>
      <c r="Z813" s="1345"/>
      <c r="AA813" s="1345"/>
      <c r="AB813" s="1345"/>
      <c r="AC813" s="1345"/>
      <c r="AD813" s="1345"/>
      <c r="AE813" s="1345"/>
      <c r="AF813" s="1345"/>
      <c r="AG813" s="1345"/>
      <c r="AH813" s="413"/>
      <c r="AK813" s="1191" t="s">
        <v>1078</v>
      </c>
      <c r="AL813" s="1191"/>
      <c r="AM813" s="1191"/>
      <c r="AN813" s="1191"/>
      <c r="AO813" s="1191"/>
      <c r="AP813" s="1191"/>
      <c r="AQ813" s="68"/>
      <c r="AR813" s="68"/>
      <c r="AS813" s="61"/>
      <c r="AU813" s="68"/>
      <c r="AV813" s="394"/>
      <c r="AW813" s="68"/>
      <c r="AX813" s="68"/>
      <c r="AY813" s="68"/>
      <c r="AZ813" s="68"/>
      <c r="BA813" s="68"/>
      <c r="BB813" s="68"/>
      <c r="BC813" s="68"/>
    </row>
    <row r="814" spans="2:77" ht="9.75" customHeight="1">
      <c r="K814" s="1346"/>
      <c r="L814" s="1347"/>
      <c r="M814" s="1347"/>
      <c r="N814" s="1347"/>
      <c r="O814" s="1347"/>
      <c r="P814" s="1347"/>
      <c r="Q814" s="1347"/>
      <c r="R814" s="1347"/>
      <c r="S814" s="1347"/>
      <c r="T814" s="1347"/>
      <c r="U814" s="1347"/>
      <c r="V814" s="1347"/>
      <c r="W814" s="1347"/>
      <c r="X814" s="1347"/>
      <c r="Y814" s="1347"/>
      <c r="Z814" s="1347"/>
      <c r="AA814" s="1347"/>
      <c r="AB814" s="1347"/>
      <c r="AC814" s="1347"/>
      <c r="AD814" s="1347"/>
      <c r="AE814" s="1347"/>
      <c r="AF814" s="1347"/>
      <c r="AG814" s="1347"/>
      <c r="AH814" s="414"/>
      <c r="AI814" s="415"/>
      <c r="AJ814" s="415"/>
      <c r="AK814" s="415"/>
      <c r="AL814" s="415"/>
      <c r="AM814" s="415"/>
      <c r="AN814" s="415"/>
      <c r="AO814" s="415"/>
      <c r="AP814" s="58"/>
      <c r="AQ814" s="58"/>
      <c r="AR814" s="58"/>
      <c r="AS814" s="59"/>
    </row>
    <row r="815" spans="2:77" ht="9.75" customHeight="1">
      <c r="K815" s="1344" t="s">
        <v>1666</v>
      </c>
      <c r="L815" s="1345"/>
      <c r="M815" s="1345"/>
      <c r="N815" s="1345"/>
      <c r="O815" s="1345"/>
      <c r="P815" s="1345"/>
      <c r="Q815" s="1345"/>
      <c r="R815" s="1345"/>
      <c r="S815" s="1345"/>
      <c r="T815" s="1345"/>
      <c r="U815" s="1345"/>
      <c r="V815" s="1345"/>
      <c r="W815" s="1345"/>
      <c r="X815" s="1345"/>
      <c r="Y815" s="1345"/>
      <c r="Z815" s="1345"/>
      <c r="AA815" s="1345"/>
      <c r="AB815" s="1345"/>
      <c r="AC815" s="1345"/>
      <c r="AD815" s="1345"/>
      <c r="AE815" s="1345"/>
      <c r="AF815" s="1345"/>
      <c r="AG815" s="1345"/>
      <c r="AH815" s="1324" t="str">
        <f>IF(BI790&gt;0,"si","no")</f>
        <v>no</v>
      </c>
      <c r="AI815" s="1325"/>
      <c r="AJ815" s="1325"/>
      <c r="AK815" s="1325"/>
      <c r="AL815" s="1325"/>
      <c r="AM815" s="1325"/>
      <c r="AN815" s="1325"/>
      <c r="AO815" s="1325"/>
      <c r="AP815" s="1325"/>
      <c r="AQ815" s="1325"/>
      <c r="AR815" s="1325"/>
      <c r="AS815" s="1326"/>
      <c r="AV815" s="574"/>
      <c r="AW815" s="575"/>
      <c r="AX815" s="575"/>
      <c r="AY815" s="575"/>
      <c r="AZ815" s="575"/>
      <c r="BA815" s="575"/>
      <c r="BB815" s="575"/>
      <c r="BC815" s="575"/>
      <c r="BD815" s="637"/>
      <c r="BE815" s="575"/>
      <c r="BF815" s="575"/>
      <c r="BG815" s="575"/>
      <c r="BH815" s="575"/>
      <c r="BI815" s="575"/>
      <c r="BJ815" s="575"/>
      <c r="BK815" s="575"/>
      <c r="BL815" s="575"/>
      <c r="BM815" s="575"/>
      <c r="BN815" s="575"/>
      <c r="BO815" s="575"/>
      <c r="BP815" s="575"/>
      <c r="BQ815" s="575"/>
      <c r="BR815" s="575"/>
      <c r="BS815" s="575"/>
      <c r="BT815" s="575"/>
      <c r="BU815" s="575"/>
      <c r="BV815" s="575"/>
      <c r="BW815" s="575"/>
    </row>
    <row r="816" spans="2:77" ht="9.75" customHeight="1">
      <c r="K816" s="1344"/>
      <c r="L816" s="1345"/>
      <c r="M816" s="1345"/>
      <c r="N816" s="1345"/>
      <c r="O816" s="1345"/>
      <c r="P816" s="1345"/>
      <c r="Q816" s="1345"/>
      <c r="R816" s="1345"/>
      <c r="S816" s="1345"/>
      <c r="T816" s="1345"/>
      <c r="U816" s="1345"/>
      <c r="V816" s="1345"/>
      <c r="W816" s="1345"/>
      <c r="X816" s="1345"/>
      <c r="Y816" s="1345"/>
      <c r="Z816" s="1345"/>
      <c r="AA816" s="1345"/>
      <c r="AB816" s="1345"/>
      <c r="AC816" s="1345"/>
      <c r="AD816" s="1345"/>
      <c r="AE816" s="1345"/>
      <c r="AF816" s="1345"/>
      <c r="AG816" s="1345"/>
      <c r="AH816" s="1327"/>
      <c r="AI816" s="1328"/>
      <c r="AJ816" s="1328"/>
      <c r="AK816" s="1328"/>
      <c r="AL816" s="1328"/>
      <c r="AM816" s="1328"/>
      <c r="AN816" s="1328"/>
      <c r="AO816" s="1328"/>
      <c r="AP816" s="1328"/>
      <c r="AQ816" s="1328"/>
      <c r="AR816" s="1328"/>
      <c r="AS816" s="1329"/>
      <c r="AV816" s="575"/>
      <c r="AW816" s="575"/>
      <c r="AX816" s="575"/>
      <c r="AY816" s="575"/>
      <c r="AZ816" s="575"/>
      <c r="BA816" s="575"/>
      <c r="BB816" s="575"/>
      <c r="BC816" s="575"/>
      <c r="BD816" s="637"/>
      <c r="BE816" s="575"/>
      <c r="BF816" s="575"/>
      <c r="BG816" s="575"/>
      <c r="BH816" s="575"/>
      <c r="BI816" s="575"/>
      <c r="BJ816" s="575"/>
      <c r="BK816" s="575"/>
      <c r="BL816" s="575"/>
      <c r="BM816" s="575"/>
      <c r="BN816" s="575"/>
      <c r="BO816" s="575"/>
      <c r="BP816" s="575"/>
      <c r="BQ816" s="575"/>
      <c r="BR816" s="575"/>
      <c r="BS816" s="575"/>
      <c r="BT816" s="575"/>
      <c r="BU816" s="575"/>
      <c r="BV816" s="575"/>
      <c r="BW816" s="575"/>
    </row>
    <row r="817" spans="1:75" ht="9.75" customHeight="1">
      <c r="K817" s="1344"/>
      <c r="L817" s="1345"/>
      <c r="M817" s="1345"/>
      <c r="N817" s="1345"/>
      <c r="O817" s="1345"/>
      <c r="P817" s="1345"/>
      <c r="Q817" s="1345"/>
      <c r="R817" s="1345"/>
      <c r="S817" s="1345"/>
      <c r="T817" s="1345"/>
      <c r="U817" s="1345"/>
      <c r="V817" s="1345"/>
      <c r="W817" s="1345"/>
      <c r="X817" s="1345"/>
      <c r="Y817" s="1345"/>
      <c r="Z817" s="1345"/>
      <c r="AA817" s="1345"/>
      <c r="AB817" s="1345"/>
      <c r="AC817" s="1345"/>
      <c r="AD817" s="1345"/>
      <c r="AE817" s="1345"/>
      <c r="AF817" s="1345"/>
      <c r="AG817" s="1345"/>
      <c r="AH817" s="1330"/>
      <c r="AI817" s="1331"/>
      <c r="AJ817" s="1331"/>
      <c r="AK817" s="1331"/>
      <c r="AL817" s="1331"/>
      <c r="AM817" s="1331"/>
      <c r="AN817" s="1331"/>
      <c r="AO817" s="1331"/>
      <c r="AP817" s="1331"/>
      <c r="AQ817" s="1331"/>
      <c r="AR817" s="1331"/>
      <c r="AS817" s="1332"/>
      <c r="AV817" s="575"/>
      <c r="AW817" s="575"/>
      <c r="AX817" s="575"/>
      <c r="AY817" s="575"/>
      <c r="AZ817" s="575"/>
      <c r="BA817" s="575"/>
      <c r="BB817" s="575"/>
      <c r="BC817" s="575"/>
      <c r="BD817" s="637"/>
      <c r="BE817" s="575"/>
      <c r="BF817" s="575"/>
      <c r="BG817" s="575"/>
      <c r="BH817" s="575"/>
      <c r="BI817" s="575"/>
      <c r="BJ817" s="575"/>
      <c r="BK817" s="575"/>
      <c r="BL817" s="575"/>
      <c r="BM817" s="575"/>
      <c r="BN817" s="575"/>
      <c r="BO817" s="575"/>
      <c r="BP817" s="575"/>
      <c r="BQ817" s="575"/>
      <c r="BR817" s="575"/>
      <c r="BS817" s="575"/>
      <c r="BT817" s="575"/>
      <c r="BU817" s="575"/>
      <c r="BV817" s="575"/>
      <c r="BW817" s="575"/>
    </row>
    <row r="818" spans="1:75" ht="9.75" customHeight="1">
      <c r="K818" s="1342" t="s">
        <v>1250</v>
      </c>
      <c r="L818" s="1343"/>
      <c r="M818" s="1343"/>
      <c r="N818" s="1343"/>
      <c r="O818" s="1343"/>
      <c r="P818" s="1343"/>
      <c r="Q818" s="1343"/>
      <c r="R818" s="1343"/>
      <c r="S818" s="1343"/>
      <c r="T818" s="1343"/>
      <c r="U818" s="1343"/>
      <c r="V818" s="1343"/>
      <c r="W818" s="1343"/>
      <c r="X818" s="1343"/>
      <c r="Y818" s="1343"/>
      <c r="Z818" s="1343"/>
      <c r="AA818" s="1343"/>
      <c r="AB818" s="1343"/>
      <c r="AC818" s="1343"/>
      <c r="AD818" s="1343"/>
      <c r="AE818" s="1343"/>
      <c r="AF818" s="1343"/>
      <c r="AG818" s="1343"/>
      <c r="AH818" s="2239" t="str">
        <f>IF(AH815="si",IF(AH809="si",IF(AK813="si","si","no"),"si"),"no")</f>
        <v>no</v>
      </c>
      <c r="AI818" s="2240"/>
      <c r="AJ818" s="2240"/>
      <c r="AK818" s="2240"/>
      <c r="AL818" s="2240"/>
      <c r="AM818" s="2240"/>
      <c r="AN818" s="2240"/>
      <c r="AO818" s="2240"/>
      <c r="AP818" s="2240"/>
      <c r="AQ818" s="2240"/>
      <c r="AR818" s="2240"/>
      <c r="AS818" s="2241"/>
      <c r="AV818" s="575"/>
      <c r="AW818" s="575"/>
      <c r="AX818" s="575"/>
      <c r="AY818" s="575"/>
      <c r="AZ818" s="575"/>
      <c r="BA818" s="575"/>
      <c r="BB818" s="575"/>
      <c r="BC818" s="575"/>
      <c r="BD818" s="637"/>
      <c r="BE818" s="575"/>
      <c r="BF818" s="575"/>
      <c r="BG818" s="575"/>
      <c r="BH818" s="575"/>
      <c r="BI818" s="575"/>
      <c r="BJ818" s="575"/>
      <c r="BK818" s="575"/>
      <c r="BL818" s="575"/>
      <c r="BM818" s="575"/>
      <c r="BN818" s="575"/>
      <c r="BO818" s="575"/>
      <c r="BP818" s="575"/>
      <c r="BQ818" s="575"/>
      <c r="BR818" s="575"/>
      <c r="BS818" s="575"/>
      <c r="BT818" s="575"/>
      <c r="BU818" s="575"/>
      <c r="BV818" s="575"/>
      <c r="BW818" s="575"/>
    </row>
    <row r="819" spans="1:75" ht="9.75" customHeight="1">
      <c r="K819" s="1344"/>
      <c r="L819" s="1345"/>
      <c r="M819" s="1345"/>
      <c r="N819" s="1345"/>
      <c r="O819" s="1345"/>
      <c r="P819" s="1345"/>
      <c r="Q819" s="1345"/>
      <c r="R819" s="1345"/>
      <c r="S819" s="1345"/>
      <c r="T819" s="1345"/>
      <c r="U819" s="1345"/>
      <c r="V819" s="1345"/>
      <c r="W819" s="1345"/>
      <c r="X819" s="1345"/>
      <c r="Y819" s="1345"/>
      <c r="Z819" s="1345"/>
      <c r="AA819" s="1345"/>
      <c r="AB819" s="1345"/>
      <c r="AC819" s="1345"/>
      <c r="AD819" s="1345"/>
      <c r="AE819" s="1345"/>
      <c r="AF819" s="1345"/>
      <c r="AG819" s="1345"/>
      <c r="AH819" s="2242"/>
      <c r="AI819" s="2243"/>
      <c r="AJ819" s="2243"/>
      <c r="AK819" s="2243"/>
      <c r="AL819" s="2243"/>
      <c r="AM819" s="2243"/>
      <c r="AN819" s="2243"/>
      <c r="AO819" s="2243"/>
      <c r="AP819" s="2243"/>
      <c r="AQ819" s="2243"/>
      <c r="AR819" s="2243"/>
      <c r="AS819" s="2244"/>
      <c r="AV819" s="575"/>
      <c r="AW819" s="575"/>
      <c r="AX819" s="575"/>
      <c r="AY819" s="575"/>
      <c r="AZ819" s="575"/>
      <c r="BA819" s="575"/>
      <c r="BB819" s="575"/>
      <c r="BC819" s="575"/>
      <c r="BD819" s="637"/>
      <c r="BE819" s="575"/>
      <c r="BF819" s="575"/>
      <c r="BG819" s="575"/>
      <c r="BH819" s="575"/>
      <c r="BI819" s="575"/>
      <c r="BJ819" s="575"/>
      <c r="BK819" s="575"/>
      <c r="BL819" s="575"/>
      <c r="BM819" s="575"/>
      <c r="BN819" s="575"/>
      <c r="BO819" s="575"/>
      <c r="BP819" s="575"/>
      <c r="BQ819" s="575"/>
      <c r="BR819" s="575"/>
      <c r="BS819" s="575"/>
      <c r="BT819" s="575"/>
      <c r="BU819" s="575"/>
      <c r="BV819" s="575"/>
      <c r="BW819" s="575"/>
    </row>
    <row r="820" spans="1:75" ht="9.75" customHeight="1">
      <c r="K820" s="1346"/>
      <c r="L820" s="1347"/>
      <c r="M820" s="1347"/>
      <c r="N820" s="1347"/>
      <c r="O820" s="1347"/>
      <c r="P820" s="1347"/>
      <c r="Q820" s="1347"/>
      <c r="R820" s="1347"/>
      <c r="S820" s="1347"/>
      <c r="T820" s="1347"/>
      <c r="U820" s="1347"/>
      <c r="V820" s="1347"/>
      <c r="W820" s="1347"/>
      <c r="X820" s="1347"/>
      <c r="Y820" s="1347"/>
      <c r="Z820" s="1347"/>
      <c r="AA820" s="1347"/>
      <c r="AB820" s="1347"/>
      <c r="AC820" s="1347"/>
      <c r="AD820" s="1347"/>
      <c r="AE820" s="1347"/>
      <c r="AF820" s="1347"/>
      <c r="AG820" s="1347"/>
      <c r="AH820" s="2245"/>
      <c r="AI820" s="2225"/>
      <c r="AJ820" s="2225"/>
      <c r="AK820" s="2225"/>
      <c r="AL820" s="2225"/>
      <c r="AM820" s="2225"/>
      <c r="AN820" s="2225"/>
      <c r="AO820" s="2225"/>
      <c r="AP820" s="2225"/>
      <c r="AQ820" s="2225"/>
      <c r="AR820" s="2225"/>
      <c r="AS820" s="2246"/>
      <c r="AV820" s="575"/>
      <c r="AW820" s="575"/>
      <c r="AX820" s="575"/>
      <c r="AY820" s="575"/>
      <c r="AZ820" s="575"/>
      <c r="BA820" s="575"/>
      <c r="BB820" s="575"/>
      <c r="BC820" s="575"/>
      <c r="BD820" s="637"/>
      <c r="BE820" s="575"/>
      <c r="BF820" s="575"/>
      <c r="BG820" s="575"/>
      <c r="BH820" s="575"/>
      <c r="BI820" s="575"/>
      <c r="BJ820" s="575"/>
      <c r="BK820" s="575"/>
      <c r="BL820" s="575"/>
      <c r="BM820" s="575"/>
      <c r="BN820" s="575"/>
      <c r="BO820" s="575"/>
      <c r="BP820" s="575"/>
      <c r="BQ820" s="575"/>
      <c r="BR820" s="575"/>
      <c r="BS820" s="575"/>
      <c r="BT820" s="575"/>
      <c r="BU820" s="575"/>
      <c r="BV820" s="575"/>
      <c r="BW820" s="575"/>
    </row>
    <row r="821" spans="1:75" ht="9.75" customHeight="1">
      <c r="K821" s="1342" t="s">
        <v>146</v>
      </c>
      <c r="L821" s="1343"/>
      <c r="M821" s="1343"/>
      <c r="N821" s="1343"/>
      <c r="O821" s="1343"/>
      <c r="P821" s="1343"/>
      <c r="Q821" s="1343"/>
      <c r="R821" s="1343"/>
      <c r="S821" s="1343"/>
      <c r="T821" s="1343"/>
      <c r="U821" s="1343"/>
      <c r="V821" s="1343"/>
      <c r="W821" s="1343"/>
      <c r="X821" s="1343"/>
      <c r="Y821" s="1343"/>
      <c r="Z821" s="1343"/>
      <c r="AA821" s="1343"/>
      <c r="AB821" s="1343"/>
      <c r="AC821" s="1343"/>
      <c r="AD821" s="1343"/>
      <c r="AE821" s="1343"/>
      <c r="AF821" s="1343"/>
      <c r="AG821" s="1343"/>
      <c r="AH821" s="416"/>
      <c r="AI821" s="417"/>
      <c r="AJ821" s="417"/>
      <c r="AK821" s="417"/>
      <c r="AL821" s="417"/>
      <c r="AM821" s="417"/>
      <c r="AN821" s="417"/>
      <c r="AO821" s="417"/>
      <c r="AP821" s="95"/>
      <c r="AQ821" s="95"/>
      <c r="AR821" s="95"/>
      <c r="AS821" s="96"/>
      <c r="AV821" s="575"/>
      <c r="AW821" s="575"/>
      <c r="AX821" s="575"/>
      <c r="AY821" s="575"/>
      <c r="AZ821" s="575"/>
      <c r="BA821" s="575"/>
      <c r="BB821" s="575"/>
      <c r="BC821" s="575"/>
      <c r="BD821" s="637"/>
      <c r="BE821" s="575"/>
      <c r="BF821" s="575"/>
      <c r="BG821" s="575"/>
      <c r="BH821" s="575"/>
      <c r="BI821" s="575"/>
      <c r="BJ821" s="575"/>
      <c r="BK821" s="575"/>
      <c r="BL821" s="575"/>
      <c r="BM821" s="575"/>
      <c r="BN821" s="575"/>
      <c r="BO821" s="575"/>
      <c r="BP821" s="575"/>
      <c r="BQ821" s="575"/>
      <c r="BR821" s="575"/>
      <c r="BS821" s="575"/>
      <c r="BT821" s="575"/>
      <c r="BU821" s="575"/>
      <c r="BV821" s="575"/>
      <c r="BW821" s="575"/>
    </row>
    <row r="822" spans="1:75" ht="9.75" customHeight="1">
      <c r="K822" s="1344"/>
      <c r="L822" s="1345"/>
      <c r="M822" s="1345"/>
      <c r="N822" s="1345"/>
      <c r="O822" s="1345"/>
      <c r="P822" s="1345"/>
      <c r="Q822" s="1345"/>
      <c r="R822" s="1345"/>
      <c r="S822" s="1345"/>
      <c r="T822" s="1345"/>
      <c r="U822" s="1345"/>
      <c r="V822" s="1345"/>
      <c r="W822" s="1345"/>
      <c r="X822" s="1345"/>
      <c r="Y822" s="1345"/>
      <c r="Z822" s="1345"/>
      <c r="AA822" s="1345"/>
      <c r="AB822" s="1345"/>
      <c r="AC822" s="1345"/>
      <c r="AD822" s="1345"/>
      <c r="AE822" s="1345"/>
      <c r="AF822" s="1345"/>
      <c r="AG822" s="1345"/>
      <c r="AH822" s="418"/>
      <c r="AI822" s="2202"/>
      <c r="AJ822" s="2202"/>
      <c r="AK822" s="2202"/>
      <c r="AL822" s="2202"/>
      <c r="AM822" s="2202"/>
      <c r="AN822" s="2202"/>
      <c r="AO822" s="2202"/>
      <c r="AP822" s="2202"/>
      <c r="AQ822" s="2202"/>
      <c r="AR822" s="2202"/>
      <c r="AS822" s="57"/>
    </row>
    <row r="823" spans="1:75" ht="9.75" customHeight="1">
      <c r="K823" s="1346"/>
      <c r="L823" s="1347"/>
      <c r="M823" s="1347"/>
      <c r="N823" s="1347"/>
      <c r="O823" s="1347"/>
      <c r="P823" s="1347"/>
      <c r="Q823" s="1347"/>
      <c r="R823" s="1347"/>
      <c r="S823" s="1347"/>
      <c r="T823" s="1347"/>
      <c r="U823" s="1347"/>
      <c r="V823" s="1347"/>
      <c r="W823" s="1347"/>
      <c r="X823" s="1347"/>
      <c r="Y823" s="1347"/>
      <c r="Z823" s="1347"/>
      <c r="AA823" s="1347"/>
      <c r="AB823" s="1347"/>
      <c r="AC823" s="1347"/>
      <c r="AD823" s="1347"/>
      <c r="AE823" s="1347"/>
      <c r="AF823" s="1347"/>
      <c r="AG823" s="1347"/>
      <c r="AH823" s="419"/>
      <c r="AI823" s="420"/>
      <c r="AJ823" s="420"/>
      <c r="AK823" s="420"/>
      <c r="AL823" s="420"/>
      <c r="AM823" s="420"/>
      <c r="AN823" s="420"/>
      <c r="AO823" s="420"/>
      <c r="AP823" s="58"/>
      <c r="AQ823" s="58"/>
      <c r="AR823" s="58"/>
      <c r="AS823" s="59"/>
    </row>
    <row r="824" spans="1:75" ht="5.25" customHeight="1">
      <c r="V824" s="569"/>
    </row>
    <row r="825" spans="1:75" ht="9" customHeight="1"/>
    <row r="826" spans="1:75" ht="18.75" customHeight="1">
      <c r="B826" s="1060" t="s">
        <v>84</v>
      </c>
      <c r="C826" s="1061"/>
      <c r="D826" s="1061"/>
      <c r="E826" s="1061"/>
      <c r="F826" s="1216" t="s">
        <v>473</v>
      </c>
      <c r="G826" s="1217"/>
      <c r="H826" s="1217"/>
      <c r="I826" s="1217"/>
      <c r="J826" s="993">
        <f>IF($U$2&lt;&gt;"",$U$2,"")</f>
        <v>0</v>
      </c>
      <c r="K826" s="993"/>
      <c r="L826" s="993"/>
      <c r="M826" s="993"/>
      <c r="N826" s="993"/>
      <c r="O826" s="993"/>
      <c r="P826" s="994"/>
      <c r="Q826" s="1196" t="s">
        <v>166</v>
      </c>
      <c r="R826" s="1196"/>
      <c r="S826" s="1196"/>
      <c r="T826" s="1196"/>
      <c r="U826" s="1196"/>
      <c r="V826" s="1196"/>
      <c r="W826" s="1196"/>
      <c r="X826" s="1196"/>
      <c r="Y826" s="1196"/>
      <c r="Z826" s="1196"/>
      <c r="AA826" s="1196"/>
      <c r="AB826" s="1196"/>
      <c r="AC826" s="1196"/>
      <c r="AD826" s="1196"/>
      <c r="AE826" s="1196"/>
      <c r="AF826" s="1196"/>
      <c r="AG826" s="1196"/>
      <c r="AH826" s="1196"/>
      <c r="AI826" s="1196"/>
      <c r="AJ826" s="1196"/>
      <c r="AK826" s="1196"/>
      <c r="AL826" s="1196"/>
      <c r="AM826" s="1196"/>
      <c r="AN826" s="1196"/>
      <c r="AO826" s="1196"/>
      <c r="AP826" s="1196"/>
      <c r="AQ826" s="1196"/>
      <c r="AR826" s="1196"/>
      <c r="AS826" s="1196"/>
      <c r="AT826" s="1196"/>
      <c r="AU826" s="1196"/>
      <c r="AV826" s="1196"/>
      <c r="AW826" s="1196"/>
      <c r="AX826" s="1196"/>
      <c r="AY826" s="1196"/>
      <c r="AZ826" s="1196"/>
      <c r="BA826" s="1196"/>
      <c r="BB826" s="1197"/>
    </row>
    <row r="827" spans="1:75" ht="18.75" customHeight="1">
      <c r="B827" s="1062"/>
      <c r="C827" s="1063"/>
      <c r="D827" s="1063"/>
      <c r="E827" s="1063"/>
      <c r="F827" s="1239" t="s">
        <v>653</v>
      </c>
      <c r="G827" s="1240"/>
      <c r="H827" s="1240"/>
      <c r="I827" s="1240"/>
      <c r="J827" s="1042" t="str">
        <f>IF($AW$2&lt;&gt;"",$AW$2,"")</f>
        <v>01</v>
      </c>
      <c r="K827" s="1042"/>
      <c r="L827" s="1042"/>
      <c r="M827" s="1042"/>
      <c r="N827" s="1042"/>
      <c r="O827" s="1042"/>
      <c r="P827" s="1043"/>
      <c r="Q827" s="1198"/>
      <c r="R827" s="1198"/>
      <c r="S827" s="1198"/>
      <c r="T827" s="1198"/>
      <c r="U827" s="1198"/>
      <c r="V827" s="1198"/>
      <c r="W827" s="1198"/>
      <c r="X827" s="1198"/>
      <c r="Y827" s="1198"/>
      <c r="Z827" s="1198"/>
      <c r="AA827" s="1198"/>
      <c r="AB827" s="1198"/>
      <c r="AC827" s="1198"/>
      <c r="AD827" s="1198"/>
      <c r="AE827" s="1198"/>
      <c r="AF827" s="1198"/>
      <c r="AG827" s="1198"/>
      <c r="AH827" s="1198"/>
      <c r="AI827" s="1198"/>
      <c r="AJ827" s="1198"/>
      <c r="AK827" s="1198"/>
      <c r="AL827" s="1198"/>
      <c r="AM827" s="1198"/>
      <c r="AN827" s="1198"/>
      <c r="AO827" s="1198"/>
      <c r="AP827" s="1198"/>
      <c r="AQ827" s="1198"/>
      <c r="AR827" s="1198"/>
      <c r="AS827" s="1198"/>
      <c r="AT827" s="1198"/>
      <c r="AU827" s="1198"/>
      <c r="AV827" s="1198"/>
      <c r="AW827" s="1198"/>
      <c r="AX827" s="1198"/>
      <c r="AY827" s="1198"/>
      <c r="AZ827" s="1198"/>
      <c r="BA827" s="1198"/>
      <c r="BB827" s="1199"/>
    </row>
    <row r="828" spans="1:75" ht="33.75" customHeight="1">
      <c r="B828" s="2228" t="s">
        <v>147</v>
      </c>
      <c r="C828" s="2228"/>
      <c r="D828" s="2228"/>
      <c r="E828" s="2228"/>
      <c r="F828" s="2228"/>
      <c r="G828" s="2228"/>
      <c r="H828" s="2228"/>
      <c r="I828" s="2228"/>
      <c r="J828" s="2228"/>
      <c r="K828" s="2228"/>
      <c r="L828" s="2228"/>
      <c r="M828" s="2228"/>
      <c r="N828" s="2228"/>
      <c r="O828" s="2228"/>
      <c r="P828" s="2228"/>
      <c r="Q828" s="2228"/>
      <c r="R828" s="2228"/>
      <c r="S828" s="2228"/>
      <c r="T828" s="2228"/>
      <c r="U828" s="2228"/>
      <c r="V828" s="2228"/>
      <c r="W828" s="2228"/>
      <c r="X828" s="2228"/>
      <c r="Y828" s="2228"/>
      <c r="Z828" s="2228"/>
      <c r="AA828" s="2228"/>
      <c r="AB828" s="2228"/>
      <c r="AC828" s="2228"/>
      <c r="AD828" s="2228"/>
      <c r="AE828" s="2228"/>
      <c r="AF828" s="2228"/>
      <c r="AG828" s="2228"/>
      <c r="AH828" s="2228"/>
      <c r="AI828" s="2228"/>
      <c r="AJ828" s="2228"/>
      <c r="AK828" s="2228"/>
      <c r="AL828" s="2228"/>
      <c r="AM828" s="2228"/>
      <c r="AN828" s="2228"/>
      <c r="AO828" s="2228"/>
      <c r="AP828" s="2228"/>
      <c r="AQ828" s="2228"/>
      <c r="AR828" s="2228"/>
      <c r="AS828" s="2228"/>
      <c r="AT828" s="2228"/>
      <c r="AU828" s="2228"/>
      <c r="AV828" s="2228"/>
      <c r="AW828" s="2228"/>
      <c r="AX828" s="2228"/>
      <c r="AY828" s="2228"/>
      <c r="AZ828" s="2228"/>
      <c r="BA828" s="2228"/>
      <c r="BB828" s="2228"/>
    </row>
    <row r="829" spans="1:75" ht="9" customHeight="1">
      <c r="B829" s="733"/>
      <c r="C829" s="733"/>
      <c r="D829" s="733"/>
      <c r="E829" s="733"/>
      <c r="F829" s="733"/>
      <c r="G829" s="733"/>
      <c r="H829" s="733"/>
      <c r="I829" s="733"/>
      <c r="J829" s="733"/>
      <c r="K829" s="733"/>
      <c r="L829" s="733"/>
      <c r="M829" s="733"/>
      <c r="N829" s="733"/>
      <c r="O829" s="733"/>
      <c r="P829" s="733"/>
      <c r="Q829" s="733"/>
      <c r="R829" s="733"/>
      <c r="S829" s="733"/>
      <c r="T829" s="733"/>
      <c r="U829" s="733"/>
      <c r="V829" s="733"/>
      <c r="W829" s="733"/>
      <c r="X829" s="733"/>
      <c r="Y829" s="733"/>
      <c r="Z829" s="733"/>
      <c r="AA829" s="733"/>
      <c r="AB829" s="733"/>
      <c r="AC829" s="733"/>
      <c r="AD829" s="733"/>
      <c r="AE829" s="733"/>
      <c r="AF829" s="733"/>
      <c r="AG829" s="733"/>
      <c r="AH829" s="733"/>
      <c r="AI829" s="733"/>
      <c r="AJ829" s="733"/>
      <c r="AK829" s="733"/>
      <c r="AL829" s="733"/>
      <c r="AM829" s="733"/>
      <c r="AN829" s="733"/>
      <c r="AO829" s="733"/>
      <c r="AP829" s="733"/>
      <c r="AQ829" s="733"/>
      <c r="AR829" s="733"/>
      <c r="AS829" s="733"/>
      <c r="AT829" s="733"/>
      <c r="AU829" s="733"/>
      <c r="AV829" s="733"/>
      <c r="AW829" s="733"/>
      <c r="AX829" s="733"/>
      <c r="AY829" s="733"/>
      <c r="AZ829" s="733"/>
      <c r="BA829" s="733"/>
      <c r="BB829" s="733"/>
    </row>
    <row r="830" spans="1:75" ht="12.75" customHeight="1">
      <c r="A830" s="68"/>
      <c r="B830" s="68"/>
      <c r="C830" s="68"/>
      <c r="D830" s="68"/>
      <c r="E830" s="68"/>
      <c r="F830" s="68"/>
      <c r="G830" s="68"/>
      <c r="H830" s="68"/>
      <c r="I830" s="68"/>
      <c r="J830" s="68"/>
      <c r="K830" s="68"/>
      <c r="L830" s="68"/>
      <c r="O830" s="2229" t="s">
        <v>148</v>
      </c>
      <c r="P830" s="2229"/>
      <c r="Q830" s="2229"/>
      <c r="R830" s="2229"/>
      <c r="S830" s="2229"/>
      <c r="T830" s="2229"/>
      <c r="U830" s="2229"/>
      <c r="V830" s="2229"/>
      <c r="W830" s="2229"/>
      <c r="X830" s="2229"/>
      <c r="Y830" s="2229"/>
      <c r="Z830" s="2229"/>
      <c r="AA830" s="2229"/>
      <c r="AB830" s="2229"/>
      <c r="AC830" s="2229"/>
      <c r="AD830" s="2229"/>
      <c r="AE830" s="2229"/>
      <c r="AF830" s="2229"/>
      <c r="AG830" s="2229"/>
      <c r="AH830" s="2229"/>
      <c r="AI830" s="2229"/>
      <c r="AJ830" s="2229"/>
      <c r="AK830" s="2229"/>
      <c r="AL830" s="2229"/>
      <c r="AM830" s="2229"/>
      <c r="AN830" s="2229"/>
      <c r="BG830" s="286" t="s">
        <v>137</v>
      </c>
    </row>
    <row r="831" spans="1:75" ht="24.75" customHeight="1">
      <c r="A831" s="68"/>
      <c r="B831" s="68"/>
      <c r="C831" s="68"/>
      <c r="D831" s="68"/>
      <c r="E831" s="68"/>
      <c r="F831" s="68"/>
      <c r="G831" s="68"/>
      <c r="H831" s="68"/>
      <c r="I831" s="68"/>
      <c r="J831" s="68"/>
      <c r="K831" s="68"/>
      <c r="L831" s="68"/>
      <c r="O831" s="1190" t="s">
        <v>1616</v>
      </c>
      <c r="P831" s="1190"/>
      <c r="Q831" s="1190"/>
      <c r="R831" s="1190"/>
      <c r="S831" s="1190"/>
      <c r="T831" s="1190"/>
      <c r="U831" s="1190"/>
      <c r="V831" s="1190"/>
      <c r="W831" s="1190"/>
      <c r="X831" s="1190"/>
      <c r="Y831" s="1190"/>
      <c r="Z831" s="1190"/>
      <c r="AA831" s="1190" t="s">
        <v>167</v>
      </c>
      <c r="AB831" s="1190"/>
      <c r="AC831" s="1190"/>
      <c r="AD831" s="1190"/>
      <c r="AE831" s="1190"/>
      <c r="AF831" s="1190"/>
      <c r="AG831" s="1190"/>
      <c r="AH831" s="1190" t="s">
        <v>139</v>
      </c>
      <c r="AI831" s="1190"/>
      <c r="AJ831" s="1190"/>
      <c r="AK831" s="1190"/>
      <c r="AL831" s="1190"/>
      <c r="AM831" s="1190"/>
      <c r="AN831" s="1190"/>
      <c r="BF831" s="475" t="s">
        <v>1616</v>
      </c>
      <c r="BG831" s="475" t="s">
        <v>138</v>
      </c>
      <c r="BH831" s="475" t="s">
        <v>139</v>
      </c>
    </row>
    <row r="832" spans="1:75" ht="26.25" customHeight="1">
      <c r="A832" s="68"/>
      <c r="B832" s="68"/>
      <c r="C832" s="68"/>
      <c r="D832" s="68"/>
      <c r="E832" s="68"/>
      <c r="F832" s="68"/>
      <c r="G832" s="68"/>
      <c r="H832" s="68"/>
      <c r="I832" s="68"/>
      <c r="J832" s="68"/>
      <c r="K832" s="68"/>
      <c r="L832" s="68"/>
      <c r="O832" s="1190" t="s">
        <v>1460</v>
      </c>
      <c r="P832" s="1190"/>
      <c r="Q832" s="1190"/>
      <c r="R832" s="1190"/>
      <c r="S832" s="1190"/>
      <c r="T832" s="1190"/>
      <c r="U832" s="1190"/>
      <c r="V832" s="1190"/>
      <c r="W832" s="1190"/>
      <c r="X832" s="1190"/>
      <c r="Y832" s="1190"/>
      <c r="Z832" s="1190"/>
      <c r="AA832" s="1192" t="s">
        <v>330</v>
      </c>
      <c r="AB832" s="1193"/>
      <c r="AC832" s="1193"/>
      <c r="AD832" s="1193"/>
      <c r="AE832" s="1193"/>
      <c r="AF832" s="1193"/>
      <c r="AG832" s="1194"/>
      <c r="AH832" s="1192">
        <v>200</v>
      </c>
      <c r="AI832" s="1193"/>
      <c r="AJ832" s="1193"/>
      <c r="AK832" s="1193"/>
      <c r="AL832" s="1193"/>
      <c r="AM832" s="1193"/>
      <c r="AN832" s="1194"/>
      <c r="BF832" s="734" t="s">
        <v>329</v>
      </c>
      <c r="BG832" s="475" t="s">
        <v>330</v>
      </c>
      <c r="BH832" s="475">
        <v>200</v>
      </c>
    </row>
    <row r="833" spans="1:73" ht="26.25" customHeight="1">
      <c r="A833" s="68"/>
      <c r="B833" s="68"/>
      <c r="C833" s="68"/>
      <c r="D833" s="68"/>
      <c r="E833" s="68"/>
      <c r="F833" s="68"/>
      <c r="G833" s="68"/>
      <c r="H833" s="68"/>
      <c r="I833" s="68"/>
      <c r="J833" s="68"/>
      <c r="K833" s="68"/>
      <c r="L833" s="68"/>
      <c r="O833" s="1190" t="s">
        <v>1461</v>
      </c>
      <c r="P833" s="1190"/>
      <c r="Q833" s="1190"/>
      <c r="R833" s="1190"/>
      <c r="S833" s="1190"/>
      <c r="T833" s="1190"/>
      <c r="U833" s="1190"/>
      <c r="V833" s="1190"/>
      <c r="W833" s="1190"/>
      <c r="X833" s="1190"/>
      <c r="Y833" s="1190"/>
      <c r="Z833" s="1190"/>
      <c r="AA833" s="1192" t="s">
        <v>328</v>
      </c>
      <c r="AB833" s="1193"/>
      <c r="AC833" s="1193"/>
      <c r="AD833" s="1193"/>
      <c r="AE833" s="1193"/>
      <c r="AF833" s="1193"/>
      <c r="AG833" s="1194"/>
      <c r="AH833" s="1192">
        <v>300</v>
      </c>
      <c r="AI833" s="1193"/>
      <c r="AJ833" s="1193"/>
      <c r="AK833" s="1193"/>
      <c r="AL833" s="1193"/>
      <c r="AM833" s="1193"/>
      <c r="AN833" s="1194"/>
      <c r="BF833" s="734" t="s">
        <v>327</v>
      </c>
      <c r="BG833" s="475" t="s">
        <v>328</v>
      </c>
      <c r="BH833" s="475">
        <v>300</v>
      </c>
    </row>
    <row r="834" spans="1:73" ht="26.25" customHeight="1">
      <c r="A834" s="68"/>
      <c r="B834" s="68"/>
      <c r="C834" s="68"/>
      <c r="D834" s="68"/>
      <c r="E834" s="68"/>
      <c r="F834" s="68"/>
      <c r="G834" s="68"/>
      <c r="H834" s="68"/>
      <c r="I834" s="68"/>
      <c r="J834" s="68"/>
      <c r="K834" s="68"/>
      <c r="L834" s="68"/>
      <c r="O834" s="1190" t="s">
        <v>1462</v>
      </c>
      <c r="P834" s="1190"/>
      <c r="Q834" s="1190"/>
      <c r="R834" s="1190"/>
      <c r="S834" s="1190"/>
      <c r="T834" s="1190"/>
      <c r="U834" s="1190"/>
      <c r="V834" s="1190"/>
      <c r="W834" s="1190"/>
      <c r="X834" s="1190"/>
      <c r="Y834" s="1190"/>
      <c r="Z834" s="1190"/>
      <c r="AA834" s="1192" t="s">
        <v>326</v>
      </c>
      <c r="AB834" s="1193"/>
      <c r="AC834" s="1193"/>
      <c r="AD834" s="1193"/>
      <c r="AE834" s="1193"/>
      <c r="AF834" s="1193"/>
      <c r="AG834" s="1194"/>
      <c r="AH834" s="1192">
        <v>500</v>
      </c>
      <c r="AI834" s="1193"/>
      <c r="AJ834" s="1193"/>
      <c r="AK834" s="1193"/>
      <c r="AL834" s="1193"/>
      <c r="AM834" s="1193"/>
      <c r="AN834" s="1194"/>
      <c r="BF834" s="734" t="s">
        <v>325</v>
      </c>
      <c r="BG834" s="475" t="s">
        <v>326</v>
      </c>
      <c r="BH834" s="475">
        <v>500</v>
      </c>
    </row>
    <row r="835" spans="1:73" ht="26.25" customHeight="1">
      <c r="A835" s="68"/>
      <c r="B835" s="68"/>
      <c r="C835" s="68"/>
      <c r="D835" s="68"/>
      <c r="E835" s="68"/>
      <c r="F835" s="68"/>
      <c r="G835" s="68"/>
      <c r="H835" s="68"/>
      <c r="I835" s="68"/>
      <c r="J835" s="68"/>
      <c r="K835" s="68"/>
      <c r="L835" s="68"/>
      <c r="O835" s="1190" t="s">
        <v>1463</v>
      </c>
      <c r="P835" s="1190"/>
      <c r="Q835" s="1190"/>
      <c r="R835" s="1190"/>
      <c r="S835" s="1190"/>
      <c r="T835" s="1190"/>
      <c r="U835" s="1190"/>
      <c r="V835" s="1190"/>
      <c r="W835" s="1190"/>
      <c r="X835" s="1190"/>
      <c r="Y835" s="1190"/>
      <c r="Z835" s="1190"/>
      <c r="AA835" s="1192" t="s">
        <v>938</v>
      </c>
      <c r="AB835" s="1193"/>
      <c r="AC835" s="1193"/>
      <c r="AD835" s="1193"/>
      <c r="AE835" s="1193"/>
      <c r="AF835" s="1193"/>
      <c r="AG835" s="1194"/>
      <c r="AH835" s="1192">
        <v>700</v>
      </c>
      <c r="AI835" s="1193"/>
      <c r="AJ835" s="1193"/>
      <c r="AK835" s="1193"/>
      <c r="AL835" s="1193"/>
      <c r="AM835" s="1193"/>
      <c r="AN835" s="1194"/>
      <c r="BF835" s="299" t="str">
        <f>O835</f>
        <v>A-B-C (nei centri storici)
e E0</v>
      </c>
      <c r="BG835" s="35" t="str">
        <f>AA835</f>
        <v>L0</v>
      </c>
      <c r="BH835" s="35">
        <f>AH835</f>
        <v>700</v>
      </c>
    </row>
    <row r="836" spans="1:73" ht="26.25" customHeight="1">
      <c r="A836" s="68"/>
      <c r="B836" s="68"/>
      <c r="C836" s="68"/>
      <c r="D836" s="68"/>
      <c r="E836" s="68"/>
      <c r="F836" s="68"/>
      <c r="G836" s="68"/>
      <c r="H836" s="68"/>
      <c r="I836" s="68"/>
      <c r="J836" s="68"/>
      <c r="K836" s="68"/>
      <c r="L836" s="68"/>
      <c r="O836" s="1190" t="s">
        <v>939</v>
      </c>
      <c r="P836" s="1190"/>
      <c r="Q836" s="1190"/>
      <c r="R836" s="1190"/>
      <c r="S836" s="1190"/>
      <c r="T836" s="1190"/>
      <c r="U836" s="1190"/>
      <c r="V836" s="1190"/>
      <c r="W836" s="1190"/>
      <c r="X836" s="1190"/>
      <c r="Y836" s="1190"/>
      <c r="Z836" s="1190"/>
      <c r="AA836" s="1190" t="s">
        <v>286</v>
      </c>
      <c r="AB836" s="1190"/>
      <c r="AC836" s="1190"/>
      <c r="AD836" s="1190"/>
      <c r="AE836" s="1190"/>
      <c r="AF836" s="1190"/>
      <c r="AG836" s="1190"/>
      <c r="AH836" s="1190">
        <v>1000</v>
      </c>
      <c r="AI836" s="1190"/>
      <c r="AJ836" s="1190"/>
      <c r="AK836" s="1190"/>
      <c r="AL836" s="1190"/>
      <c r="AM836" s="1190"/>
      <c r="AN836" s="1190"/>
      <c r="AP836" s="176"/>
      <c r="AQ836" s="176"/>
      <c r="AR836" s="176"/>
      <c r="AS836" s="176"/>
      <c r="AT836" s="176"/>
      <c r="AU836" s="176"/>
      <c r="AV836" s="176"/>
      <c r="AW836" s="176"/>
      <c r="AX836" s="176"/>
      <c r="AY836" s="176"/>
      <c r="AZ836" s="176"/>
      <c r="BA836" s="176"/>
      <c r="BF836" s="299" t="str">
        <f>O836</f>
        <v>E1</v>
      </c>
      <c r="BG836" s="35" t="str">
        <f>AA836</f>
        <v>L1</v>
      </c>
      <c r="BH836" s="35">
        <f>AH836</f>
        <v>1000</v>
      </c>
    </row>
    <row r="837" spans="1:73" ht="26.25" customHeight="1">
      <c r="A837" s="68"/>
      <c r="B837" s="68"/>
      <c r="C837" s="68"/>
      <c r="D837" s="68"/>
      <c r="E837" s="68"/>
      <c r="F837" s="68"/>
      <c r="G837" s="68"/>
      <c r="H837" s="68"/>
      <c r="I837" s="68"/>
      <c r="J837" s="68"/>
      <c r="K837" s="68"/>
      <c r="L837" s="68"/>
      <c r="O837" s="1190" t="s">
        <v>84</v>
      </c>
      <c r="P837" s="1190"/>
      <c r="Q837" s="1190"/>
      <c r="R837" s="1190"/>
      <c r="S837" s="1190"/>
      <c r="T837" s="1190"/>
      <c r="U837" s="1190"/>
      <c r="V837" s="1190"/>
      <c r="W837" s="1190"/>
      <c r="X837" s="1190"/>
      <c r="Y837" s="1190"/>
      <c r="Z837" s="1190"/>
      <c r="AA837" s="1190" t="s">
        <v>287</v>
      </c>
      <c r="AB837" s="1190"/>
      <c r="AC837" s="1190"/>
      <c r="AD837" s="1190"/>
      <c r="AE837" s="1190"/>
      <c r="AF837" s="1190"/>
      <c r="AG837" s="1190"/>
      <c r="AH837" s="1190">
        <v>1100</v>
      </c>
      <c r="AI837" s="1190"/>
      <c r="AJ837" s="1190"/>
      <c r="AK837" s="1190"/>
      <c r="AL837" s="1190"/>
      <c r="AM837" s="1190"/>
      <c r="AN837" s="1190"/>
      <c r="AP837" s="176"/>
      <c r="AQ837" s="176"/>
      <c r="AR837" s="176"/>
      <c r="AS837" s="176"/>
      <c r="AT837" s="176"/>
      <c r="AU837" s="176"/>
      <c r="AV837" s="176"/>
      <c r="AW837" s="176"/>
      <c r="AX837" s="176"/>
      <c r="AY837" s="176"/>
      <c r="AZ837" s="176"/>
      <c r="BA837" s="176"/>
      <c r="BF837" s="299" t="str">
        <f>O837</f>
        <v>E2</v>
      </c>
      <c r="BG837" s="35" t="str">
        <f>AA837</f>
        <v>L2</v>
      </c>
      <c r="BH837" s="35">
        <f>AH837</f>
        <v>1100</v>
      </c>
    </row>
    <row r="838" spans="1:73" ht="26.25" customHeight="1">
      <c r="A838" s="68"/>
      <c r="B838" s="68"/>
      <c r="C838" s="68"/>
      <c r="D838" s="68"/>
      <c r="E838" s="68"/>
      <c r="F838" s="68"/>
      <c r="G838" s="68"/>
      <c r="H838" s="68"/>
      <c r="I838" s="68"/>
      <c r="J838" s="68"/>
      <c r="K838" s="68"/>
      <c r="L838" s="68"/>
      <c r="O838" s="1190" t="s">
        <v>940</v>
      </c>
      <c r="P838" s="1190"/>
      <c r="Q838" s="1190"/>
      <c r="R838" s="1190"/>
      <c r="S838" s="1190"/>
      <c r="T838" s="1190"/>
      <c r="U838" s="1190"/>
      <c r="V838" s="1190"/>
      <c r="W838" s="1190"/>
      <c r="X838" s="1190"/>
      <c r="Y838" s="1190"/>
      <c r="Z838" s="1190"/>
      <c r="AA838" s="1190" t="s">
        <v>288</v>
      </c>
      <c r="AB838" s="1190"/>
      <c r="AC838" s="1190"/>
      <c r="AD838" s="1190"/>
      <c r="AE838" s="1190"/>
      <c r="AF838" s="1190"/>
      <c r="AG838" s="1190"/>
      <c r="AH838" s="1190">
        <v>1270</v>
      </c>
      <c r="AI838" s="1190"/>
      <c r="AJ838" s="1190"/>
      <c r="AK838" s="1190"/>
      <c r="AL838" s="1190"/>
      <c r="AM838" s="1190"/>
      <c r="AN838" s="1190"/>
      <c r="AP838" s="176"/>
      <c r="AQ838" s="176"/>
      <c r="AR838" s="176"/>
      <c r="AS838" s="176"/>
      <c r="AT838" s="176"/>
      <c r="AU838" s="176"/>
      <c r="AV838" s="176"/>
      <c r="AW838" s="176"/>
      <c r="AX838" s="176"/>
      <c r="AY838" s="176"/>
      <c r="AZ838" s="176"/>
      <c r="BA838" s="176"/>
      <c r="BF838" s="299" t="str">
        <f>O838</f>
        <v>E3</v>
      </c>
      <c r="BG838" s="35" t="str">
        <f>AA838</f>
        <v>L3</v>
      </c>
      <c r="BH838" s="35">
        <f>AH838</f>
        <v>1270</v>
      </c>
    </row>
    <row r="839" spans="1:73" ht="21" customHeight="1">
      <c r="O839" s="2115" t="s">
        <v>1464</v>
      </c>
      <c r="P839" s="2115"/>
      <c r="Q839" s="2115"/>
      <c r="R839" s="2115"/>
      <c r="S839" s="2115"/>
      <c r="T839" s="2115"/>
      <c r="U839" s="2115"/>
      <c r="V839" s="2115"/>
      <c r="W839" s="2115"/>
      <c r="X839" s="2115"/>
      <c r="Y839" s="2115"/>
      <c r="Z839" s="2115"/>
      <c r="AA839" s="2115"/>
      <c r="AB839" s="2115"/>
      <c r="AC839" s="2115"/>
      <c r="AD839" s="2115"/>
      <c r="AE839" s="2115"/>
      <c r="AF839" s="2115"/>
      <c r="AG839" s="2115"/>
      <c r="AH839" s="2115"/>
      <c r="AI839" s="2115"/>
      <c r="AJ839" s="2115"/>
      <c r="AK839" s="2115"/>
      <c r="AL839" s="2115"/>
      <c r="AM839" s="2115"/>
      <c r="AN839" s="2115"/>
      <c r="AP839" s="176"/>
      <c r="AQ839" s="176"/>
      <c r="AR839" s="176"/>
      <c r="AS839" s="176"/>
      <c r="AT839" s="176"/>
      <c r="AU839" s="176"/>
      <c r="AV839" s="176"/>
      <c r="AW839" s="176"/>
      <c r="AX839" s="176"/>
      <c r="AY839" s="176"/>
      <c r="AZ839" s="176"/>
      <c r="BA839" s="176"/>
    </row>
    <row r="840" spans="1:73">
      <c r="AP840" s="176"/>
      <c r="AQ840" s="176"/>
      <c r="AR840" s="176"/>
      <c r="AS840" s="176"/>
      <c r="AT840" s="176"/>
      <c r="AU840" s="176"/>
      <c r="AV840" s="176"/>
      <c r="AW840" s="176"/>
      <c r="AX840" s="176"/>
      <c r="AY840" s="176"/>
      <c r="AZ840" s="176"/>
      <c r="BA840" s="176"/>
      <c r="BD840" s="286" t="s">
        <v>180</v>
      </c>
    </row>
    <row r="841" spans="1:73">
      <c r="O841" s="1308" t="s">
        <v>843</v>
      </c>
      <c r="P841" s="1309"/>
      <c r="Q841" s="1309"/>
      <c r="R841" s="1309"/>
      <c r="S841" s="1309"/>
      <c r="T841" s="1309"/>
      <c r="U841" s="1309"/>
      <c r="V841" s="1309"/>
      <c r="W841" s="1309"/>
      <c r="X841" s="1309"/>
      <c r="Y841" s="1309"/>
      <c r="Z841" s="1309"/>
      <c r="AA841" s="1309"/>
      <c r="AB841" s="1309"/>
      <c r="AC841" s="1309"/>
      <c r="AD841" s="1309"/>
      <c r="AE841" s="1309"/>
      <c r="AF841" s="1309"/>
      <c r="AG841" s="1309"/>
      <c r="AH841" s="1309"/>
      <c r="AI841" s="1309"/>
      <c r="AJ841" s="1309"/>
      <c r="AK841" s="1309"/>
      <c r="AL841" s="1309"/>
      <c r="AM841" s="1309"/>
      <c r="AN841" s="1309"/>
      <c r="AO841" s="1310"/>
      <c r="AP841" s="176"/>
      <c r="AQ841" s="176"/>
      <c r="AR841" s="176"/>
      <c r="AS841" s="176"/>
      <c r="AT841" s="176"/>
      <c r="AU841" s="176"/>
      <c r="AV841" s="176"/>
      <c r="AW841" s="176"/>
      <c r="AX841" s="176"/>
      <c r="AY841" s="176"/>
      <c r="AZ841" s="176"/>
      <c r="BA841" s="176"/>
    </row>
    <row r="842" spans="1:73">
      <c r="O842" s="2109" t="s">
        <v>751</v>
      </c>
      <c r="P842" s="2110"/>
      <c r="Q842" s="2110"/>
      <c r="R842" s="2110"/>
      <c r="S842" s="2110"/>
      <c r="T842" s="2110"/>
      <c r="U842" s="2110"/>
      <c r="V842" s="2110"/>
      <c r="W842" s="2111"/>
      <c r="X842" s="1305" t="s">
        <v>750</v>
      </c>
      <c r="Y842" s="1306"/>
      <c r="Z842" s="1306"/>
      <c r="AA842" s="1306"/>
      <c r="AB842" s="1306"/>
      <c r="AC842" s="1306"/>
      <c r="AD842" s="1306"/>
      <c r="AE842" s="1306"/>
      <c r="AF842" s="1306"/>
      <c r="AG842" s="1306"/>
      <c r="AH842" s="1306"/>
      <c r="AI842" s="1306"/>
      <c r="AJ842" s="1306"/>
      <c r="AK842" s="1306"/>
      <c r="AL842" s="1306"/>
      <c r="AM842" s="1306"/>
      <c r="AN842" s="1306"/>
      <c r="AO842" s="1307"/>
      <c r="AP842" s="176"/>
      <c r="AQ842" s="176"/>
      <c r="AR842" s="176"/>
      <c r="AS842" s="176"/>
      <c r="AT842" s="176"/>
      <c r="AU842" s="176"/>
      <c r="AV842" s="176"/>
      <c r="AW842" s="176"/>
      <c r="AX842" s="176"/>
      <c r="AY842" s="176"/>
      <c r="AZ842" s="176"/>
      <c r="BA842" s="176"/>
      <c r="BF842" s="34" t="s">
        <v>453</v>
      </c>
      <c r="BK842" s="103" t="s">
        <v>452</v>
      </c>
      <c r="BR842" s="34" t="s">
        <v>451</v>
      </c>
    </row>
    <row r="843" spans="1:73">
      <c r="O843" s="2112"/>
      <c r="P843" s="2113"/>
      <c r="Q843" s="2113"/>
      <c r="R843" s="2113"/>
      <c r="S843" s="2113"/>
      <c r="T843" s="2113"/>
      <c r="U843" s="2113"/>
      <c r="V843" s="2113"/>
      <c r="W843" s="2114"/>
      <c r="X843" s="1960" t="s">
        <v>49</v>
      </c>
      <c r="Y843" s="1960"/>
      <c r="Z843" s="1960"/>
      <c r="AA843" s="1960"/>
      <c r="AB843" s="1960"/>
      <c r="AC843" s="1960"/>
      <c r="AD843" s="1960" t="s">
        <v>50</v>
      </c>
      <c r="AE843" s="1960"/>
      <c r="AF843" s="1960"/>
      <c r="AG843" s="1960"/>
      <c r="AH843" s="1960"/>
      <c r="AI843" s="1960"/>
      <c r="AJ843" s="1960" t="s">
        <v>51</v>
      </c>
      <c r="AK843" s="1960"/>
      <c r="AL843" s="1960"/>
      <c r="AM843" s="1960"/>
      <c r="AN843" s="1960"/>
      <c r="AO843" s="1960"/>
      <c r="AP843" s="176"/>
      <c r="AQ843" s="176"/>
      <c r="AR843" s="176"/>
      <c r="AS843" s="176"/>
      <c r="AT843" s="176"/>
      <c r="AU843" s="176"/>
      <c r="AV843" s="176"/>
      <c r="AW843" s="176"/>
      <c r="AX843" s="176"/>
      <c r="AY843" s="176"/>
      <c r="AZ843" s="176"/>
      <c r="BA843" s="176"/>
      <c r="BF843" s="35"/>
      <c r="BG843" s="35" t="str">
        <f>X843</f>
        <v>V1</v>
      </c>
      <c r="BH843" s="35" t="str">
        <f>AD843</f>
        <v>V2</v>
      </c>
      <c r="BI843" s="35" t="str">
        <f>AJ843</f>
        <v>V3</v>
      </c>
      <c r="BK843" s="299"/>
      <c r="BL843" s="299" t="s">
        <v>49</v>
      </c>
      <c r="BM843" s="299" t="s">
        <v>50</v>
      </c>
      <c r="BN843" s="299" t="s">
        <v>51</v>
      </c>
      <c r="BR843" s="299"/>
      <c r="BS843" s="299" t="s">
        <v>49</v>
      </c>
      <c r="BT843" s="299" t="s">
        <v>50</v>
      </c>
      <c r="BU843" s="299" t="s">
        <v>51</v>
      </c>
    </row>
    <row r="844" spans="1:73">
      <c r="O844" s="1283" t="s">
        <v>986</v>
      </c>
      <c r="P844" s="1284"/>
      <c r="Q844" s="1284"/>
      <c r="R844" s="2106" t="s">
        <v>1830</v>
      </c>
      <c r="S844" s="2107"/>
      <c r="T844" s="2107"/>
      <c r="U844" s="2107"/>
      <c r="V844" s="2107"/>
      <c r="W844" s="2108"/>
      <c r="X844" s="1307" t="str">
        <f t="shared" ref="X844:X849" si="17">BG844</f>
        <v>L0</v>
      </c>
      <c r="Y844" s="1279"/>
      <c r="Z844" s="1279"/>
      <c r="AA844" s="1279"/>
      <c r="AB844" s="1279"/>
      <c r="AC844" s="1279"/>
      <c r="AD844" s="1279" t="str">
        <f t="shared" ref="AD844:AD849" si="18">BH844</f>
        <v>L0</v>
      </c>
      <c r="AE844" s="1279"/>
      <c r="AF844" s="1279"/>
      <c r="AG844" s="1279"/>
      <c r="AH844" s="1279"/>
      <c r="AI844" s="1279"/>
      <c r="AJ844" s="1279" t="str">
        <f t="shared" ref="AJ844:AJ849" si="19">BI844</f>
        <v>L1</v>
      </c>
      <c r="AK844" s="1279"/>
      <c r="AL844" s="1279"/>
      <c r="AM844" s="1279"/>
      <c r="AN844" s="1279"/>
      <c r="AO844" s="1279"/>
      <c r="AP844" s="176"/>
      <c r="AQ844" s="176"/>
      <c r="AR844" s="176"/>
      <c r="AS844" s="176"/>
      <c r="AT844" s="176"/>
      <c r="AU844" s="176"/>
      <c r="AV844" s="176"/>
      <c r="AW844" s="176"/>
      <c r="AX844" s="176"/>
      <c r="AY844" s="176"/>
      <c r="AZ844" s="176"/>
      <c r="BA844" s="176"/>
      <c r="BF844" s="35" t="str">
        <f t="shared" ref="BF844:BF849" si="20">O844</f>
        <v>D0</v>
      </c>
      <c r="BG844" s="35" t="str">
        <f t="shared" ref="BG844:BI849" si="21">IF($AN$852=1,BS844,IF(OR($AN$852=2,$AN$852=3),BL844,""))</f>
        <v>L0</v>
      </c>
      <c r="BH844" s="35" t="str">
        <f t="shared" si="21"/>
        <v>L0</v>
      </c>
      <c r="BI844" s="35" t="str">
        <f t="shared" si="21"/>
        <v>L1</v>
      </c>
      <c r="BK844" s="299" t="s">
        <v>986</v>
      </c>
      <c r="BL844" s="299" t="s">
        <v>938</v>
      </c>
      <c r="BM844" s="299" t="s">
        <v>938</v>
      </c>
      <c r="BN844" s="299" t="s">
        <v>286</v>
      </c>
      <c r="BR844" s="299" t="s">
        <v>986</v>
      </c>
      <c r="BS844" s="299" t="s">
        <v>938</v>
      </c>
      <c r="BT844" s="299" t="s">
        <v>938</v>
      </c>
      <c r="BU844" s="299" t="s">
        <v>286</v>
      </c>
    </row>
    <row r="845" spans="1:73">
      <c r="O845" s="1283" t="s">
        <v>1628</v>
      </c>
      <c r="P845" s="1284"/>
      <c r="Q845" s="1284"/>
      <c r="R845" s="2106" t="s">
        <v>53</v>
      </c>
      <c r="S845" s="2107"/>
      <c r="T845" s="2107"/>
      <c r="U845" s="2107"/>
      <c r="V845" s="2107"/>
      <c r="W845" s="2108"/>
      <c r="X845" s="1307" t="str">
        <f t="shared" si="17"/>
        <v>L0</v>
      </c>
      <c r="Y845" s="1279"/>
      <c r="Z845" s="1279"/>
      <c r="AA845" s="1279"/>
      <c r="AB845" s="1279"/>
      <c r="AC845" s="1279"/>
      <c r="AD845" s="1279" t="str">
        <f t="shared" si="18"/>
        <v>L1</v>
      </c>
      <c r="AE845" s="1279"/>
      <c r="AF845" s="1279"/>
      <c r="AG845" s="1279"/>
      <c r="AH845" s="1279"/>
      <c r="AI845" s="1279"/>
      <c r="AJ845" s="1279" t="str">
        <f t="shared" si="19"/>
        <v>L1</v>
      </c>
      <c r="AK845" s="1279"/>
      <c r="AL845" s="1279"/>
      <c r="AM845" s="1279"/>
      <c r="AN845" s="1279"/>
      <c r="AO845" s="1279"/>
      <c r="AP845" s="176"/>
      <c r="AQ845" s="176"/>
      <c r="AR845" s="176"/>
      <c r="AS845" s="176"/>
      <c r="AT845" s="176"/>
      <c r="AU845" s="176"/>
      <c r="AV845" s="176"/>
      <c r="AW845" s="176"/>
      <c r="AX845" s="176"/>
      <c r="AY845" s="176"/>
      <c r="AZ845" s="176"/>
      <c r="BA845" s="176"/>
      <c r="BF845" s="35" t="str">
        <f t="shared" si="20"/>
        <v>D1</v>
      </c>
      <c r="BG845" s="35" t="str">
        <f t="shared" si="21"/>
        <v>L0</v>
      </c>
      <c r="BH845" s="35" t="str">
        <f t="shared" si="21"/>
        <v>L1</v>
      </c>
      <c r="BI845" s="35" t="str">
        <f t="shared" si="21"/>
        <v>L1</v>
      </c>
      <c r="BK845" s="299" t="s">
        <v>1628</v>
      </c>
      <c r="BL845" s="299" t="s">
        <v>938</v>
      </c>
      <c r="BM845" s="299" t="s">
        <v>286</v>
      </c>
      <c r="BN845" s="299" t="s">
        <v>286</v>
      </c>
      <c r="BR845" s="299" t="s">
        <v>1628</v>
      </c>
      <c r="BS845" s="299" t="s">
        <v>938</v>
      </c>
      <c r="BT845" s="299" t="s">
        <v>286</v>
      </c>
      <c r="BU845" s="299" t="s">
        <v>286</v>
      </c>
    </row>
    <row r="846" spans="1:73">
      <c r="O846" s="1550" t="s">
        <v>1635</v>
      </c>
      <c r="P846" s="1551"/>
      <c r="Q846" s="1551"/>
      <c r="R846" s="1280" t="s">
        <v>55</v>
      </c>
      <c r="S846" s="1281"/>
      <c r="T846" s="1281"/>
      <c r="U846" s="1281"/>
      <c r="V846" s="1281"/>
      <c r="W846" s="1282"/>
      <c r="X846" s="1307" t="str">
        <f t="shared" si="17"/>
        <v>L1</v>
      </c>
      <c r="Y846" s="1279"/>
      <c r="Z846" s="1279"/>
      <c r="AA846" s="1279"/>
      <c r="AB846" s="1279"/>
      <c r="AC846" s="1279"/>
      <c r="AD846" s="1279" t="str">
        <f t="shared" si="18"/>
        <v>L1</v>
      </c>
      <c r="AE846" s="1279"/>
      <c r="AF846" s="1279"/>
      <c r="AG846" s="1279"/>
      <c r="AH846" s="1279"/>
      <c r="AI846" s="1279"/>
      <c r="AJ846" s="1279" t="str">
        <f t="shared" si="19"/>
        <v>L2</v>
      </c>
      <c r="AK846" s="1279"/>
      <c r="AL846" s="1279"/>
      <c r="AM846" s="1279"/>
      <c r="AN846" s="1279"/>
      <c r="AO846" s="1279"/>
      <c r="AP846" s="176"/>
      <c r="AQ846" s="176"/>
      <c r="AR846" s="176"/>
      <c r="AS846" s="176"/>
      <c r="AT846" s="176"/>
      <c r="AU846" s="176"/>
      <c r="AV846" s="176"/>
      <c r="AW846" s="176"/>
      <c r="AX846" s="176"/>
      <c r="AY846" s="176"/>
      <c r="AZ846" s="176"/>
      <c r="BA846" s="176"/>
      <c r="BF846" s="35" t="str">
        <f t="shared" si="20"/>
        <v>D2</v>
      </c>
      <c r="BG846" s="35" t="str">
        <f t="shared" si="21"/>
        <v>L1</v>
      </c>
      <c r="BH846" s="35" t="str">
        <f t="shared" si="21"/>
        <v>L1</v>
      </c>
      <c r="BI846" s="35" t="str">
        <f t="shared" si="21"/>
        <v>L2</v>
      </c>
      <c r="BK846" s="299" t="s">
        <v>1635</v>
      </c>
      <c r="BL846" s="299" t="s">
        <v>286</v>
      </c>
      <c r="BM846" s="299" t="s">
        <v>286</v>
      </c>
      <c r="BN846" s="299" t="s">
        <v>287</v>
      </c>
      <c r="BR846" s="299" t="s">
        <v>1635</v>
      </c>
      <c r="BS846" s="299" t="s">
        <v>286</v>
      </c>
      <c r="BT846" s="299" t="s">
        <v>286</v>
      </c>
      <c r="BU846" s="299" t="s">
        <v>287</v>
      </c>
    </row>
    <row r="847" spans="1:73">
      <c r="O847" s="1283" t="s">
        <v>1636</v>
      </c>
      <c r="P847" s="1284"/>
      <c r="Q847" s="1284"/>
      <c r="R847" s="2106" t="s">
        <v>56</v>
      </c>
      <c r="S847" s="2107"/>
      <c r="T847" s="2107"/>
      <c r="U847" s="2107"/>
      <c r="V847" s="2107"/>
      <c r="W847" s="2108"/>
      <c r="X847" s="1307" t="str">
        <f t="shared" si="17"/>
        <v>L1</v>
      </c>
      <c r="Y847" s="1279"/>
      <c r="Z847" s="1279"/>
      <c r="AA847" s="1279"/>
      <c r="AB847" s="1279"/>
      <c r="AC847" s="1279"/>
      <c r="AD847" s="1279" t="str">
        <f t="shared" si="18"/>
        <v>L2</v>
      </c>
      <c r="AE847" s="1279"/>
      <c r="AF847" s="1279"/>
      <c r="AG847" s="1279"/>
      <c r="AH847" s="1279"/>
      <c r="AI847" s="1279"/>
      <c r="AJ847" s="1279" t="str">
        <f t="shared" si="19"/>
        <v>L2</v>
      </c>
      <c r="AK847" s="1279"/>
      <c r="AL847" s="1279"/>
      <c r="AM847" s="1279"/>
      <c r="AN847" s="1279"/>
      <c r="AO847" s="1279"/>
      <c r="AP847" s="176"/>
      <c r="AQ847" s="176"/>
      <c r="AR847" s="176"/>
      <c r="AS847" s="176"/>
      <c r="AT847" s="176"/>
      <c r="AU847" s="176"/>
      <c r="AV847" s="176"/>
      <c r="AW847" s="176"/>
      <c r="AX847" s="176"/>
      <c r="AY847" s="176"/>
      <c r="AZ847" s="176"/>
      <c r="BA847" s="176"/>
      <c r="BF847" s="35" t="str">
        <f t="shared" si="20"/>
        <v>D3</v>
      </c>
      <c r="BG847" s="35" t="str">
        <f t="shared" si="21"/>
        <v>L1</v>
      </c>
      <c r="BH847" s="35" t="str">
        <f t="shared" si="21"/>
        <v>L2</v>
      </c>
      <c r="BI847" s="35" t="str">
        <f t="shared" si="21"/>
        <v>L2</v>
      </c>
      <c r="BK847" s="299" t="s">
        <v>1636</v>
      </c>
      <c r="BL847" s="299" t="s">
        <v>286</v>
      </c>
      <c r="BM847" s="299" t="s">
        <v>287</v>
      </c>
      <c r="BN847" s="299" t="s">
        <v>288</v>
      </c>
      <c r="BR847" s="299" t="s">
        <v>1636</v>
      </c>
      <c r="BS847" s="299" t="s">
        <v>286</v>
      </c>
      <c r="BT847" s="299" t="s">
        <v>287</v>
      </c>
      <c r="BU847" s="299" t="s">
        <v>287</v>
      </c>
    </row>
    <row r="848" spans="1:73">
      <c r="O848" s="1550" t="s">
        <v>1637</v>
      </c>
      <c r="P848" s="1551"/>
      <c r="Q848" s="1551"/>
      <c r="R848" s="1280" t="s">
        <v>57</v>
      </c>
      <c r="S848" s="1281"/>
      <c r="T848" s="1281"/>
      <c r="U848" s="1281"/>
      <c r="V848" s="1281"/>
      <c r="W848" s="1282"/>
      <c r="X848" s="1307" t="str">
        <f t="shared" si="17"/>
        <v>L2</v>
      </c>
      <c r="Y848" s="1279"/>
      <c r="Z848" s="1279"/>
      <c r="AA848" s="1279"/>
      <c r="AB848" s="1279"/>
      <c r="AC848" s="1279"/>
      <c r="AD848" s="1279" t="str">
        <f t="shared" si="18"/>
        <v>L2</v>
      </c>
      <c r="AE848" s="1279"/>
      <c r="AF848" s="1279"/>
      <c r="AG848" s="1279"/>
      <c r="AH848" s="1279"/>
      <c r="AI848" s="1279"/>
      <c r="AJ848" s="1279" t="str">
        <f t="shared" si="19"/>
        <v>L3</v>
      </c>
      <c r="AK848" s="1279"/>
      <c r="AL848" s="1279"/>
      <c r="AM848" s="1279"/>
      <c r="AN848" s="1279"/>
      <c r="AO848" s="1279"/>
      <c r="AP848" s="176"/>
      <c r="AQ848" s="176"/>
      <c r="AR848" s="176"/>
      <c r="AS848" s="176"/>
      <c r="AT848" s="176"/>
      <c r="AU848" s="176"/>
      <c r="AV848" s="176"/>
      <c r="AW848" s="176"/>
      <c r="AX848" s="176"/>
      <c r="AY848" s="176"/>
      <c r="AZ848" s="176"/>
      <c r="BA848" s="176"/>
      <c r="BF848" s="35" t="str">
        <f t="shared" si="20"/>
        <v>D4</v>
      </c>
      <c r="BG848" s="35" t="str">
        <f t="shared" si="21"/>
        <v>L2</v>
      </c>
      <c r="BH848" s="35" t="str">
        <f t="shared" si="21"/>
        <v>L2</v>
      </c>
      <c r="BI848" s="35" t="str">
        <f t="shared" si="21"/>
        <v>L3</v>
      </c>
      <c r="BK848" s="299" t="s">
        <v>1637</v>
      </c>
      <c r="BL848" s="299" t="s">
        <v>287</v>
      </c>
      <c r="BM848" s="299" t="s">
        <v>288</v>
      </c>
      <c r="BN848" s="299" t="s">
        <v>288</v>
      </c>
      <c r="BR848" s="299" t="s">
        <v>1637</v>
      </c>
      <c r="BS848" s="299" t="s">
        <v>287</v>
      </c>
      <c r="BT848" s="299" t="s">
        <v>287</v>
      </c>
      <c r="BU848" s="299" t="s">
        <v>288</v>
      </c>
    </row>
    <row r="849" spans="2:73">
      <c r="O849" s="1283" t="s">
        <v>1638</v>
      </c>
      <c r="P849" s="1284"/>
      <c r="Q849" s="1284"/>
      <c r="R849" s="2106" t="s">
        <v>58</v>
      </c>
      <c r="S849" s="2107"/>
      <c r="T849" s="2107"/>
      <c r="U849" s="2107"/>
      <c r="V849" s="2107"/>
      <c r="W849" s="2108"/>
      <c r="X849" s="1307" t="str">
        <f t="shared" si="17"/>
        <v>L2</v>
      </c>
      <c r="Y849" s="1279"/>
      <c r="Z849" s="1279"/>
      <c r="AA849" s="1279"/>
      <c r="AB849" s="1279"/>
      <c r="AC849" s="1279"/>
      <c r="AD849" s="1279" t="str">
        <f t="shared" si="18"/>
        <v>L3</v>
      </c>
      <c r="AE849" s="1279"/>
      <c r="AF849" s="1279"/>
      <c r="AG849" s="1279"/>
      <c r="AH849" s="1279"/>
      <c r="AI849" s="1279"/>
      <c r="AJ849" s="1279" t="str">
        <f t="shared" si="19"/>
        <v>L3</v>
      </c>
      <c r="AK849" s="1279"/>
      <c r="AL849" s="1279"/>
      <c r="AM849" s="1279"/>
      <c r="AN849" s="1279"/>
      <c r="AO849" s="1279"/>
      <c r="AP849" s="176"/>
      <c r="AQ849" s="176"/>
      <c r="AR849" s="176"/>
      <c r="AS849" s="176"/>
      <c r="AT849" s="176"/>
      <c r="AU849" s="176"/>
      <c r="AV849" s="176"/>
      <c r="AW849" s="176"/>
      <c r="AX849" s="176"/>
      <c r="AY849" s="176"/>
      <c r="AZ849" s="176"/>
      <c r="BA849" s="176"/>
      <c r="BF849" s="35" t="str">
        <f t="shared" si="20"/>
        <v>D5</v>
      </c>
      <c r="BG849" s="35" t="str">
        <f t="shared" si="21"/>
        <v>L2</v>
      </c>
      <c r="BH849" s="35" t="str">
        <f t="shared" si="21"/>
        <v>L3</v>
      </c>
      <c r="BI849" s="35" t="str">
        <f t="shared" si="21"/>
        <v>L3</v>
      </c>
      <c r="BK849" s="299" t="s">
        <v>1638</v>
      </c>
      <c r="BL849" s="299" t="s">
        <v>288</v>
      </c>
      <c r="BM849" s="299" t="s">
        <v>288</v>
      </c>
      <c r="BN849" s="299" t="s">
        <v>288</v>
      </c>
      <c r="BR849" s="299" t="s">
        <v>1638</v>
      </c>
      <c r="BS849" s="299" t="s">
        <v>287</v>
      </c>
      <c r="BT849" s="299" t="s">
        <v>288</v>
      </c>
      <c r="BU849" s="299" t="s">
        <v>288</v>
      </c>
    </row>
    <row r="850" spans="2:73" ht="12" customHeight="1">
      <c r="AP850" s="176"/>
      <c r="AQ850" s="176"/>
      <c r="AR850" s="176"/>
      <c r="AS850" s="176"/>
      <c r="AT850" s="176"/>
      <c r="AU850" s="176"/>
      <c r="AV850" s="176"/>
      <c r="AW850" s="176"/>
      <c r="AX850" s="176"/>
      <c r="AY850" s="176"/>
      <c r="AZ850" s="176"/>
      <c r="BA850" s="176"/>
    </row>
    <row r="851" spans="2:73">
      <c r="N851" s="567"/>
      <c r="AH851" s="519"/>
      <c r="AP851" s="176"/>
      <c r="AQ851" s="176"/>
      <c r="AR851" s="176"/>
      <c r="AS851" s="176"/>
      <c r="AT851" s="176"/>
      <c r="AU851" s="176"/>
      <c r="AV851" s="176"/>
      <c r="AW851" s="176"/>
      <c r="AX851" s="176"/>
      <c r="AY851" s="176"/>
      <c r="AZ851" s="176"/>
      <c r="BA851" s="176"/>
    </row>
    <row r="852" spans="2:73" ht="26.25" customHeight="1">
      <c r="N852" s="567"/>
      <c r="P852" s="1288" t="s">
        <v>1668</v>
      </c>
      <c r="Q852" s="1288"/>
      <c r="R852" s="1288"/>
      <c r="S852" s="1288"/>
      <c r="T852" s="1288"/>
      <c r="U852" s="1288"/>
      <c r="V852" s="1288"/>
      <c r="W852" s="1288"/>
      <c r="X852" s="1288"/>
      <c r="Y852" s="1288"/>
      <c r="Z852" s="1288"/>
      <c r="AA852" s="1288"/>
      <c r="AB852" s="1288"/>
      <c r="AC852" s="1288"/>
      <c r="AD852" s="2190" t="str">
        <f>IF(AM10&lt;&gt;"",AM10,"")</f>
        <v>muratura</v>
      </c>
      <c r="AE852" s="2191"/>
      <c r="AF852" s="2191"/>
      <c r="AG852" s="2191"/>
      <c r="AH852" s="2191"/>
      <c r="AI852" s="2191"/>
      <c r="AJ852" s="2191"/>
      <c r="AK852" s="2191"/>
      <c r="AL852" s="2191"/>
      <c r="AM852" s="2192"/>
      <c r="AN852" s="519">
        <f>BB10</f>
        <v>1</v>
      </c>
      <c r="AP852" s="176"/>
      <c r="AQ852" s="176"/>
      <c r="AR852" s="176"/>
      <c r="AS852" s="176"/>
      <c r="AT852" s="176"/>
      <c r="AU852" s="176"/>
      <c r="AV852" s="176"/>
      <c r="AW852" s="176"/>
      <c r="AX852" s="176"/>
      <c r="AY852" s="176"/>
      <c r="AZ852" s="176"/>
      <c r="BA852" s="176"/>
    </row>
    <row r="853" spans="2:73" ht="32.25" customHeight="1">
      <c r="N853" s="567"/>
      <c r="P853" s="2260" t="s">
        <v>1667</v>
      </c>
      <c r="Q853" s="2261"/>
      <c r="R853" s="2261"/>
      <c r="S853" s="2261"/>
      <c r="T853" s="2261"/>
      <c r="U853" s="2261"/>
      <c r="V853" s="2261"/>
      <c r="W853" s="2261"/>
      <c r="X853" s="2261"/>
      <c r="Y853" s="2261"/>
      <c r="Z853" s="2261"/>
      <c r="AA853" s="2261"/>
      <c r="AB853" s="2261"/>
      <c r="AC853" s="2262"/>
      <c r="AD853" s="2222" t="str">
        <f>IF(AM13&lt;&gt;"",AM13,"")</f>
        <v/>
      </c>
      <c r="AE853" s="2223"/>
      <c r="AF853" s="2223"/>
      <c r="AG853" s="2223"/>
      <c r="AH853" s="2223"/>
      <c r="AI853" s="2223"/>
      <c r="AJ853" s="2223"/>
      <c r="AK853" s="2223"/>
      <c r="AL853" s="2223"/>
      <c r="AM853" s="2224"/>
      <c r="AN853" s="783">
        <f>VLOOKUP(AD853,tabelle!P3:Q9,2,FALSE)</f>
        <v>0</v>
      </c>
      <c r="AO853" s="535"/>
      <c r="AP853" s="535"/>
      <c r="AQ853" s="535"/>
      <c r="AR853" s="535"/>
      <c r="AS853" s="535"/>
      <c r="AT853" s="535"/>
      <c r="AU853" s="176"/>
      <c r="AV853" s="176"/>
      <c r="AW853" s="176"/>
      <c r="AX853" s="176"/>
      <c r="AY853" s="176"/>
      <c r="AZ853" s="176"/>
      <c r="BA853" s="176"/>
    </row>
    <row r="854" spans="2:73" ht="28.5" customHeight="1">
      <c r="N854" s="567"/>
      <c r="P854" s="1288" t="s">
        <v>2162</v>
      </c>
      <c r="Q854" s="1288"/>
      <c r="R854" s="1288"/>
      <c r="S854" s="1288"/>
      <c r="T854" s="1288"/>
      <c r="U854" s="1288"/>
      <c r="V854" s="1288"/>
      <c r="W854" s="1288"/>
      <c r="X854" s="1288"/>
      <c r="Y854" s="1288"/>
      <c r="Z854" s="1288"/>
      <c r="AA854" s="1288"/>
      <c r="AB854" s="1288"/>
      <c r="AC854" s="1288"/>
      <c r="AD854" s="2215" t="str">
        <f>IF(SUM(AQ70:AQ75)&gt;1,"-",IF(ISERROR(VLOOKUP(1,AQ70:AR75,2,FALSE)),"",VLOOKUP(1,AQ70:AR75,2,FALSE)))</f>
        <v/>
      </c>
      <c r="AE854" s="2215"/>
      <c r="AF854" s="2215"/>
      <c r="AG854" s="2215"/>
      <c r="AH854" s="2215"/>
      <c r="AI854" s="2215"/>
      <c r="AJ854" s="2215"/>
      <c r="AK854" s="2215"/>
      <c r="AL854" s="2215"/>
      <c r="AM854" s="2215"/>
      <c r="AP854" s="176"/>
      <c r="AQ854" s="24"/>
      <c r="AR854" s="24"/>
      <c r="AS854" s="24"/>
      <c r="AT854" s="24"/>
      <c r="AU854" s="24"/>
      <c r="AV854" s="24"/>
      <c r="AW854" s="176"/>
      <c r="AX854" s="176"/>
      <c r="AY854" s="176"/>
      <c r="AZ854" s="176"/>
      <c r="BA854" s="176"/>
    </row>
    <row r="855" spans="2:73" ht="28.5" customHeight="1">
      <c r="N855" s="567"/>
      <c r="P855" s="1288" t="s">
        <v>750</v>
      </c>
      <c r="Q855" s="1288"/>
      <c r="R855" s="1288"/>
      <c r="S855" s="1288"/>
      <c r="T855" s="1288"/>
      <c r="U855" s="1288"/>
      <c r="V855" s="1288"/>
      <c r="W855" s="1288"/>
      <c r="X855" s="1288"/>
      <c r="Y855" s="1288"/>
      <c r="Z855" s="1288"/>
      <c r="AA855" s="1288"/>
      <c r="AB855" s="1288"/>
      <c r="AC855" s="1288"/>
      <c r="AD855" s="2214" t="str">
        <f>IF(AND(AH768&lt;&gt;"",OR(AN852=2,AN852=3)),AH768,IF(AND(AN852=1,AR429&lt;&gt;""),AR429,""))</f>
        <v/>
      </c>
      <c r="AE855" s="2214"/>
      <c r="AF855" s="2214"/>
      <c r="AG855" s="2214"/>
      <c r="AH855" s="2214"/>
      <c r="AI855" s="2214"/>
      <c r="AJ855" s="2214"/>
      <c r="AK855" s="2214"/>
      <c r="AL855" s="2214"/>
      <c r="AM855" s="2214"/>
      <c r="AP855" s="176"/>
      <c r="AQ855" s="176"/>
      <c r="AR855" s="176"/>
      <c r="AS855" s="176"/>
      <c r="AT855" s="176"/>
      <c r="AU855" s="176"/>
      <c r="AV855" s="176"/>
      <c r="AW855" s="176"/>
      <c r="AX855" s="176"/>
      <c r="AY855" s="176"/>
      <c r="AZ855" s="176"/>
      <c r="BA855" s="176"/>
      <c r="BF855" s="735" t="s">
        <v>2142</v>
      </c>
      <c r="BG855" s="35">
        <f>schedaUMI!BG325</f>
        <v>2</v>
      </c>
    </row>
    <row r="856" spans="2:73" ht="28.5" customHeight="1">
      <c r="N856" s="567"/>
      <c r="P856" s="1285" t="s">
        <v>977</v>
      </c>
      <c r="Q856" s="1286"/>
      <c r="R856" s="1286"/>
      <c r="S856" s="1286"/>
      <c r="T856" s="1286"/>
      <c r="U856" s="1286"/>
      <c r="V856" s="1286"/>
      <c r="W856" s="1286"/>
      <c r="X856" s="1286"/>
      <c r="Y856" s="1286"/>
      <c r="Z856" s="1286"/>
      <c r="AA856" s="1286"/>
      <c r="AB856" s="1286"/>
      <c r="AC856" s="1287"/>
      <c r="AD856" s="2216" t="e">
        <f ca="1">IF(AV95&gt;=0,CONCATENATE("D",AV95),"")</f>
        <v>#NAME?</v>
      </c>
      <c r="AE856" s="2217"/>
      <c r="AF856" s="2217"/>
      <c r="AG856" s="2217"/>
      <c r="AH856" s="2217"/>
      <c r="AI856" s="2217"/>
      <c r="AJ856" s="2217"/>
      <c r="AK856" s="2217"/>
      <c r="AL856" s="2217"/>
      <c r="AM856" s="2218"/>
      <c r="BF856" s="736" t="s">
        <v>2143</v>
      </c>
      <c r="BG856" s="35">
        <f ca="1">schedaUMI!BG326</f>
        <v>0</v>
      </c>
    </row>
    <row r="857" spans="2:73" ht="28.5" customHeight="1">
      <c r="N857" s="567"/>
      <c r="P857" s="1289" t="s">
        <v>331</v>
      </c>
      <c r="Q857" s="1288"/>
      <c r="R857" s="1288"/>
      <c r="S857" s="1288"/>
      <c r="T857" s="1288"/>
      <c r="U857" s="1288"/>
      <c r="V857" s="1288"/>
      <c r="W857" s="1288"/>
      <c r="X857" s="1288"/>
      <c r="Y857" s="1288"/>
      <c r="Z857" s="1288"/>
      <c r="AA857" s="1288"/>
      <c r="AB857" s="1288"/>
      <c r="AC857" s="1288"/>
      <c r="AD857" s="1643" t="str">
        <f>VLOOKUP(AN857,tabelle!R62:S65,2,FALSE)</f>
        <v/>
      </c>
      <c r="AE857" s="1644"/>
      <c r="AF857" s="1644"/>
      <c r="AG857" s="1644"/>
      <c r="AH857" s="1644"/>
      <c r="AI857" s="1644"/>
      <c r="AJ857" s="1644"/>
      <c r="AK857" s="1644"/>
      <c r="AL857" s="1644"/>
      <c r="AM857" s="1645"/>
      <c r="AN857" s="519">
        <f>conf!B13</f>
        <v>0</v>
      </c>
      <c r="BF857" s="736" t="s">
        <v>2144</v>
      </c>
      <c r="BG857" s="35">
        <f ca="1">schedaUMI!BG327</f>
        <v>0</v>
      </c>
    </row>
    <row r="858" spans="2:73" ht="28.5" customHeight="1">
      <c r="N858" s="567"/>
      <c r="P858" s="1289" t="s">
        <v>149</v>
      </c>
      <c r="Q858" s="1288"/>
      <c r="R858" s="1288"/>
      <c r="S858" s="1288"/>
      <c r="T858" s="1288"/>
      <c r="U858" s="1288"/>
      <c r="V858" s="1288"/>
      <c r="W858" s="1288"/>
      <c r="X858" s="1288"/>
      <c r="Y858" s="1288"/>
      <c r="Z858" s="1288"/>
      <c r="AA858" s="1288"/>
      <c r="AB858" s="1288"/>
      <c r="AC858" s="1288"/>
      <c r="AD858" s="2216" t="e">
        <f ca="1">livelloContributo5(AD854,AD855,AD856,AH818,AN857,BG844:BI849,BG855,AN853)</f>
        <v>#NAME?</v>
      </c>
      <c r="AE858" s="2217"/>
      <c r="AF858" s="2217"/>
      <c r="AG858" s="2217"/>
      <c r="AH858" s="2217"/>
      <c r="AI858" s="2217"/>
      <c r="AJ858" s="2217"/>
      <c r="AK858" s="2217"/>
      <c r="AL858" s="2217"/>
      <c r="AM858" s="2218"/>
      <c r="AP858" s="751"/>
      <c r="AQ858" s="751"/>
      <c r="BF858" s="736" t="s">
        <v>277</v>
      </c>
      <c r="BG858" s="35">
        <f ca="1">schedaUMI!BG328</f>
        <v>0</v>
      </c>
    </row>
    <row r="859" spans="2:73" ht="28.5" customHeight="1">
      <c r="N859" s="567"/>
      <c r="P859" s="1289" t="s">
        <v>150</v>
      </c>
      <c r="Q859" s="1288"/>
      <c r="R859" s="1288"/>
      <c r="S859" s="1288"/>
      <c r="T859" s="1288"/>
      <c r="U859" s="1288"/>
      <c r="V859" s="1288"/>
      <c r="W859" s="1288"/>
      <c r="X859" s="1288"/>
      <c r="Y859" s="1288"/>
      <c r="Z859" s="1288"/>
      <c r="AA859" s="1288"/>
      <c r="AB859" s="1288"/>
      <c r="AC859" s="1288"/>
      <c r="AD859" s="2214" t="e">
        <f ca="1">correzioneLivelloContributo2(AN857,BG855,AD854,AD858,BG857,BG858,BG856,BG859,BG860)</f>
        <v>#NAME?</v>
      </c>
      <c r="AE859" s="2214"/>
      <c r="AF859" s="2214"/>
      <c r="AG859" s="2214"/>
      <c r="AH859" s="2214"/>
      <c r="AI859" s="2214"/>
      <c r="AJ859" s="2214"/>
      <c r="AK859" s="2214"/>
      <c r="AL859" s="2214"/>
      <c r="AM859" s="2214"/>
      <c r="BF859" s="736" t="s">
        <v>2293</v>
      </c>
      <c r="BG859" s="35">
        <f>schedaUMI!AQ107</f>
        <v>1</v>
      </c>
    </row>
    <row r="860" spans="2:73" ht="28.5" customHeight="1">
      <c r="N860" s="567"/>
      <c r="P860" s="1289" t="s">
        <v>2284</v>
      </c>
      <c r="Q860" s="1288"/>
      <c r="R860" s="1288"/>
      <c r="S860" s="1288"/>
      <c r="T860" s="1288"/>
      <c r="U860" s="1288"/>
      <c r="V860" s="1288"/>
      <c r="W860" s="1288"/>
      <c r="X860" s="1288"/>
      <c r="Y860" s="1288"/>
      <c r="Z860" s="1288"/>
      <c r="AA860" s="1288"/>
      <c r="AB860" s="1288"/>
      <c r="AC860" s="1288"/>
      <c r="AD860" s="2219"/>
      <c r="AE860" s="2220"/>
      <c r="AF860" s="2220"/>
      <c r="AG860" s="2220"/>
      <c r="AH860" s="2220"/>
      <c r="AI860" s="2220"/>
      <c r="AJ860" s="2220"/>
      <c r="AK860" s="2220"/>
      <c r="AL860" s="2220"/>
      <c r="AM860" s="2221"/>
      <c r="AN860" s="2247" t="e">
        <f ca="1">IF(AD860&lt;&gt;"",AD860,AD859)</f>
        <v>#NAME?</v>
      </c>
      <c r="AO860" s="2248"/>
      <c r="BF860" s="736" t="s">
        <v>2296</v>
      </c>
      <c r="BG860" s="35" t="e">
        <f ca="1">schedaUMI!AF62</f>
        <v>#NAME?</v>
      </c>
    </row>
    <row r="861" spans="2:73" ht="28.5" customHeight="1">
      <c r="N861" s="567"/>
      <c r="P861" s="1288" t="s">
        <v>151</v>
      </c>
      <c r="Q861" s="1288"/>
      <c r="R861" s="1288"/>
      <c r="S861" s="1288"/>
      <c r="T861" s="1288"/>
      <c r="U861" s="1288"/>
      <c r="V861" s="1288"/>
      <c r="W861" s="1288"/>
      <c r="X861" s="1288"/>
      <c r="Y861" s="1288"/>
      <c r="Z861" s="1288"/>
      <c r="AA861" s="1288"/>
      <c r="AB861" s="1288"/>
      <c r="AC861" s="1288"/>
      <c r="AD861" s="2116" t="str">
        <f ca="1">IF(ISERROR(VLOOKUP(AN860,BG832:BH838,2,FALSE)),"",VLOOKUP(AN860,BG832:BH838,2,FALSE))</f>
        <v/>
      </c>
      <c r="AE861" s="2116"/>
      <c r="AF861" s="2116"/>
      <c r="AG861" s="2116"/>
      <c r="AH861" s="2116"/>
      <c r="AI861" s="2116"/>
      <c r="AJ861" s="2116"/>
      <c r="AK861" s="2116"/>
      <c r="AL861" s="2116"/>
      <c r="AM861" s="2116"/>
    </row>
    <row r="862" spans="2:73" ht="24" customHeight="1">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68"/>
      <c r="BD862" s="536"/>
    </row>
    <row r="863" spans="2:73" ht="23" customHeight="1">
      <c r="B863" s="1796" t="s">
        <v>940</v>
      </c>
      <c r="C863" s="1796"/>
      <c r="D863" s="1796"/>
      <c r="E863" s="1796"/>
      <c r="F863" s="1216" t="s">
        <v>473</v>
      </c>
      <c r="G863" s="1217"/>
      <c r="H863" s="1217"/>
      <c r="I863" s="1217"/>
      <c r="J863" s="993">
        <f>IF($U$2&lt;&gt;"",$U$2,"")</f>
        <v>0</v>
      </c>
      <c r="K863" s="993"/>
      <c r="L863" s="993"/>
      <c r="M863" s="993"/>
      <c r="N863" s="993"/>
      <c r="O863" s="993"/>
      <c r="P863" s="994"/>
      <c r="Q863" s="2259" t="s">
        <v>1711</v>
      </c>
      <c r="R863" s="2179"/>
      <c r="S863" s="2179"/>
      <c r="T863" s="2179"/>
      <c r="U863" s="2179"/>
      <c r="V863" s="2179"/>
      <c r="W863" s="2179"/>
      <c r="X863" s="2179"/>
      <c r="Y863" s="2179"/>
      <c r="Z863" s="2179"/>
      <c r="AA863" s="2179"/>
      <c r="AB863" s="2179"/>
      <c r="AC863" s="2179"/>
      <c r="AD863" s="2179"/>
      <c r="AE863" s="2179"/>
      <c r="AF863" s="2179"/>
      <c r="AG863" s="2179"/>
      <c r="AH863" s="2179"/>
      <c r="AI863" s="2179"/>
      <c r="AJ863" s="2179"/>
      <c r="AK863" s="2179"/>
      <c r="AL863" s="2179"/>
      <c r="AM863" s="2179"/>
      <c r="AN863" s="2179"/>
      <c r="AO863" s="2179"/>
      <c r="AP863" s="2179"/>
      <c r="AQ863" s="2179"/>
      <c r="AR863" s="2179"/>
      <c r="AS863" s="2179"/>
      <c r="AT863" s="2179"/>
      <c r="AU863" s="2179"/>
      <c r="AV863" s="2179"/>
      <c r="AW863" s="2179"/>
      <c r="AX863" s="2179"/>
      <c r="AY863" s="2179"/>
      <c r="AZ863" s="2179"/>
      <c r="BA863" s="2179"/>
      <c r="BB863" s="2179"/>
      <c r="BC863" s="68"/>
      <c r="BD863" s="536"/>
    </row>
    <row r="864" spans="2:73" ht="23" customHeight="1">
      <c r="B864" s="1796"/>
      <c r="C864" s="1796"/>
      <c r="D864" s="1796"/>
      <c r="E864" s="1796"/>
      <c r="F864" s="1239" t="s">
        <v>653</v>
      </c>
      <c r="G864" s="1240"/>
      <c r="H864" s="1240"/>
      <c r="I864" s="1240"/>
      <c r="J864" s="1042" t="str">
        <f>IF($AW$2&lt;&gt;"",$AW$2,"")</f>
        <v>01</v>
      </c>
      <c r="K864" s="1042"/>
      <c r="L864" s="1042"/>
      <c r="M864" s="1042"/>
      <c r="N864" s="1042"/>
      <c r="O864" s="1042"/>
      <c r="P864" s="1043"/>
      <c r="Q864" s="2179"/>
      <c r="R864" s="2179"/>
      <c r="S864" s="2179"/>
      <c r="T864" s="2179"/>
      <c r="U864" s="2179"/>
      <c r="V864" s="2179"/>
      <c r="W864" s="2179"/>
      <c r="X864" s="2179"/>
      <c r="Y864" s="2179"/>
      <c r="Z864" s="2179"/>
      <c r="AA864" s="2179"/>
      <c r="AB864" s="2179"/>
      <c r="AC864" s="2179"/>
      <c r="AD864" s="2179"/>
      <c r="AE864" s="2179"/>
      <c r="AF864" s="2179"/>
      <c r="AG864" s="2179"/>
      <c r="AH864" s="2179"/>
      <c r="AI864" s="2179"/>
      <c r="AJ864" s="2179"/>
      <c r="AK864" s="2179"/>
      <c r="AL864" s="2179"/>
      <c r="AM864" s="2179"/>
      <c r="AN864" s="2179"/>
      <c r="AO864" s="2179"/>
      <c r="AP864" s="2179"/>
      <c r="AQ864" s="2179"/>
      <c r="AR864" s="2179"/>
      <c r="AS864" s="2179"/>
      <c r="AT864" s="2179"/>
      <c r="AU864" s="2179"/>
      <c r="AV864" s="2179"/>
      <c r="AW864" s="2179"/>
      <c r="AX864" s="2179"/>
      <c r="AY864" s="2179"/>
      <c r="AZ864" s="2179"/>
      <c r="BA864" s="2179"/>
      <c r="BB864" s="2179"/>
      <c r="BC864" s="68"/>
      <c r="BD864" s="536"/>
    </row>
    <row r="865" spans="1:56" ht="10.5" customHeight="1">
      <c r="B865" s="26"/>
      <c r="C865" s="26"/>
      <c r="D865" s="26"/>
      <c r="E865" s="26"/>
      <c r="F865" s="27"/>
      <c r="G865" s="27"/>
      <c r="H865" s="27"/>
      <c r="I865" s="27"/>
      <c r="J865" s="27"/>
      <c r="K865" s="27"/>
      <c r="L865" s="27"/>
      <c r="M865" s="27"/>
      <c r="N865" s="27"/>
      <c r="O865" s="27"/>
      <c r="P865" s="27"/>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68"/>
      <c r="BD865" s="536"/>
    </row>
    <row r="866" spans="1:56" ht="24.75" customHeight="1">
      <c r="B866" s="2258" t="s">
        <v>1124</v>
      </c>
      <c r="C866" s="2258"/>
      <c r="D866" s="2258"/>
      <c r="E866" s="2258"/>
      <c r="F866" s="2258"/>
      <c r="G866" s="2258"/>
      <c r="H866" s="2258"/>
      <c r="I866" s="2258"/>
      <c r="J866" s="2258"/>
      <c r="K866" s="2258"/>
      <c r="L866" s="2258"/>
      <c r="M866" s="2258"/>
      <c r="N866" s="2258"/>
      <c r="O866" s="2258"/>
      <c r="P866" s="2258"/>
      <c r="Q866" s="2258"/>
      <c r="R866" s="2258"/>
      <c r="S866" s="2258"/>
      <c r="T866" s="2258"/>
      <c r="U866" s="2258"/>
      <c r="V866" s="2258"/>
      <c r="W866" s="2258"/>
      <c r="X866" s="2258"/>
      <c r="Y866" s="2258"/>
      <c r="Z866" s="2258"/>
      <c r="AA866" s="2258"/>
      <c r="AB866" s="2258"/>
      <c r="AC866" s="2258"/>
      <c r="AD866" s="2258"/>
      <c r="AE866" s="2258"/>
      <c r="AF866" s="2258"/>
      <c r="AG866" s="2258"/>
      <c r="AH866" s="2258"/>
      <c r="AI866" s="2258"/>
      <c r="AJ866" s="2258"/>
      <c r="AK866" s="2258"/>
      <c r="AL866" s="2258"/>
      <c r="AM866" s="2258"/>
      <c r="AN866" s="2258"/>
      <c r="AO866" s="2258"/>
      <c r="AP866" s="2258"/>
      <c r="AQ866" s="2258"/>
      <c r="AR866" s="2258"/>
      <c r="AS866" s="2258"/>
      <c r="AT866" s="2258"/>
      <c r="AU866" s="2258"/>
      <c r="AV866" s="2258"/>
      <c r="AW866" s="2258"/>
      <c r="AX866" s="2258"/>
      <c r="AY866" s="2258"/>
      <c r="AZ866" s="2258"/>
      <c r="BA866" s="2258"/>
      <c r="BB866" s="2258"/>
      <c r="BC866" s="68"/>
      <c r="BD866" s="536"/>
    </row>
    <row r="867" spans="1:56">
      <c r="B867" s="26"/>
      <c r="C867" s="26"/>
      <c r="D867" s="26"/>
      <c r="E867" s="26"/>
      <c r="F867" s="27"/>
      <c r="G867" s="27"/>
      <c r="H867" s="27"/>
      <c r="I867" s="27"/>
      <c r="J867" s="27"/>
      <c r="K867" s="27"/>
      <c r="L867" s="27"/>
      <c r="M867" s="27"/>
      <c r="N867" s="27"/>
      <c r="O867" s="27"/>
      <c r="P867" s="27"/>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68"/>
      <c r="BD867" s="536"/>
    </row>
    <row r="868" spans="1:56" ht="27" customHeight="1">
      <c r="B868" s="908" t="s">
        <v>2042</v>
      </c>
      <c r="C868" s="908"/>
      <c r="D868" s="908"/>
      <c r="E868" s="908"/>
      <c r="F868" s="908"/>
      <c r="G868" s="908"/>
      <c r="H868" s="908"/>
      <c r="I868" s="908"/>
      <c r="J868" s="908"/>
      <c r="K868" s="908"/>
      <c r="L868" s="908" t="s">
        <v>2043</v>
      </c>
      <c r="M868" s="908"/>
      <c r="N868" s="908"/>
      <c r="O868" s="908"/>
      <c r="P868" s="908"/>
      <c r="Q868" s="908"/>
      <c r="R868" s="897" t="s">
        <v>2044</v>
      </c>
      <c r="S868" s="897"/>
      <c r="T868" s="897"/>
      <c r="U868" s="897"/>
      <c r="V868" s="897"/>
      <c r="W868" s="897"/>
      <c r="X868" s="897"/>
      <c r="Y868" s="908" t="s">
        <v>2042</v>
      </c>
      <c r="Z868" s="908"/>
      <c r="AA868" s="908"/>
      <c r="AB868" s="908"/>
      <c r="AC868" s="908"/>
      <c r="AD868" s="908"/>
      <c r="AE868" s="908"/>
      <c r="AF868" s="908"/>
      <c r="AG868" s="908"/>
      <c r="AH868" s="908"/>
      <c r="AI868" s="908"/>
      <c r="AJ868" s="908"/>
      <c r="AK868" s="908"/>
      <c r="AL868" s="908"/>
      <c r="AM868" s="908"/>
      <c r="AN868" s="908"/>
      <c r="AO868" s="908"/>
      <c r="AP868" s="908" t="s">
        <v>2043</v>
      </c>
      <c r="AQ868" s="908"/>
      <c r="AR868" s="908"/>
      <c r="AS868" s="908"/>
      <c r="AT868" s="908"/>
      <c r="AU868" s="908"/>
      <c r="AV868" s="897" t="s">
        <v>2044</v>
      </c>
      <c r="AW868" s="897"/>
      <c r="AX868" s="897"/>
      <c r="AY868" s="897"/>
      <c r="AZ868" s="897"/>
      <c r="BA868" s="897"/>
      <c r="BB868" s="897"/>
      <c r="BC868" s="68"/>
      <c r="BD868" s="536"/>
    </row>
    <row r="869" spans="1:56">
      <c r="B869" s="896" t="s">
        <v>2045</v>
      </c>
      <c r="C869" s="896"/>
      <c r="D869" s="896"/>
      <c r="E869" s="896"/>
      <c r="F869" s="896"/>
      <c r="G869" s="896"/>
      <c r="H869" s="896"/>
      <c r="I869" s="896"/>
      <c r="J869" s="896"/>
      <c r="K869" s="896"/>
      <c r="L869" s="1209"/>
      <c r="M869" s="1209"/>
      <c r="N869" s="1209"/>
      <c r="O869" s="1209"/>
      <c r="P869" s="1209"/>
      <c r="Q869" s="1209"/>
      <c r="R869" s="2117"/>
      <c r="S869" s="2117"/>
      <c r="T869" s="2117"/>
      <c r="U869" s="2117"/>
      <c r="V869" s="2117"/>
      <c r="W869" s="2117"/>
      <c r="X869" s="2117"/>
      <c r="Y869" s="896" t="s">
        <v>1451</v>
      </c>
      <c r="Z869" s="896"/>
      <c r="AA869" s="896"/>
      <c r="AB869" s="896"/>
      <c r="AC869" s="896"/>
      <c r="AD869" s="896"/>
      <c r="AE869" s="896"/>
      <c r="AF869" s="896"/>
      <c r="AG869" s="896"/>
      <c r="AH869" s="896"/>
      <c r="AI869" s="896"/>
      <c r="AJ869" s="896"/>
      <c r="AK869" s="896"/>
      <c r="AL869" s="896"/>
      <c r="AM869" s="896"/>
      <c r="AN869" s="896"/>
      <c r="AO869" s="896"/>
      <c r="AP869" s="1209"/>
      <c r="AQ869" s="1209"/>
      <c r="AR869" s="1209"/>
      <c r="AS869" s="1209"/>
      <c r="AT869" s="1209"/>
      <c r="AU869" s="1209"/>
      <c r="AV869" s="2117"/>
      <c r="AW869" s="2117"/>
      <c r="AX869" s="2117"/>
      <c r="AY869" s="2117"/>
      <c r="AZ869" s="2117"/>
      <c r="BA869" s="2117"/>
      <c r="BB869" s="2117"/>
      <c r="BC869" s="68"/>
      <c r="BD869" s="536"/>
    </row>
    <row r="870" spans="1:56">
      <c r="B870" s="896" t="s">
        <v>2046</v>
      </c>
      <c r="C870" s="896"/>
      <c r="D870" s="896"/>
      <c r="E870" s="896"/>
      <c r="F870" s="896"/>
      <c r="G870" s="896"/>
      <c r="H870" s="896"/>
      <c r="I870" s="896"/>
      <c r="J870" s="896"/>
      <c r="K870" s="896"/>
      <c r="L870" s="1547"/>
      <c r="M870" s="1548"/>
      <c r="N870" s="1548"/>
      <c r="O870" s="1548"/>
      <c r="P870" s="1548"/>
      <c r="Q870" s="1549"/>
      <c r="R870" s="1290"/>
      <c r="S870" s="1291"/>
      <c r="T870" s="1291"/>
      <c r="U870" s="1291"/>
      <c r="V870" s="1291"/>
      <c r="W870" s="1291"/>
      <c r="X870" s="1292"/>
      <c r="Y870" s="898" t="s">
        <v>1622</v>
      </c>
      <c r="Z870" s="899"/>
      <c r="AA870" s="899"/>
      <c r="AB870" s="899"/>
      <c r="AC870" s="899"/>
      <c r="AD870" s="899"/>
      <c r="AE870" s="899"/>
      <c r="AF870" s="899"/>
      <c r="AG870" s="899"/>
      <c r="AH870" s="899"/>
      <c r="AI870" s="899"/>
      <c r="AJ870" s="899"/>
      <c r="AK870" s="899"/>
      <c r="AL870" s="899"/>
      <c r="AM870" s="899"/>
      <c r="AN870" s="899"/>
      <c r="AO870" s="1208"/>
      <c r="AP870" s="1547"/>
      <c r="AQ870" s="1548"/>
      <c r="AR870" s="1548"/>
      <c r="AS870" s="1548"/>
      <c r="AT870" s="1548"/>
      <c r="AU870" s="1549"/>
      <c r="AV870" s="1290"/>
      <c r="AW870" s="1291"/>
      <c r="AX870" s="1291"/>
      <c r="AY870" s="1291"/>
      <c r="AZ870" s="1291"/>
      <c r="BA870" s="1291"/>
      <c r="BB870" s="1292"/>
      <c r="BC870" s="68"/>
      <c r="BD870" s="536"/>
    </row>
    <row r="871" spans="1:56">
      <c r="B871" s="896" t="s">
        <v>1447</v>
      </c>
      <c r="C871" s="896"/>
      <c r="D871" s="896"/>
      <c r="E871" s="896"/>
      <c r="F871" s="896"/>
      <c r="G871" s="896"/>
      <c r="H871" s="896"/>
      <c r="I871" s="896"/>
      <c r="J871" s="896"/>
      <c r="K871" s="896"/>
      <c r="L871" s="1547"/>
      <c r="M871" s="1548"/>
      <c r="N871" s="1548"/>
      <c r="O871" s="1548"/>
      <c r="P871" s="1548"/>
      <c r="Q871" s="1549"/>
      <c r="R871" s="1290"/>
      <c r="S871" s="1291"/>
      <c r="T871" s="1291"/>
      <c r="U871" s="1291"/>
      <c r="V871" s="1291"/>
      <c r="W871" s="1291"/>
      <c r="X871" s="1292"/>
      <c r="Y871" s="898" t="s">
        <v>1623</v>
      </c>
      <c r="Z871" s="899"/>
      <c r="AA871" s="899"/>
      <c r="AB871" s="899"/>
      <c r="AC871" s="899"/>
      <c r="AD871" s="899"/>
      <c r="AE871" s="899"/>
      <c r="AF871" s="899"/>
      <c r="AG871" s="899"/>
      <c r="AH871" s="899"/>
      <c r="AI871" s="899"/>
      <c r="AJ871" s="899"/>
      <c r="AK871" s="899"/>
      <c r="AL871" s="899"/>
      <c r="AM871" s="899"/>
      <c r="AN871" s="899"/>
      <c r="AO871" s="1208"/>
      <c r="AP871" s="1547"/>
      <c r="AQ871" s="1548"/>
      <c r="AR871" s="1548"/>
      <c r="AS871" s="1548"/>
      <c r="AT871" s="1548"/>
      <c r="AU871" s="1549"/>
      <c r="AV871" s="1290"/>
      <c r="AW871" s="1291"/>
      <c r="AX871" s="1291"/>
      <c r="AY871" s="1291"/>
      <c r="AZ871" s="1291"/>
      <c r="BA871" s="1291"/>
      <c r="BB871" s="1292"/>
      <c r="BC871" s="68"/>
      <c r="BD871" s="536"/>
    </row>
    <row r="872" spans="1:56">
      <c r="B872" s="896" t="s">
        <v>1448</v>
      </c>
      <c r="C872" s="896"/>
      <c r="D872" s="896"/>
      <c r="E872" s="896"/>
      <c r="F872" s="896"/>
      <c r="G872" s="896"/>
      <c r="H872" s="896"/>
      <c r="I872" s="896"/>
      <c r="J872" s="896"/>
      <c r="K872" s="896"/>
      <c r="L872" s="1547"/>
      <c r="M872" s="1548"/>
      <c r="N872" s="1548"/>
      <c r="O872" s="1548"/>
      <c r="P872" s="1548"/>
      <c r="Q872" s="1549"/>
      <c r="R872" s="1290"/>
      <c r="S872" s="1291"/>
      <c r="T872" s="1291"/>
      <c r="U872" s="1291"/>
      <c r="V872" s="1291"/>
      <c r="W872" s="1291"/>
      <c r="X872" s="1292"/>
      <c r="Y872" s="898" t="s">
        <v>1624</v>
      </c>
      <c r="Z872" s="899"/>
      <c r="AA872" s="899"/>
      <c r="AB872" s="899"/>
      <c r="AC872" s="899"/>
      <c r="AD872" s="899"/>
      <c r="AE872" s="899"/>
      <c r="AF872" s="899"/>
      <c r="AG872" s="899"/>
      <c r="AH872" s="899"/>
      <c r="AI872" s="899"/>
      <c r="AJ872" s="899"/>
      <c r="AK872" s="899"/>
      <c r="AL872" s="899"/>
      <c r="AM872" s="899"/>
      <c r="AN872" s="899"/>
      <c r="AO872" s="1208"/>
      <c r="AP872" s="1547"/>
      <c r="AQ872" s="1548"/>
      <c r="AR872" s="1548"/>
      <c r="AS872" s="1548"/>
      <c r="AT872" s="1548"/>
      <c r="AU872" s="1549"/>
      <c r="AV872" s="1290"/>
      <c r="AW872" s="1291"/>
      <c r="AX872" s="1291"/>
      <c r="AY872" s="1291"/>
      <c r="AZ872" s="1291"/>
      <c r="BA872" s="1291"/>
      <c r="BB872" s="1292"/>
      <c r="BC872" s="68"/>
      <c r="BD872" s="536"/>
    </row>
    <row r="873" spans="1:56">
      <c r="B873" s="896" t="s">
        <v>1449</v>
      </c>
      <c r="C873" s="896"/>
      <c r="D873" s="896"/>
      <c r="E873" s="896"/>
      <c r="F873" s="896"/>
      <c r="G873" s="896"/>
      <c r="H873" s="896"/>
      <c r="I873" s="896"/>
      <c r="J873" s="896"/>
      <c r="K873" s="896"/>
      <c r="L873" s="1547"/>
      <c r="M873" s="1548"/>
      <c r="N873" s="1548"/>
      <c r="O873" s="1548"/>
      <c r="P873" s="1548"/>
      <c r="Q873" s="1549"/>
      <c r="R873" s="1290"/>
      <c r="S873" s="1291"/>
      <c r="T873" s="1291"/>
      <c r="U873" s="1291"/>
      <c r="V873" s="1291"/>
      <c r="W873" s="1291"/>
      <c r="X873" s="1292"/>
      <c r="Y873" s="898" t="s">
        <v>1625</v>
      </c>
      <c r="Z873" s="899"/>
      <c r="AA873" s="899"/>
      <c r="AB873" s="899"/>
      <c r="AC873" s="899"/>
      <c r="AD873" s="899"/>
      <c r="AE873" s="899"/>
      <c r="AF873" s="899"/>
      <c r="AG873" s="899"/>
      <c r="AH873" s="899"/>
      <c r="AI873" s="899"/>
      <c r="AJ873" s="899"/>
      <c r="AK873" s="899"/>
      <c r="AL873" s="899"/>
      <c r="AM873" s="899"/>
      <c r="AN873" s="899"/>
      <c r="AO873" s="1208"/>
      <c r="AP873" s="1547"/>
      <c r="AQ873" s="1548"/>
      <c r="AR873" s="1548"/>
      <c r="AS873" s="1548"/>
      <c r="AT873" s="1548"/>
      <c r="AU873" s="1549"/>
      <c r="AV873" s="1290"/>
      <c r="AW873" s="1291"/>
      <c r="AX873" s="1291"/>
      <c r="AY873" s="1291"/>
      <c r="AZ873" s="1291"/>
      <c r="BA873" s="1291"/>
      <c r="BB873" s="1292"/>
      <c r="BC873" s="68"/>
      <c r="BD873" s="536"/>
    </row>
    <row r="874" spans="1:56">
      <c r="B874" s="896" t="s">
        <v>1450</v>
      </c>
      <c r="C874" s="896"/>
      <c r="D874" s="896"/>
      <c r="E874" s="896"/>
      <c r="F874" s="896"/>
      <c r="G874" s="896"/>
      <c r="H874" s="896"/>
      <c r="I874" s="896"/>
      <c r="J874" s="896"/>
      <c r="K874" s="896"/>
      <c r="L874" s="1547"/>
      <c r="M874" s="1548"/>
      <c r="N874" s="1548"/>
      <c r="O874" s="1548"/>
      <c r="P874" s="1548"/>
      <c r="Q874" s="1549"/>
      <c r="R874" s="1290"/>
      <c r="S874" s="1291"/>
      <c r="T874" s="1291"/>
      <c r="U874" s="1291"/>
      <c r="V874" s="1291"/>
      <c r="W874" s="1291"/>
      <c r="X874" s="1292"/>
      <c r="Y874" s="898" t="s">
        <v>1626</v>
      </c>
      <c r="Z874" s="899"/>
      <c r="AA874" s="899"/>
      <c r="AB874" s="899"/>
      <c r="AC874" s="899"/>
      <c r="AD874" s="899"/>
      <c r="AE874" s="899"/>
      <c r="AF874" s="899"/>
      <c r="AG874" s="899"/>
      <c r="AH874" s="899"/>
      <c r="AI874" s="899"/>
      <c r="AJ874" s="899"/>
      <c r="AK874" s="899"/>
      <c r="AL874" s="899"/>
      <c r="AM874" s="899"/>
      <c r="AN874" s="899"/>
      <c r="AO874" s="1208"/>
      <c r="AP874" s="1547"/>
      <c r="AQ874" s="1548"/>
      <c r="AR874" s="1548"/>
      <c r="AS874" s="1548"/>
      <c r="AT874" s="1548"/>
      <c r="AU874" s="1549"/>
      <c r="AV874" s="1290"/>
      <c r="AW874" s="1291"/>
      <c r="AX874" s="1291"/>
      <c r="AY874" s="1291"/>
      <c r="AZ874" s="1291"/>
      <c r="BA874" s="1291"/>
      <c r="BB874" s="1292"/>
      <c r="BC874" s="68"/>
      <c r="BD874" s="536"/>
    </row>
    <row r="875" spans="1:56">
      <c r="B875" s="25"/>
      <c r="C875" s="25"/>
      <c r="D875" s="293"/>
      <c r="E875" s="293"/>
      <c r="F875" s="293"/>
      <c r="G875" s="293"/>
      <c r="H875" s="294" t="s">
        <v>1330</v>
      </c>
      <c r="I875" s="2177" t="str">
        <f>IF(L875+R875+AP875+AV875&gt;0,"si","no")</f>
        <v>no</v>
      </c>
      <c r="J875" s="2177"/>
      <c r="K875" s="2177"/>
      <c r="L875" s="2177">
        <f>SUM(L869:Q874)</f>
        <v>0</v>
      </c>
      <c r="M875" s="2177"/>
      <c r="N875" s="2177"/>
      <c r="O875" s="2177"/>
      <c r="P875" s="2177"/>
      <c r="Q875" s="2177"/>
      <c r="R875" s="2203">
        <f>SUM(R869:X874)</f>
        <v>0</v>
      </c>
      <c r="S875" s="2177"/>
      <c r="T875" s="2177"/>
      <c r="U875" s="2177"/>
      <c r="V875" s="2177"/>
      <c r="W875" s="2177"/>
      <c r="X875" s="2177"/>
      <c r="Y875" s="25"/>
      <c r="Z875" s="25"/>
      <c r="AA875" s="25"/>
      <c r="AB875" s="25"/>
      <c r="AC875" s="25"/>
      <c r="AD875" s="25"/>
      <c r="AE875" s="25"/>
      <c r="AF875" s="25"/>
      <c r="AG875" s="25"/>
      <c r="AH875" s="25"/>
      <c r="AI875" s="25"/>
      <c r="AJ875" s="25"/>
      <c r="AK875" s="25"/>
      <c r="AL875" s="25"/>
      <c r="AM875" s="25"/>
      <c r="AN875" s="25"/>
      <c r="AO875" s="25"/>
      <c r="AP875" s="2177">
        <f>SUM(AP869:AU874)</f>
        <v>0</v>
      </c>
      <c r="AQ875" s="2177"/>
      <c r="AR875" s="2177"/>
      <c r="AS875" s="2177"/>
      <c r="AT875" s="2177"/>
      <c r="AU875" s="2177"/>
      <c r="AV875" s="2203">
        <f>SUM(AV869:BB874)</f>
        <v>0</v>
      </c>
      <c r="AW875" s="2177"/>
      <c r="AX875" s="2177"/>
      <c r="AY875" s="2177"/>
      <c r="AZ875" s="2177"/>
      <c r="BA875" s="2177"/>
      <c r="BB875" s="2177"/>
      <c r="BC875" s="68"/>
      <c r="BD875" s="536"/>
    </row>
    <row r="876" spans="1:56">
      <c r="N876" s="567"/>
      <c r="AH876" s="519"/>
    </row>
    <row r="877" spans="1:56" ht="20.25" customHeight="1">
      <c r="B877" s="1060" t="s">
        <v>1048</v>
      </c>
      <c r="C877" s="1061"/>
      <c r="D877" s="1061"/>
      <c r="E877" s="1061"/>
      <c r="F877" s="1216" t="s">
        <v>473</v>
      </c>
      <c r="G877" s="1217"/>
      <c r="H877" s="1217"/>
      <c r="I877" s="1217"/>
      <c r="J877" s="993">
        <f>IF($U$2&lt;&gt;"",$U$2,"")</f>
        <v>0</v>
      </c>
      <c r="K877" s="993"/>
      <c r="L877" s="993"/>
      <c r="M877" s="993"/>
      <c r="N877" s="993"/>
      <c r="O877" s="993"/>
      <c r="P877" s="994"/>
      <c r="Q877" s="1196" t="s">
        <v>427</v>
      </c>
      <c r="R877" s="1196"/>
      <c r="S877" s="1196"/>
      <c r="T877" s="1196"/>
      <c r="U877" s="1196"/>
      <c r="V877" s="1196"/>
      <c r="W877" s="1196"/>
      <c r="X877" s="1196"/>
      <c r="Y877" s="1196"/>
      <c r="Z877" s="1196"/>
      <c r="AA877" s="1196"/>
      <c r="AB877" s="1196"/>
      <c r="AC877" s="1196"/>
      <c r="AD877" s="1196"/>
      <c r="AE877" s="1196"/>
      <c r="AF877" s="1196"/>
      <c r="AG877" s="1196"/>
      <c r="AH877" s="1196"/>
      <c r="AI877" s="1196"/>
      <c r="AJ877" s="1196"/>
      <c r="AK877" s="1196"/>
      <c r="AL877" s="1196"/>
      <c r="AM877" s="1196"/>
      <c r="AN877" s="1196"/>
      <c r="AO877" s="1196"/>
      <c r="AP877" s="1196"/>
      <c r="AQ877" s="1196"/>
      <c r="AR877" s="1196"/>
      <c r="AS877" s="1196"/>
      <c r="AT877" s="1196"/>
      <c r="AU877" s="1196"/>
      <c r="AV877" s="1196"/>
      <c r="AW877" s="1196"/>
      <c r="AX877" s="1196"/>
      <c r="AY877" s="1196"/>
      <c r="AZ877" s="1196"/>
      <c r="BA877" s="1196"/>
      <c r="BB877" s="1197"/>
    </row>
    <row r="878" spans="1:56" ht="20.25" customHeight="1">
      <c r="B878" s="1062"/>
      <c r="C878" s="1063"/>
      <c r="D878" s="1063"/>
      <c r="E878" s="1063"/>
      <c r="F878" s="1239" t="s">
        <v>653</v>
      </c>
      <c r="G878" s="1240"/>
      <c r="H878" s="1240"/>
      <c r="I878" s="1240"/>
      <c r="J878" s="1042" t="str">
        <f>IF($AW$2&lt;&gt;"",$AW$2,"")</f>
        <v>01</v>
      </c>
      <c r="K878" s="1042"/>
      <c r="L878" s="1042"/>
      <c r="M878" s="1042"/>
      <c r="N878" s="1042"/>
      <c r="O878" s="1042"/>
      <c r="P878" s="1043"/>
      <c r="Q878" s="1198"/>
      <c r="R878" s="1198"/>
      <c r="S878" s="1198"/>
      <c r="T878" s="1198"/>
      <c r="U878" s="1198"/>
      <c r="V878" s="1198"/>
      <c r="W878" s="1198"/>
      <c r="X878" s="1198"/>
      <c r="Y878" s="1198"/>
      <c r="Z878" s="1198"/>
      <c r="AA878" s="1198"/>
      <c r="AB878" s="1198"/>
      <c r="AC878" s="1198"/>
      <c r="AD878" s="1198"/>
      <c r="AE878" s="1198"/>
      <c r="AF878" s="1198"/>
      <c r="AG878" s="1198"/>
      <c r="AH878" s="1198"/>
      <c r="AI878" s="1198"/>
      <c r="AJ878" s="1198"/>
      <c r="AK878" s="1198"/>
      <c r="AL878" s="1198"/>
      <c r="AM878" s="1198"/>
      <c r="AN878" s="1198"/>
      <c r="AO878" s="1198"/>
      <c r="AP878" s="1198"/>
      <c r="AQ878" s="1198"/>
      <c r="AR878" s="1198"/>
      <c r="AS878" s="1198"/>
      <c r="AT878" s="1198"/>
      <c r="AU878" s="1198"/>
      <c r="AV878" s="1198"/>
      <c r="AW878" s="1198"/>
      <c r="AX878" s="1198"/>
      <c r="AY878" s="1198"/>
      <c r="AZ878" s="1198"/>
      <c r="BA878" s="1198"/>
      <c r="BB878" s="1199"/>
    </row>
    <row r="879" spans="1:56" ht="5.25" customHeight="1">
      <c r="N879" s="567"/>
    </row>
    <row r="880" spans="1:56" ht="5.25" customHeight="1">
      <c r="A880" s="68"/>
      <c r="B880" s="68"/>
      <c r="C880" s="68"/>
      <c r="D880" s="68"/>
      <c r="E880" s="68"/>
      <c r="F880" s="68"/>
      <c r="G880" s="68"/>
      <c r="H880" s="68"/>
      <c r="I880" s="68"/>
      <c r="J880" s="68"/>
      <c r="N880" s="567"/>
      <c r="AS880" s="68"/>
      <c r="AT880" s="68"/>
      <c r="AU880" s="68"/>
      <c r="AV880" s="68"/>
      <c r="AW880" s="68"/>
      <c r="AX880" s="68"/>
      <c r="AY880" s="68"/>
      <c r="AZ880" s="68"/>
      <c r="BA880" s="68"/>
      <c r="BB880" s="68"/>
    </row>
    <row r="881" spans="1:73" ht="5.25" customHeight="1">
      <c r="A881" s="68"/>
      <c r="B881" s="68"/>
      <c r="C881" s="68"/>
      <c r="D881" s="68"/>
      <c r="E881" s="68"/>
      <c r="F881" s="68"/>
      <c r="G881" s="68"/>
      <c r="H881" s="68"/>
      <c r="I881" s="68"/>
      <c r="J881" s="68"/>
      <c r="L881" s="97"/>
      <c r="M881" s="97"/>
      <c r="N881" s="97"/>
      <c r="O881" s="97"/>
      <c r="P881" s="97"/>
      <c r="Q881" s="97"/>
      <c r="R881" s="97"/>
      <c r="S881" s="97"/>
      <c r="T881" s="97"/>
      <c r="U881" s="97"/>
      <c r="V881" s="97"/>
      <c r="W881" s="97"/>
      <c r="X881" s="97"/>
      <c r="Y881" s="97"/>
      <c r="Z881" s="97"/>
      <c r="AA881" s="97"/>
      <c r="AB881" s="97"/>
      <c r="AC881" s="97"/>
      <c r="AD881" s="97"/>
      <c r="AG881" s="198"/>
      <c r="AH881" s="198"/>
      <c r="AI881" s="198"/>
      <c r="AJ881" s="198"/>
      <c r="AK881" s="198"/>
      <c r="AL881" s="198"/>
      <c r="AM881" s="198"/>
      <c r="AN881" s="198"/>
      <c r="AO881" s="198"/>
      <c r="AP881" s="198"/>
      <c r="AQ881" s="198"/>
      <c r="AS881" s="293"/>
      <c r="AU881" s="68"/>
      <c r="AV881" s="68"/>
      <c r="AW881" s="68"/>
      <c r="AX881" s="68"/>
      <c r="AY881" s="68"/>
      <c r="AZ881" s="68"/>
      <c r="BA881" s="68"/>
      <c r="BB881" s="68"/>
    </row>
    <row r="882" spans="1:73" ht="5.25" customHeight="1">
      <c r="N882" s="567"/>
      <c r="AS882" s="68"/>
      <c r="AT882" s="68"/>
      <c r="AU882" s="68"/>
      <c r="AV882" s="68"/>
      <c r="AW882" s="68"/>
      <c r="AX882" s="68"/>
      <c r="AY882" s="68"/>
      <c r="AZ882" s="68"/>
      <c r="BA882" s="68"/>
      <c r="BB882" s="68"/>
    </row>
    <row r="883" spans="1:73" ht="5.25" customHeight="1">
      <c r="N883" s="567"/>
    </row>
    <row r="884" spans="1:73" ht="33" customHeight="1">
      <c r="B884" s="2185" t="s">
        <v>1884</v>
      </c>
      <c r="C884" s="2186"/>
      <c r="D884" s="2186"/>
      <c r="E884" s="2186"/>
      <c r="F884" s="2186"/>
      <c r="G884" s="2186"/>
      <c r="H884" s="2186"/>
      <c r="I884" s="2186"/>
      <c r="J884" s="2186"/>
      <c r="K884" s="2186"/>
      <c r="L884" s="2186"/>
      <c r="M884" s="2186"/>
      <c r="N884" s="2186"/>
      <c r="O884" s="2186"/>
      <c r="P884" s="2186"/>
      <c r="Q884" s="2186"/>
      <c r="R884" s="2186"/>
      <c r="S884" s="2186"/>
      <c r="T884" s="2186"/>
      <c r="U884" s="2186"/>
      <c r="V884" s="2186"/>
      <c r="W884" s="2186"/>
      <c r="X884" s="2186"/>
      <c r="Y884" s="2186"/>
      <c r="Z884" s="2186"/>
      <c r="AA884" s="2186"/>
      <c r="AB884" s="2186"/>
      <c r="AC884" s="2186"/>
      <c r="AD884" s="2186"/>
      <c r="AE884" s="2186"/>
      <c r="AF884" s="2186"/>
      <c r="AG884" s="2186"/>
      <c r="AH884" s="2186"/>
      <c r="AI884" s="2186"/>
      <c r="AJ884" s="2186"/>
      <c r="AK884" s="2186"/>
      <c r="AL884" s="2186"/>
      <c r="AM884" s="2186"/>
      <c r="AN884" s="2186"/>
      <c r="AO884" s="2186"/>
      <c r="AP884" s="2186"/>
      <c r="AQ884" s="2186"/>
      <c r="AR884" s="2186"/>
      <c r="AS884" s="2186"/>
      <c r="AT884" s="2186"/>
      <c r="AU884" s="2186"/>
      <c r="AV884" s="2186"/>
      <c r="AW884" s="2186"/>
      <c r="AX884" s="2186"/>
      <c r="AY884" s="2186"/>
      <c r="AZ884" s="2186"/>
      <c r="BA884" s="2186"/>
      <c r="BB884" s="2187"/>
      <c r="BE884" s="568"/>
      <c r="BF884" s="1152" t="s">
        <v>662</v>
      </c>
      <c r="BG884" s="1153"/>
      <c r="BH884" s="1153"/>
      <c r="BI884" s="1154"/>
      <c r="BJ884" s="1152" t="s">
        <v>663</v>
      </c>
      <c r="BK884" s="1153"/>
      <c r="BL884" s="1153"/>
      <c r="BM884" s="1154"/>
      <c r="BN884" s="568"/>
      <c r="BO884" s="568"/>
      <c r="BP884" s="568"/>
      <c r="BQ884" s="568"/>
      <c r="BR884" s="568"/>
      <c r="BS884" s="568"/>
    </row>
    <row r="885" spans="1:73" ht="39.75" customHeight="1">
      <c r="A885" s="68"/>
      <c r="B885" s="1294" t="s">
        <v>923</v>
      </c>
      <c r="C885" s="1295"/>
      <c r="D885" s="1295"/>
      <c r="E885" s="1295"/>
      <c r="F885" s="1295"/>
      <c r="G885" s="1295"/>
      <c r="H885" s="1295"/>
      <c r="I885" s="1295"/>
      <c r="J885" s="1295"/>
      <c r="K885" s="1295"/>
      <c r="L885" s="1295"/>
      <c r="M885" s="1295"/>
      <c r="N885" s="1295"/>
      <c r="O885" s="1295"/>
      <c r="P885" s="1295"/>
      <c r="Q885" s="1295"/>
      <c r="R885" s="1295"/>
      <c r="S885" s="1295"/>
      <c r="T885" s="1295"/>
      <c r="U885" s="1295"/>
      <c r="V885" s="1295"/>
      <c r="W885" s="1295"/>
      <c r="X885" s="1295"/>
      <c r="Y885" s="1295"/>
      <c r="Z885" s="1295"/>
      <c r="AA885" s="1295"/>
      <c r="AB885" s="1295"/>
      <c r="AC885" s="1295"/>
      <c r="AD885" s="1295"/>
      <c r="AE885" s="1295"/>
      <c r="AF885" s="1295"/>
      <c r="AG885" s="1295"/>
      <c r="AH885" s="1296"/>
      <c r="AI885" s="1132"/>
      <c r="AJ885" s="1133"/>
      <c r="AK885" s="1133"/>
      <c r="AL885" s="1133"/>
      <c r="AM885" s="336"/>
      <c r="AN885" s="336"/>
      <c r="AO885" s="1133"/>
      <c r="AP885" s="1133"/>
      <c r="AQ885" s="1133"/>
      <c r="AR885" s="1134"/>
      <c r="AS885" s="1132" t="s">
        <v>922</v>
      </c>
      <c r="AT885" s="1133"/>
      <c r="AU885" s="1133"/>
      <c r="AV885" s="1133"/>
      <c r="AW885" s="1134"/>
      <c r="AX885" s="1176" t="s">
        <v>312</v>
      </c>
      <c r="AY885" s="1177"/>
      <c r="AZ885" s="1177"/>
      <c r="BA885" s="1177"/>
      <c r="BB885" s="1178"/>
      <c r="BE885" s="568"/>
      <c r="BF885" s="621">
        <v>1</v>
      </c>
      <c r="BG885" s="621">
        <v>2</v>
      </c>
      <c r="BH885" s="621">
        <v>3</v>
      </c>
      <c r="BI885" s="621">
        <v>4</v>
      </c>
      <c r="BJ885" s="621">
        <v>1</v>
      </c>
      <c r="BK885" s="621">
        <v>2</v>
      </c>
      <c r="BL885" s="621">
        <v>3</v>
      </c>
      <c r="BM885" s="621">
        <v>4</v>
      </c>
      <c r="BN885" s="768" t="s">
        <v>1966</v>
      </c>
      <c r="BO885" s="769" t="s">
        <v>2277</v>
      </c>
      <c r="BP885" s="769" t="s">
        <v>2278</v>
      </c>
      <c r="BQ885" s="788" t="s">
        <v>2289</v>
      </c>
      <c r="BR885" s="785"/>
      <c r="BS885" s="785"/>
    </row>
    <row r="886" spans="1:73" ht="14.25" customHeight="1">
      <c r="A886" s="68"/>
      <c r="B886" s="1297" t="s">
        <v>2136</v>
      </c>
      <c r="C886" s="1297"/>
      <c r="D886" s="1297"/>
      <c r="E886" s="1533" t="s">
        <v>2134</v>
      </c>
      <c r="F886" s="1534"/>
      <c r="G886" s="1534"/>
      <c r="H886" s="1534"/>
      <c r="I886" s="1534"/>
      <c r="J886" s="1534"/>
      <c r="K886" s="1534"/>
      <c r="L886" s="1534"/>
      <c r="M886" s="1534"/>
      <c r="N886" s="1534"/>
      <c r="O886" s="1534"/>
      <c r="P886" s="1534"/>
      <c r="Q886" s="1534"/>
      <c r="R886" s="1534"/>
      <c r="S886" s="1534"/>
      <c r="T886" s="1534"/>
      <c r="U886" s="1534"/>
      <c r="V886" s="1534"/>
      <c r="W886" s="1534"/>
      <c r="X886" s="1534"/>
      <c r="Y886" s="1534"/>
      <c r="Z886" s="1534"/>
      <c r="AA886" s="1534"/>
      <c r="AB886" s="1534"/>
      <c r="AC886" s="1534"/>
      <c r="AD886" s="1534"/>
      <c r="AE886" s="1534"/>
      <c r="AF886" s="1534"/>
      <c r="AG886" s="1534"/>
      <c r="AH886" s="1534"/>
      <c r="AI886" s="639"/>
      <c r="AJ886" s="594"/>
      <c r="AK886" s="594"/>
      <c r="AL886" s="594"/>
      <c r="AM886" s="594"/>
      <c r="AN886" s="594"/>
      <c r="AO886" s="594"/>
      <c r="AP886" s="594"/>
      <c r="AQ886" s="594"/>
      <c r="AR886" s="594"/>
      <c r="AS886" s="594"/>
      <c r="AT886" s="594"/>
      <c r="AU886" s="594"/>
      <c r="AV886" s="594"/>
      <c r="AW886" s="594"/>
      <c r="AX886" s="602"/>
      <c r="AY886" s="602"/>
      <c r="AZ886" s="602"/>
      <c r="BA886" s="602"/>
      <c r="BB886" s="603"/>
      <c r="BE886" s="35" t="s">
        <v>2139</v>
      </c>
      <c r="BF886" s="631">
        <v>0.08</v>
      </c>
      <c r="BG886" s="631">
        <v>0</v>
      </c>
      <c r="BH886" s="631">
        <v>0</v>
      </c>
      <c r="BI886" s="631">
        <v>0</v>
      </c>
      <c r="BJ886" s="631" t="s">
        <v>1078</v>
      </c>
      <c r="BK886" s="631" t="s">
        <v>1079</v>
      </c>
      <c r="BL886" s="631"/>
      <c r="BM886" s="631"/>
      <c r="BN886" s="612">
        <f>AK890</f>
        <v>0</v>
      </c>
      <c r="BO886" s="35" t="str">
        <f>AC890</f>
        <v/>
      </c>
      <c r="BP886" s="35">
        <f>IF(AND(BO886&lt;&gt;"",BO886&lt;&gt;0),VLOOKUP(BO886,tabelle!$H$57:$I$61,2,FALSE),0)</f>
        <v>0</v>
      </c>
      <c r="BQ886" s="784">
        <f>IF($AN$853=4,maggiorazione_paesaggistico(BE886,BN886,BP886),0)</f>
        <v>0</v>
      </c>
      <c r="BR886" s="286"/>
      <c r="BS886" s="786"/>
      <c r="BU886" s="787"/>
    </row>
    <row r="887" spans="1:73" ht="14.25" customHeight="1">
      <c r="A887" s="68"/>
      <c r="B887" s="1297"/>
      <c r="C887" s="1297"/>
      <c r="D887" s="1297"/>
      <c r="E887" s="1536"/>
      <c r="F887" s="1537"/>
      <c r="G887" s="1537"/>
      <c r="H887" s="1537"/>
      <c r="I887" s="1537"/>
      <c r="J887" s="1537"/>
      <c r="K887" s="1537"/>
      <c r="L887" s="1537"/>
      <c r="M887" s="1537"/>
      <c r="N887" s="1537"/>
      <c r="O887" s="1537"/>
      <c r="P887" s="1537"/>
      <c r="Q887" s="1537"/>
      <c r="R887" s="1537"/>
      <c r="S887" s="1537"/>
      <c r="T887" s="1537"/>
      <c r="U887" s="1537"/>
      <c r="V887" s="1537"/>
      <c r="W887" s="1537"/>
      <c r="X887" s="1537"/>
      <c r="Y887" s="1537"/>
      <c r="Z887" s="1537"/>
      <c r="AA887" s="1537"/>
      <c r="AB887" s="1537"/>
      <c r="AC887" s="1537"/>
      <c r="AD887" s="1537"/>
      <c r="AE887" s="1537"/>
      <c r="AF887" s="1537"/>
      <c r="AG887" s="1537"/>
      <c r="AH887" s="1537"/>
      <c r="AI887" s="640"/>
      <c r="AJ887" s="581"/>
      <c r="AK887" s="581"/>
      <c r="AL887" s="581"/>
      <c r="AM887" s="581"/>
      <c r="AN887" s="581"/>
      <c r="AO887" s="581"/>
      <c r="AP887" s="581"/>
      <c r="AQ887" s="581"/>
      <c r="AR887" s="581"/>
      <c r="AS887" s="581"/>
      <c r="AT887" s="581"/>
      <c r="AU887" s="581"/>
      <c r="AV887" s="581"/>
      <c r="AW887" s="581"/>
      <c r="AX887" s="591"/>
      <c r="AY887" s="591"/>
      <c r="AZ887" s="591"/>
      <c r="BA887" s="591"/>
      <c r="BB887" s="605"/>
      <c r="BC887" s="592"/>
      <c r="BE887" s="35" t="s">
        <v>2140</v>
      </c>
      <c r="BF887" s="631">
        <v>0.04</v>
      </c>
      <c r="BG887" s="631">
        <v>0.03</v>
      </c>
      <c r="BH887" s="631">
        <v>0</v>
      </c>
      <c r="BI887" s="631">
        <v>0</v>
      </c>
      <c r="BJ887" s="631">
        <v>2</v>
      </c>
      <c r="BK887" s="631">
        <v>1</v>
      </c>
      <c r="BL887" s="631">
        <v>0</v>
      </c>
      <c r="BM887" s="631"/>
      <c r="BN887" s="613">
        <f>AK896</f>
        <v>0</v>
      </c>
      <c r="BO887" s="770" t="str">
        <f>AC896</f>
        <v/>
      </c>
      <c r="BP887" s="35">
        <f>IF(AND(BO887&lt;&gt;"",BO887&lt;&gt;0),VLOOKUP(BO887,tabelle!$H$57:$I$61,2,FALSE),0)</f>
        <v>0</v>
      </c>
      <c r="BQ887" s="784">
        <f>IF($AN$853=4,maggiorazione_paesaggistico(BE887,BN887,BP887),0)</f>
        <v>0</v>
      </c>
      <c r="BR887" s="286"/>
      <c r="BS887" s="786"/>
      <c r="BU887" s="787"/>
    </row>
    <row r="888" spans="1:73" ht="14.25" customHeight="1">
      <c r="A888" s="68"/>
      <c r="B888" s="1297"/>
      <c r="C888" s="1297"/>
      <c r="D888" s="1297"/>
      <c r="E888" s="1539"/>
      <c r="F888" s="1540"/>
      <c r="G888" s="1540"/>
      <c r="H888" s="1540"/>
      <c r="I888" s="1540"/>
      <c r="J888" s="1540"/>
      <c r="K888" s="1540"/>
      <c r="L888" s="1540"/>
      <c r="M888" s="1540"/>
      <c r="N888" s="1540"/>
      <c r="O888" s="1540"/>
      <c r="P888" s="1540"/>
      <c r="Q888" s="1540"/>
      <c r="R888" s="1540"/>
      <c r="S888" s="1540"/>
      <c r="T888" s="1540"/>
      <c r="U888" s="1540"/>
      <c r="V888" s="1540"/>
      <c r="W888" s="1540"/>
      <c r="X888" s="1540"/>
      <c r="Y888" s="1540"/>
      <c r="Z888" s="1540"/>
      <c r="AA888" s="1540"/>
      <c r="AB888" s="1540"/>
      <c r="AC888" s="1540"/>
      <c r="AD888" s="1540"/>
      <c r="AE888" s="1540"/>
      <c r="AF888" s="1540"/>
      <c r="AG888" s="1540"/>
      <c r="AH888" s="1540"/>
      <c r="AI888" s="641"/>
      <c r="AJ888" s="599"/>
      <c r="AK888" s="599"/>
      <c r="AL888" s="599"/>
      <c r="AM888" s="599"/>
      <c r="AN888" s="599"/>
      <c r="AO888" s="599"/>
      <c r="AP888" s="599"/>
      <c r="AQ888" s="599"/>
      <c r="AR888" s="599"/>
      <c r="AS888" s="599"/>
      <c r="AT888" s="599"/>
      <c r="AU888" s="599"/>
      <c r="AV888" s="599"/>
      <c r="AW888" s="599"/>
      <c r="AX888" s="587"/>
      <c r="AY888" s="587"/>
      <c r="AZ888" s="587"/>
      <c r="BA888" s="587"/>
      <c r="BB888" s="607"/>
      <c r="BC888" s="592"/>
      <c r="BE888" s="35" t="s">
        <v>2141</v>
      </c>
      <c r="BF888" s="631">
        <v>0.03</v>
      </c>
      <c r="BG888" s="631">
        <v>0.02</v>
      </c>
      <c r="BH888" s="631"/>
      <c r="BI888" s="631"/>
      <c r="BJ888" s="631">
        <v>2</v>
      </c>
      <c r="BK888" s="631">
        <v>1</v>
      </c>
      <c r="BL888" s="631">
        <v>0</v>
      </c>
      <c r="BM888" s="631"/>
      <c r="BN888" s="613">
        <f>AK899</f>
        <v>0</v>
      </c>
      <c r="BO888" s="770">
        <f>AC899</f>
        <v>0</v>
      </c>
      <c r="BP888" s="35">
        <f>IF(AND(BO888&lt;&gt;"",BO888&lt;&gt;0),VLOOKUP(BO888,tabelle!$H$57:$I$61,2,FALSE),0)</f>
        <v>0</v>
      </c>
      <c r="BQ888" s="784">
        <f>IF($AN$853=4,maggiorazione_paesaggistico(BE888,BN888,BP888),0)</f>
        <v>0</v>
      </c>
      <c r="BR888" s="286"/>
      <c r="BS888" s="786"/>
      <c r="BU888" s="787"/>
    </row>
    <row r="889" spans="1:73" ht="18.75" customHeight="1">
      <c r="A889" s="68"/>
      <c r="B889" s="1183" t="s">
        <v>2139</v>
      </c>
      <c r="C889" s="1183"/>
      <c r="D889" s="1183"/>
      <c r="E889" s="2205" t="s">
        <v>2135</v>
      </c>
      <c r="F889" s="2206"/>
      <c r="G889" s="2206"/>
      <c r="H889" s="2206"/>
      <c r="I889" s="2206"/>
      <c r="J889" s="2206"/>
      <c r="K889" s="2206"/>
      <c r="L889" s="2206"/>
      <c r="M889" s="2206"/>
      <c r="N889" s="2206"/>
      <c r="O889" s="2206"/>
      <c r="P889" s="2206"/>
      <c r="Q889" s="2206"/>
      <c r="R889" s="2206"/>
      <c r="S889" s="2206"/>
      <c r="T889" s="2206"/>
      <c r="U889" s="2206"/>
      <c r="V889" s="2206"/>
      <c r="W889" s="2206"/>
      <c r="X889" s="2206"/>
      <c r="Y889" s="2206"/>
      <c r="Z889" s="2206"/>
      <c r="AA889" s="2207"/>
      <c r="AB889" s="759"/>
      <c r="AC889" s="759"/>
      <c r="AD889" s="759"/>
      <c r="AE889" s="759"/>
      <c r="AF889" s="759"/>
      <c r="AG889" s="759"/>
      <c r="AH889" s="760"/>
      <c r="AI889" s="642"/>
      <c r="AJ889" s="240"/>
      <c r="AK889" s="240"/>
      <c r="AL889" s="240"/>
      <c r="AM889" s="240"/>
      <c r="AN889" s="103"/>
      <c r="AO889" s="103"/>
      <c r="AP889" s="103"/>
      <c r="AQ889" s="103"/>
      <c r="AR889" s="239"/>
      <c r="AS889" s="596"/>
      <c r="AT889" s="581"/>
      <c r="AU889" s="581"/>
      <c r="AV889" s="581"/>
      <c r="AW889" s="581"/>
      <c r="AX889" s="604"/>
      <c r="AY889" s="591"/>
      <c r="AZ889" s="591"/>
      <c r="BA889" s="591"/>
      <c r="BB889" s="605"/>
      <c r="BC889" s="592"/>
      <c r="BE889" s="35" t="s">
        <v>586</v>
      </c>
      <c r="BF889" s="631">
        <v>0.03</v>
      </c>
      <c r="BG889" s="631">
        <v>0.02</v>
      </c>
      <c r="BH889" s="631">
        <v>0.01</v>
      </c>
      <c r="BI889" s="631">
        <v>0</v>
      </c>
      <c r="BJ889" s="631">
        <v>0.3</v>
      </c>
      <c r="BK889" s="631">
        <v>0.15</v>
      </c>
      <c r="BL889" s="631">
        <v>0</v>
      </c>
      <c r="BM889" s="631"/>
      <c r="BN889" s="614" t="str">
        <f>AS905</f>
        <v/>
      </c>
      <c r="BO889" s="35">
        <f>AC905</f>
        <v>0</v>
      </c>
      <c r="BP889" s="35">
        <f>IF(AND(BO889&lt;&gt;"",BO889&lt;&gt;0),VLOOKUP(BO889,tabelle!$H$57:$I$61,2,FALSE),0)</f>
        <v>0</v>
      </c>
      <c r="BQ889" s="784">
        <f>IF($AN$853=4,maggiorazione_paesaggistico(BE889,BN889,BP889),0)</f>
        <v>0</v>
      </c>
      <c r="BR889" s="286"/>
      <c r="BS889" s="786"/>
      <c r="BU889" s="787"/>
    </row>
    <row r="890" spans="1:73" ht="14.25" customHeight="1">
      <c r="A890" s="68"/>
      <c r="B890" s="1183"/>
      <c r="C890" s="1183"/>
      <c r="D890" s="1183"/>
      <c r="E890" s="2208"/>
      <c r="F890" s="2209"/>
      <c r="G890" s="2209"/>
      <c r="H890" s="2209"/>
      <c r="I890" s="2209"/>
      <c r="J890" s="2209"/>
      <c r="K890" s="2209"/>
      <c r="L890" s="2209"/>
      <c r="M890" s="2209"/>
      <c r="N890" s="2209"/>
      <c r="O890" s="2209"/>
      <c r="P890" s="2209"/>
      <c r="Q890" s="2209"/>
      <c r="R890" s="2209"/>
      <c r="S890" s="2209"/>
      <c r="T890" s="2209"/>
      <c r="U890" s="2209"/>
      <c r="V890" s="2209"/>
      <c r="W890" s="2209"/>
      <c r="X890" s="2209"/>
      <c r="Y890" s="2209"/>
      <c r="Z890" s="2209"/>
      <c r="AA890" s="2210"/>
      <c r="AB890" s="762"/>
      <c r="AC890" s="1155" t="s">
        <v>1679</v>
      </c>
      <c r="AD890" s="1155"/>
      <c r="AE890" s="1155"/>
      <c r="AF890" s="1155"/>
      <c r="AG890" s="1155"/>
      <c r="AH890" s="763"/>
      <c r="AI890" s="643"/>
      <c r="AJ890" s="241"/>
      <c r="AK890" s="1185"/>
      <c r="AL890" s="1185"/>
      <c r="AM890" s="1185"/>
      <c r="AN890" s="1185"/>
      <c r="AO890" s="1185"/>
      <c r="AP890" s="1185"/>
      <c r="AQ890" s="241"/>
      <c r="AR890" s="644"/>
      <c r="AS890" s="596"/>
      <c r="AT890" s="581"/>
      <c r="AU890" s="581"/>
      <c r="AV890" s="581"/>
      <c r="AW890" s="581"/>
      <c r="AX890" s="1127">
        <f>BQ886</f>
        <v>0</v>
      </c>
      <c r="AY890" s="1128"/>
      <c r="AZ890" s="1128"/>
      <c r="BA890" s="1128"/>
      <c r="BB890" s="1129"/>
      <c r="BC890" s="592"/>
      <c r="BE890" s="35" t="s">
        <v>338</v>
      </c>
      <c r="BF890" s="631">
        <v>0.03</v>
      </c>
      <c r="BG890" s="631">
        <v>0.02</v>
      </c>
      <c r="BH890" s="631">
        <v>0.01</v>
      </c>
      <c r="BI890" s="631">
        <v>0</v>
      </c>
      <c r="BJ890" s="631">
        <v>0.3</v>
      </c>
      <c r="BK890" s="631">
        <v>0.15</v>
      </c>
      <c r="BL890" s="631">
        <v>0</v>
      </c>
      <c r="BM890" s="631"/>
      <c r="BN890" s="614" t="str">
        <f>AS908</f>
        <v/>
      </c>
      <c r="BO890" s="35">
        <f>AC908</f>
        <v>0</v>
      </c>
      <c r="BP890" s="35">
        <f>IF(AND(BO890&lt;&gt;"",BO890&lt;&gt;0),VLOOKUP(BO890,tabelle!$H$57:$I$61,2,FALSE),0)</f>
        <v>0</v>
      </c>
      <c r="BQ890" s="784">
        <f>IF($AN$853=4,maggiorazione_paesaggistico(BE890,BN890,BP890),0)</f>
        <v>0</v>
      </c>
      <c r="BR890" s="286"/>
      <c r="BS890" s="786"/>
      <c r="BU890" s="787"/>
    </row>
    <row r="891" spans="1:73" ht="18.75" customHeight="1">
      <c r="A891" s="68"/>
      <c r="B891" s="1183"/>
      <c r="C891" s="1183"/>
      <c r="D891" s="1183"/>
      <c r="E891" s="2211"/>
      <c r="F891" s="2212"/>
      <c r="G891" s="2212"/>
      <c r="H891" s="2212"/>
      <c r="I891" s="2212"/>
      <c r="J891" s="2212"/>
      <c r="K891" s="2212"/>
      <c r="L891" s="2212"/>
      <c r="M891" s="2212"/>
      <c r="N891" s="2212"/>
      <c r="O891" s="2212"/>
      <c r="P891" s="2212"/>
      <c r="Q891" s="2212"/>
      <c r="R891" s="2212"/>
      <c r="S891" s="2212"/>
      <c r="T891" s="2212"/>
      <c r="U891" s="2212"/>
      <c r="V891" s="2212"/>
      <c r="W891" s="2212"/>
      <c r="X891" s="2212"/>
      <c r="Y891" s="2212"/>
      <c r="Z891" s="2212"/>
      <c r="AA891" s="2213"/>
      <c r="AB891" s="765"/>
      <c r="AC891" s="765"/>
      <c r="AD891" s="765"/>
      <c r="AE891" s="765"/>
      <c r="AF891" s="765"/>
      <c r="AG891" s="765"/>
      <c r="AH891" s="766"/>
      <c r="AI891" s="642"/>
      <c r="AJ891" s="240"/>
      <c r="AK891" s="240"/>
      <c r="AL891" s="240"/>
      <c r="AM891" s="240"/>
      <c r="AN891" s="103"/>
      <c r="AO891" s="103"/>
      <c r="AP891" s="103"/>
      <c r="AQ891" s="103"/>
      <c r="AR891" s="239"/>
      <c r="AS891" s="596"/>
      <c r="AT891" s="581"/>
      <c r="AU891" s="581"/>
      <c r="AV891" s="581"/>
      <c r="AW891" s="581"/>
      <c r="AX891" s="604"/>
      <c r="AY891" s="591"/>
      <c r="AZ891" s="591"/>
      <c r="BA891" s="591"/>
      <c r="BB891" s="605"/>
      <c r="BC891" s="592"/>
      <c r="BE891" s="35" t="s">
        <v>339</v>
      </c>
      <c r="BF891" s="631">
        <v>0.03</v>
      </c>
      <c r="BG891" s="631">
        <v>0.02</v>
      </c>
      <c r="BH891" s="631">
        <v>0.01</v>
      </c>
      <c r="BI891" s="631">
        <v>0</v>
      </c>
      <c r="BJ891" s="631">
        <v>0.3</v>
      </c>
      <c r="BK891" s="631">
        <v>0.15</v>
      </c>
      <c r="BL891" s="631">
        <v>0</v>
      </c>
      <c r="BM891" s="631"/>
      <c r="BN891" s="614" t="str">
        <f>AS911</f>
        <v/>
      </c>
      <c r="BO891" s="35">
        <f>AC911</f>
        <v>0</v>
      </c>
      <c r="BP891" s="35">
        <f>IF(AND(BO891&lt;&gt;"",BO891&lt;&gt;0),VLOOKUP(BO891,tabelle!$H$57:$I$61,2,FALSE),0)</f>
        <v>0</v>
      </c>
      <c r="BQ891" s="784">
        <f>IF($AN$853=4,maggiorazione_paesaggistico(BE891,BN891,BP891),0)</f>
        <v>0</v>
      </c>
      <c r="BR891" s="286"/>
      <c r="BS891" s="786"/>
      <c r="BU891" s="787"/>
    </row>
    <row r="892" spans="1:73" ht="10" customHeight="1">
      <c r="A892" s="68"/>
      <c r="B892" s="1297" t="s">
        <v>2137</v>
      </c>
      <c r="C892" s="1297"/>
      <c r="D892" s="1297"/>
      <c r="E892" s="1533" t="s">
        <v>598</v>
      </c>
      <c r="F892" s="1534"/>
      <c r="G892" s="1534"/>
      <c r="H892" s="1534"/>
      <c r="I892" s="1534"/>
      <c r="J892" s="1534"/>
      <c r="K892" s="1534"/>
      <c r="L892" s="1534"/>
      <c r="M892" s="1534"/>
      <c r="N892" s="1534"/>
      <c r="O892" s="1534"/>
      <c r="P892" s="1534"/>
      <c r="Q892" s="1534"/>
      <c r="R892" s="1534"/>
      <c r="S892" s="1534"/>
      <c r="T892" s="1534"/>
      <c r="U892" s="1534"/>
      <c r="V892" s="1534"/>
      <c r="W892" s="1534"/>
      <c r="X892" s="1534"/>
      <c r="Y892" s="1534"/>
      <c r="Z892" s="1534"/>
      <c r="AA892" s="1534"/>
      <c r="AB892" s="1534"/>
      <c r="AC892" s="1534"/>
      <c r="AD892" s="1534"/>
      <c r="AE892" s="1534"/>
      <c r="AF892" s="1534"/>
      <c r="AG892" s="1534"/>
      <c r="AH892" s="1534"/>
      <c r="AI892" s="639"/>
      <c r="AJ892" s="594"/>
      <c r="AK892" s="594"/>
      <c r="AL892" s="645"/>
      <c r="AM892" s="645"/>
      <c r="AN892" s="645"/>
      <c r="AO892" s="645"/>
      <c r="AP892" s="645"/>
      <c r="AQ892" s="645"/>
      <c r="AR892" s="645"/>
      <c r="AS892" s="594"/>
      <c r="AT892" s="594"/>
      <c r="AU892" s="594"/>
      <c r="AV892" s="594"/>
      <c r="AW892" s="594"/>
      <c r="AX892" s="602"/>
      <c r="AY892" s="602"/>
      <c r="AZ892" s="602"/>
      <c r="BA892" s="602"/>
      <c r="BB892" s="603"/>
      <c r="BC892" s="592"/>
      <c r="BD892" s="286" t="s">
        <v>180</v>
      </c>
      <c r="BE892" s="35" t="s">
        <v>344</v>
      </c>
      <c r="BF892" s="631">
        <v>0.03</v>
      </c>
      <c r="BG892" s="631">
        <v>0.02</v>
      </c>
      <c r="BH892" s="631">
        <v>0.01</v>
      </c>
      <c r="BI892" s="631">
        <v>0</v>
      </c>
      <c r="BJ892" s="631">
        <v>0.3</v>
      </c>
      <c r="BK892" s="631">
        <v>0.15</v>
      </c>
      <c r="BL892" s="631">
        <v>0</v>
      </c>
      <c r="BM892" s="631"/>
      <c r="BN892" s="614" t="str">
        <f>AS914</f>
        <v/>
      </c>
      <c r="BO892" s="35">
        <f>AC914</f>
        <v>0</v>
      </c>
      <c r="BP892" s="35">
        <f>IF(AND(BO892&lt;&gt;"",BO892&lt;&gt;0),VLOOKUP(BO892,tabelle!$H$57:$I$61,2,FALSE),0)</f>
        <v>0</v>
      </c>
      <c r="BQ892" s="784">
        <f>IF($AN$853=4,maggiorazione_paesaggistico(BE892,BN892,BP892),0)</f>
        <v>0</v>
      </c>
      <c r="BR892" s="286"/>
      <c r="BS892" s="786"/>
      <c r="BU892" s="787"/>
    </row>
    <row r="893" spans="1:73" ht="14.25" customHeight="1">
      <c r="A893" s="68"/>
      <c r="B893" s="1297"/>
      <c r="C893" s="1297"/>
      <c r="D893" s="1297"/>
      <c r="E893" s="1536"/>
      <c r="F893" s="1537"/>
      <c r="G893" s="1537"/>
      <c r="H893" s="1537"/>
      <c r="I893" s="1537"/>
      <c r="J893" s="1537"/>
      <c r="K893" s="1537"/>
      <c r="L893" s="1537"/>
      <c r="M893" s="1537"/>
      <c r="N893" s="1537"/>
      <c r="O893" s="1537"/>
      <c r="P893" s="1537"/>
      <c r="Q893" s="1537"/>
      <c r="R893" s="1537"/>
      <c r="S893" s="1537"/>
      <c r="T893" s="1537"/>
      <c r="U893" s="1537"/>
      <c r="V893" s="1537"/>
      <c r="W893" s="1537"/>
      <c r="X893" s="1537"/>
      <c r="Y893" s="1537"/>
      <c r="Z893" s="1537"/>
      <c r="AA893" s="1537"/>
      <c r="AB893" s="1537"/>
      <c r="AC893" s="1537"/>
      <c r="AD893" s="1537"/>
      <c r="AE893" s="1537"/>
      <c r="AF893" s="1537"/>
      <c r="AG893" s="1537"/>
      <c r="AH893" s="1537"/>
      <c r="AI893" s="640"/>
      <c r="AJ893" s="581"/>
      <c r="AK893" s="581"/>
      <c r="AL893" s="646"/>
      <c r="AM893" s="646"/>
      <c r="AN893" s="646"/>
      <c r="AO893" s="646"/>
      <c r="AP893" s="646"/>
      <c r="AQ893" s="646"/>
      <c r="AR893" s="646"/>
      <c r="AS893" s="581"/>
      <c r="AT893" s="581"/>
      <c r="AU893" s="581"/>
      <c r="AV893" s="581"/>
      <c r="AW893" s="581"/>
      <c r="AX893" s="591"/>
      <c r="AY893" s="591"/>
      <c r="AZ893" s="591"/>
      <c r="BA893" s="591"/>
      <c r="BB893" s="605"/>
      <c r="BC893" s="592"/>
      <c r="BE893" s="35" t="s">
        <v>346</v>
      </c>
      <c r="BF893" s="631">
        <v>0.06</v>
      </c>
      <c r="BG893" s="631">
        <v>0</v>
      </c>
      <c r="BH893" s="631"/>
      <c r="BI893" s="631"/>
      <c r="BJ893" s="631" t="s">
        <v>1078</v>
      </c>
      <c r="BK893" s="631" t="s">
        <v>1079</v>
      </c>
      <c r="BL893" s="631"/>
      <c r="BM893" s="631"/>
      <c r="BN893" s="612">
        <f>AK920</f>
        <v>0</v>
      </c>
      <c r="BO893" s="35">
        <f>AC920</f>
        <v>0</v>
      </c>
      <c r="BP893" s="35">
        <f>IF(AND(BO893&lt;&gt;"",BO893&lt;&gt;0),VLOOKUP(BO893,tabelle!$H$57:$I$61,2,FALSE),0)</f>
        <v>0</v>
      </c>
      <c r="BQ893" s="784">
        <f>IF($AN$853=4,maggiorazione_paesaggistico(BE893,BN893,BP893),0)</f>
        <v>0</v>
      </c>
      <c r="BR893" s="286"/>
      <c r="BS893" s="786"/>
      <c r="BU893" s="787"/>
    </row>
    <row r="894" spans="1:73" ht="10" customHeight="1">
      <c r="A894" s="68"/>
      <c r="B894" s="1297"/>
      <c r="C894" s="1297"/>
      <c r="D894" s="1297"/>
      <c r="E894" s="1539"/>
      <c r="F894" s="1540"/>
      <c r="G894" s="1540"/>
      <c r="H894" s="1540"/>
      <c r="I894" s="1540"/>
      <c r="J894" s="1540"/>
      <c r="K894" s="1540"/>
      <c r="L894" s="1540"/>
      <c r="M894" s="1540"/>
      <c r="N894" s="1540"/>
      <c r="O894" s="1540"/>
      <c r="P894" s="1540"/>
      <c r="Q894" s="1540"/>
      <c r="R894" s="1540"/>
      <c r="S894" s="1540"/>
      <c r="T894" s="1540"/>
      <c r="U894" s="1540"/>
      <c r="V894" s="1540"/>
      <c r="W894" s="1540"/>
      <c r="X894" s="1540"/>
      <c r="Y894" s="1540"/>
      <c r="Z894" s="1540"/>
      <c r="AA894" s="1540"/>
      <c r="AB894" s="1540"/>
      <c r="AC894" s="1540"/>
      <c r="AD894" s="1540"/>
      <c r="AE894" s="1540"/>
      <c r="AF894" s="1540"/>
      <c r="AG894" s="1540"/>
      <c r="AH894" s="1540"/>
      <c r="AI894" s="641"/>
      <c r="AJ894" s="599"/>
      <c r="AK894" s="599"/>
      <c r="AL894" s="647"/>
      <c r="AM894" s="647"/>
      <c r="AN894" s="647"/>
      <c r="AO894" s="647"/>
      <c r="AP894" s="647"/>
      <c r="AQ894" s="647"/>
      <c r="AR894" s="647"/>
      <c r="AS894" s="599"/>
      <c r="AT894" s="599"/>
      <c r="AU894" s="599"/>
      <c r="AV894" s="599"/>
      <c r="AW894" s="599"/>
      <c r="AX894" s="587"/>
      <c r="AY894" s="587"/>
      <c r="AZ894" s="587"/>
      <c r="BA894" s="587"/>
      <c r="BB894" s="607"/>
      <c r="BC894" s="592"/>
      <c r="BE894" s="35" t="s">
        <v>347</v>
      </c>
      <c r="BF894" s="631">
        <v>0.04</v>
      </c>
      <c r="BG894" s="631">
        <v>0</v>
      </c>
      <c r="BH894" s="631"/>
      <c r="BI894" s="631"/>
      <c r="BJ894" s="631" t="s">
        <v>1078</v>
      </c>
      <c r="BK894" s="631" t="s">
        <v>1079</v>
      </c>
      <c r="BL894" s="631"/>
      <c r="BM894" s="631"/>
      <c r="BN894" s="612">
        <f>AK923</f>
        <v>0</v>
      </c>
      <c r="BO894" s="35" t="str">
        <f>AC923</f>
        <v/>
      </c>
      <c r="BP894" s="35">
        <f>IF(AND(BO894&lt;&gt;"",BO894&lt;&gt;0),VLOOKUP(BO894,tabelle!$H$57:$I$61,2,FALSE),0)</f>
        <v>0</v>
      </c>
      <c r="BQ894" s="784">
        <f>IF($AN$853=4,maggiorazione_paesaggistico(BE894,BN894,BP894),0)</f>
        <v>0</v>
      </c>
      <c r="BR894" s="286"/>
      <c r="BS894" s="786"/>
      <c r="BU894" s="787"/>
    </row>
    <row r="895" spans="1:73" ht="10" customHeight="1">
      <c r="A895" s="68"/>
      <c r="B895" s="1183" t="s">
        <v>2140</v>
      </c>
      <c r="C895" s="1183"/>
      <c r="D895" s="1183"/>
      <c r="E895" s="2205" t="s">
        <v>569</v>
      </c>
      <c r="F895" s="2206"/>
      <c r="G895" s="2206"/>
      <c r="H895" s="2206"/>
      <c r="I895" s="2206"/>
      <c r="J895" s="2206"/>
      <c r="K895" s="2206"/>
      <c r="L895" s="2206"/>
      <c r="M895" s="2206"/>
      <c r="N895" s="2206"/>
      <c r="O895" s="2206"/>
      <c r="P895" s="2206"/>
      <c r="Q895" s="2206"/>
      <c r="R895" s="2206"/>
      <c r="S895" s="2206"/>
      <c r="T895" s="2206"/>
      <c r="U895" s="2206"/>
      <c r="V895" s="2206"/>
      <c r="W895" s="2206"/>
      <c r="X895" s="2206"/>
      <c r="Y895" s="2206"/>
      <c r="Z895" s="2206"/>
      <c r="AA895" s="2207"/>
      <c r="AB895" s="758"/>
      <c r="AC895" s="759"/>
      <c r="AD895" s="759"/>
      <c r="AE895" s="759"/>
      <c r="AF895" s="759"/>
      <c r="AG895" s="759"/>
      <c r="AH895" s="760"/>
      <c r="AI895" s="642"/>
      <c r="AJ895" s="240"/>
      <c r="AK895" s="240"/>
      <c r="AL895" s="240"/>
      <c r="AM895" s="240"/>
      <c r="AN895" s="103"/>
      <c r="AO895" s="103"/>
      <c r="AP895" s="103"/>
      <c r="AQ895" s="103"/>
      <c r="AR895" s="239"/>
      <c r="AS895" s="596"/>
      <c r="AT895" s="581"/>
      <c r="AU895" s="581"/>
      <c r="AV895" s="581"/>
      <c r="AW895" s="581"/>
      <c r="AX895" s="604"/>
      <c r="AY895" s="591"/>
      <c r="AZ895" s="591"/>
      <c r="BA895" s="591"/>
      <c r="BB895" s="605"/>
      <c r="BC895" s="592"/>
      <c r="BE895" s="35" t="s">
        <v>587</v>
      </c>
      <c r="BF895" s="482">
        <v>0.1</v>
      </c>
      <c r="BG895" s="482">
        <v>0</v>
      </c>
      <c r="BH895" s="482"/>
      <c r="BI895" s="482"/>
      <c r="BJ895" s="631" t="s">
        <v>1078</v>
      </c>
      <c r="BK895" s="631" t="s">
        <v>1079</v>
      </c>
      <c r="BL895" s="484"/>
      <c r="BM895" s="484"/>
      <c r="BN895" s="615">
        <f>AK926</f>
        <v>0</v>
      </c>
      <c r="BO895" s="35">
        <f>AC926</f>
        <v>0</v>
      </c>
      <c r="BP895" s="35">
        <f>IF(AND(BO895&lt;&gt;"",BO895&lt;&gt;0),VLOOKUP(BO895,tabelle!$H$57:$I$61,2,FALSE),0)</f>
        <v>0</v>
      </c>
      <c r="BQ895" s="784">
        <f>IF($AN$853=4,maggiorazione_paesaggistico(BE895,BN895,BP895),0)</f>
        <v>0</v>
      </c>
      <c r="BR895" s="286"/>
      <c r="BS895" s="786"/>
      <c r="BU895" s="787"/>
    </row>
    <row r="896" spans="1:73" ht="14.25" customHeight="1">
      <c r="A896" s="68"/>
      <c r="B896" s="1183"/>
      <c r="C896" s="1183"/>
      <c r="D896" s="1183"/>
      <c r="E896" s="2208"/>
      <c r="F896" s="2209"/>
      <c r="G896" s="2209"/>
      <c r="H896" s="2209"/>
      <c r="I896" s="2209"/>
      <c r="J896" s="2209"/>
      <c r="K896" s="2209"/>
      <c r="L896" s="2209"/>
      <c r="M896" s="2209"/>
      <c r="N896" s="2209"/>
      <c r="O896" s="2209"/>
      <c r="P896" s="2209"/>
      <c r="Q896" s="2209"/>
      <c r="R896" s="2209"/>
      <c r="S896" s="2209"/>
      <c r="T896" s="2209"/>
      <c r="U896" s="2209"/>
      <c r="V896" s="2209"/>
      <c r="W896" s="2209"/>
      <c r="X896" s="2209"/>
      <c r="Y896" s="2209"/>
      <c r="Z896" s="2209"/>
      <c r="AA896" s="2210"/>
      <c r="AB896" s="761"/>
      <c r="AC896" s="1155" t="s">
        <v>1679</v>
      </c>
      <c r="AD896" s="1155"/>
      <c r="AE896" s="1155"/>
      <c r="AF896" s="1155"/>
      <c r="AG896" s="1155"/>
      <c r="AH896" s="763"/>
      <c r="AI896" s="643"/>
      <c r="AJ896" s="241"/>
      <c r="AK896" s="1186"/>
      <c r="AL896" s="1186"/>
      <c r="AM896" s="1186"/>
      <c r="AN896" s="1186"/>
      <c r="AO896" s="1186"/>
      <c r="AP896" s="1186"/>
      <c r="AQ896" s="241"/>
      <c r="AR896" s="644"/>
      <c r="AS896" s="596"/>
      <c r="AT896" s="581"/>
      <c r="AU896" s="581"/>
      <c r="AV896" s="581"/>
      <c r="AW896" s="581"/>
      <c r="AX896" s="1127">
        <f>BQ887</f>
        <v>0</v>
      </c>
      <c r="AY896" s="1128"/>
      <c r="AZ896" s="1128"/>
      <c r="BA896" s="1128"/>
      <c r="BB896" s="1129"/>
      <c r="BC896" s="592"/>
      <c r="BE896" s="35" t="s">
        <v>348</v>
      </c>
      <c r="BF896" s="482">
        <v>0.03</v>
      </c>
      <c r="BG896" s="482">
        <v>0</v>
      </c>
      <c r="BH896" s="482"/>
      <c r="BI896" s="482"/>
      <c r="BJ896" s="631" t="s">
        <v>1078</v>
      </c>
      <c r="BK896" s="631" t="s">
        <v>1079</v>
      </c>
      <c r="BL896" s="632"/>
      <c r="BM896" s="632"/>
      <c r="BN896" s="616">
        <f>AK929</f>
        <v>0</v>
      </c>
      <c r="BO896" s="35">
        <f>AC929</f>
        <v>0</v>
      </c>
      <c r="BP896" s="35">
        <f>IF(AND(BO896&lt;&gt;"",BO896&lt;&gt;0),VLOOKUP(BO896,tabelle!$H$57:$I$61,2,FALSE),0)</f>
        <v>0</v>
      </c>
      <c r="BQ896" s="784">
        <f>IF($AN$853=4,maggiorazione_paesaggistico(BE896,BN896,BP896),0)</f>
        <v>0</v>
      </c>
      <c r="BR896" s="286"/>
      <c r="BS896" s="786"/>
      <c r="BU896" s="787"/>
    </row>
    <row r="897" spans="1:73" ht="10" customHeight="1">
      <c r="A897" s="68"/>
      <c r="B897" s="1183"/>
      <c r="C897" s="1183"/>
      <c r="D897" s="1183"/>
      <c r="E897" s="2208"/>
      <c r="F897" s="2209"/>
      <c r="G897" s="2209"/>
      <c r="H897" s="2209"/>
      <c r="I897" s="2209"/>
      <c r="J897" s="2209"/>
      <c r="K897" s="2209"/>
      <c r="L897" s="2209"/>
      <c r="M897" s="2209"/>
      <c r="N897" s="2209"/>
      <c r="O897" s="2209"/>
      <c r="P897" s="2209"/>
      <c r="Q897" s="2209"/>
      <c r="R897" s="2209"/>
      <c r="S897" s="2209"/>
      <c r="T897" s="2209"/>
      <c r="U897" s="2209"/>
      <c r="V897" s="2209"/>
      <c r="W897" s="2209"/>
      <c r="X897" s="2209"/>
      <c r="Y897" s="2209"/>
      <c r="Z897" s="2209"/>
      <c r="AA897" s="2210"/>
      <c r="AB897" s="764"/>
      <c r="AC897" s="765"/>
      <c r="AD897" s="765"/>
      <c r="AE897" s="765"/>
      <c r="AF897" s="765"/>
      <c r="AG897" s="765"/>
      <c r="AH897" s="766"/>
      <c r="AI897" s="648"/>
      <c r="AJ897" s="649"/>
      <c r="AK897" s="649"/>
      <c r="AL897" s="649"/>
      <c r="AM897" s="649"/>
      <c r="AN897" s="650"/>
      <c r="AO897" s="650"/>
      <c r="AP897" s="650"/>
      <c r="AQ897" s="650"/>
      <c r="AR897" s="651"/>
      <c r="AS897" s="598"/>
      <c r="AT897" s="599"/>
      <c r="AU897" s="599"/>
      <c r="AV897" s="599"/>
      <c r="AW897" s="599"/>
      <c r="AX897" s="604"/>
      <c r="AY897" s="591"/>
      <c r="AZ897" s="591"/>
      <c r="BA897" s="591"/>
      <c r="BB897" s="605"/>
      <c r="BC897" s="592"/>
      <c r="BE897" s="35" t="s">
        <v>2075</v>
      </c>
      <c r="BF897" s="482">
        <v>0.1</v>
      </c>
      <c r="BG897" s="482">
        <v>0</v>
      </c>
      <c r="BH897" s="482"/>
      <c r="BI897" s="482"/>
      <c r="BJ897" s="631" t="s">
        <v>1078</v>
      </c>
      <c r="BK897" s="631" t="s">
        <v>1079</v>
      </c>
      <c r="BL897" s="484"/>
      <c r="BM897" s="484"/>
      <c r="BN897" s="615">
        <f>AK932</f>
        <v>0</v>
      </c>
      <c r="BO897" s="35">
        <f>AC932</f>
        <v>0</v>
      </c>
      <c r="BP897" s="35">
        <f>IF(AND(BO897&lt;&gt;"",BO897&lt;&gt;0),VLOOKUP(BO897,tabelle!$H$57:$I$61,2,FALSE),0)</f>
        <v>0</v>
      </c>
      <c r="BQ897" s="784">
        <f>IF($AN$853=4,maggiorazione_paesaggistico(BE897,BN897,BP897),0)</f>
        <v>0</v>
      </c>
      <c r="BR897" s="286"/>
      <c r="BS897" s="786"/>
      <c r="BU897" s="787"/>
    </row>
    <row r="898" spans="1:73" ht="14.25" customHeight="1">
      <c r="A898" s="68"/>
      <c r="B898" s="1183" t="s">
        <v>2141</v>
      </c>
      <c r="C898" s="1183"/>
      <c r="D898" s="1183"/>
      <c r="E898" s="1518" t="s">
        <v>570</v>
      </c>
      <c r="F898" s="1519"/>
      <c r="G898" s="1519"/>
      <c r="H898" s="1519"/>
      <c r="I898" s="1519"/>
      <c r="J898" s="1519"/>
      <c r="K898" s="1519"/>
      <c r="L898" s="1519"/>
      <c r="M898" s="1519"/>
      <c r="N898" s="1519"/>
      <c r="O898" s="1519"/>
      <c r="P898" s="1519"/>
      <c r="Q898" s="1519"/>
      <c r="R898" s="1519"/>
      <c r="S898" s="1519"/>
      <c r="T898" s="1519"/>
      <c r="U898" s="1519"/>
      <c r="V898" s="1519"/>
      <c r="W898" s="1519"/>
      <c r="X898" s="1519"/>
      <c r="Y898" s="1519"/>
      <c r="Z898" s="1519"/>
      <c r="AA898" s="1520"/>
      <c r="AB898" s="759"/>
      <c r="AC898" s="759"/>
      <c r="AD898" s="759"/>
      <c r="AE898" s="759"/>
      <c r="AF898" s="759"/>
      <c r="AG898" s="759"/>
      <c r="AH898" s="760"/>
      <c r="AI898" s="652"/>
      <c r="AJ898" s="232"/>
      <c r="AK898" s="232"/>
      <c r="AL898" s="232"/>
      <c r="AM898" s="232"/>
      <c r="AN898" s="233"/>
      <c r="AO898" s="233"/>
      <c r="AP898" s="233"/>
      <c r="AQ898" s="233"/>
      <c r="AR898" s="234"/>
      <c r="AS898" s="593"/>
      <c r="AT898" s="594"/>
      <c r="AU898" s="594"/>
      <c r="AV898" s="594"/>
      <c r="AW898" s="594"/>
      <c r="AX898" s="601"/>
      <c r="AY898" s="602"/>
      <c r="AZ898" s="602"/>
      <c r="BA898" s="602"/>
      <c r="BB898" s="603"/>
      <c r="BC898" s="592"/>
      <c r="BE898" s="611" t="s">
        <v>340</v>
      </c>
      <c r="BF898" s="482">
        <v>0.1</v>
      </c>
      <c r="BG898" s="482">
        <v>0.06</v>
      </c>
      <c r="BH898" s="482">
        <v>0.04</v>
      </c>
      <c r="BI898" s="482"/>
      <c r="BJ898" s="482">
        <v>0.7</v>
      </c>
      <c r="BK898" s="482">
        <v>0.3</v>
      </c>
      <c r="BL898" s="484">
        <v>0</v>
      </c>
      <c r="BM898" s="484"/>
      <c r="BN898" s="617" t="str">
        <f>AS941</f>
        <v/>
      </c>
      <c r="BO898" s="35" t="str">
        <f>AC941</f>
        <v/>
      </c>
      <c r="BP898" s="35">
        <f>IF(AND(BO898&lt;&gt;"",BO898&lt;&gt;0),VLOOKUP(BO898,tabelle!$H$57:$I$61,2,FALSE),0)</f>
        <v>0</v>
      </c>
      <c r="BQ898" s="784">
        <f>IF($AN$853=4,maggiorazione_paesaggistico(BE898,BN898,BP898),0)</f>
        <v>0</v>
      </c>
      <c r="BR898" s="286"/>
      <c r="BS898" s="786"/>
      <c r="BU898" s="787"/>
    </row>
    <row r="899" spans="1:73" ht="14.25" customHeight="1">
      <c r="A899" s="68"/>
      <c r="B899" s="1183"/>
      <c r="C899" s="1183"/>
      <c r="D899" s="1183"/>
      <c r="E899" s="1521"/>
      <c r="F899" s="1522"/>
      <c r="G899" s="1522"/>
      <c r="H899" s="1522"/>
      <c r="I899" s="1522"/>
      <c r="J899" s="1522"/>
      <c r="K899" s="1522"/>
      <c r="L899" s="1522"/>
      <c r="M899" s="1522"/>
      <c r="N899" s="1522"/>
      <c r="O899" s="1522"/>
      <c r="P899" s="1522"/>
      <c r="Q899" s="1522"/>
      <c r="R899" s="1522"/>
      <c r="S899" s="1522"/>
      <c r="T899" s="1522"/>
      <c r="U899" s="1522"/>
      <c r="V899" s="1522"/>
      <c r="W899" s="1522"/>
      <c r="X899" s="1522"/>
      <c r="Y899" s="1522"/>
      <c r="Z899" s="1522"/>
      <c r="AA899" s="1523"/>
      <c r="AB899" s="762"/>
      <c r="AC899" s="1155"/>
      <c r="AD899" s="1155"/>
      <c r="AE899" s="1155"/>
      <c r="AF899" s="1155"/>
      <c r="AG899" s="1155"/>
      <c r="AH899" s="763"/>
      <c r="AI899" s="643"/>
      <c r="AJ899" s="241"/>
      <c r="AK899" s="1186"/>
      <c r="AL899" s="1186"/>
      <c r="AM899" s="1186"/>
      <c r="AN899" s="1186"/>
      <c r="AO899" s="1186"/>
      <c r="AP899" s="1186"/>
      <c r="AQ899" s="241"/>
      <c r="AR899" s="644"/>
      <c r="AS899" s="596"/>
      <c r="AT899" s="581"/>
      <c r="AU899" s="581"/>
      <c r="AV899" s="581"/>
      <c r="AW899" s="581"/>
      <c r="AX899" s="1127">
        <f>BQ888</f>
        <v>0</v>
      </c>
      <c r="AY899" s="1128"/>
      <c r="AZ899" s="1128"/>
      <c r="BA899" s="1128"/>
      <c r="BB899" s="1129"/>
      <c r="BC899" s="592"/>
      <c r="BE899" s="611" t="s">
        <v>591</v>
      </c>
      <c r="BF899" s="482">
        <v>0.12</v>
      </c>
      <c r="BG899" s="482">
        <v>0.08</v>
      </c>
      <c r="BH899" s="482">
        <v>0.04</v>
      </c>
      <c r="BI899" s="482"/>
      <c r="BJ899" s="482">
        <v>0.7</v>
      </c>
      <c r="BK899" s="482">
        <v>0.3</v>
      </c>
      <c r="BL899" s="484">
        <v>0</v>
      </c>
      <c r="BM899" s="484"/>
      <c r="BN899" s="617" t="str">
        <f>AS947</f>
        <v/>
      </c>
      <c r="BO899" s="35" t="str">
        <f>AC947</f>
        <v/>
      </c>
      <c r="BP899" s="35">
        <f>IF(AND(BO899&lt;&gt;"",BO899&lt;&gt;0),VLOOKUP(BO899,tabelle!$H$57:$I$61,2,FALSE),0)</f>
        <v>0</v>
      </c>
      <c r="BQ899" s="784">
        <f>IF($AN$853=4,maggiorazione_paesaggistico(BE899,BN899,BP899),0)</f>
        <v>0</v>
      </c>
      <c r="BR899" s="286"/>
      <c r="BS899" s="786"/>
      <c r="BU899" s="787"/>
    </row>
    <row r="900" spans="1:73" ht="14.25" customHeight="1">
      <c r="A900" s="68"/>
      <c r="B900" s="1183"/>
      <c r="C900" s="1183"/>
      <c r="D900" s="1183"/>
      <c r="E900" s="1524"/>
      <c r="F900" s="1525"/>
      <c r="G900" s="1525"/>
      <c r="H900" s="1525"/>
      <c r="I900" s="1525"/>
      <c r="J900" s="1525"/>
      <c r="K900" s="1525"/>
      <c r="L900" s="1525"/>
      <c r="M900" s="1525"/>
      <c r="N900" s="1525"/>
      <c r="O900" s="1525"/>
      <c r="P900" s="1525"/>
      <c r="Q900" s="1525"/>
      <c r="R900" s="1525"/>
      <c r="S900" s="1525"/>
      <c r="T900" s="1525"/>
      <c r="U900" s="1525"/>
      <c r="V900" s="1525"/>
      <c r="W900" s="1525"/>
      <c r="X900" s="1525"/>
      <c r="Y900" s="1525"/>
      <c r="Z900" s="1525"/>
      <c r="AA900" s="1526"/>
      <c r="AB900" s="765"/>
      <c r="AC900" s="765"/>
      <c r="AD900" s="765"/>
      <c r="AE900" s="765"/>
      <c r="AF900" s="765"/>
      <c r="AG900" s="765"/>
      <c r="AH900" s="766"/>
      <c r="AI900" s="642"/>
      <c r="AJ900" s="240"/>
      <c r="AK900" s="240"/>
      <c r="AL900" s="240"/>
      <c r="AM900" s="240"/>
      <c r="AN900" s="103"/>
      <c r="AO900" s="103"/>
      <c r="AP900" s="103"/>
      <c r="AQ900" s="103"/>
      <c r="AR900" s="239"/>
      <c r="AS900" s="596"/>
      <c r="AT900" s="581"/>
      <c r="AU900" s="581"/>
      <c r="AV900" s="581"/>
      <c r="AW900" s="581"/>
      <c r="AX900" s="604"/>
      <c r="AY900" s="591"/>
      <c r="AZ900" s="591"/>
      <c r="BA900" s="591"/>
      <c r="BB900" s="605"/>
      <c r="BC900" s="592"/>
      <c r="BE900" s="611" t="s">
        <v>589</v>
      </c>
      <c r="BF900" s="482">
        <v>0.08</v>
      </c>
      <c r="BG900" s="482">
        <v>0.05</v>
      </c>
      <c r="BH900" s="482">
        <v>0.02</v>
      </c>
      <c r="BI900" s="482"/>
      <c r="BJ900" s="482">
        <v>0.7</v>
      </c>
      <c r="BK900" s="482">
        <v>0.3</v>
      </c>
      <c r="BL900" s="484">
        <v>0</v>
      </c>
      <c r="BM900" s="484"/>
      <c r="BN900" s="617" t="str">
        <f>AS950</f>
        <v/>
      </c>
      <c r="BO900" s="35">
        <f>AC950</f>
        <v>0</v>
      </c>
      <c r="BP900" s="35">
        <f>IF(AND(BO900&lt;&gt;"",BO900&lt;&gt;0),VLOOKUP(BO900,tabelle!$H$57:$I$61,2,FALSE),0)</f>
        <v>0</v>
      </c>
      <c r="BQ900" s="784">
        <f>IF($AN$853=4,maggiorazione_paesaggistico(BE900,BN900,BP900),0)</f>
        <v>0</v>
      </c>
      <c r="BR900" s="286"/>
      <c r="BS900" s="786"/>
      <c r="BU900" s="787"/>
    </row>
    <row r="901" spans="1:73" ht="10" customHeight="1">
      <c r="A901" s="68"/>
      <c r="B901" s="1297" t="s">
        <v>2138</v>
      </c>
      <c r="C901" s="1297"/>
      <c r="D901" s="1297"/>
      <c r="E901" s="1533" t="s">
        <v>593</v>
      </c>
      <c r="F901" s="1534"/>
      <c r="G901" s="1534"/>
      <c r="H901" s="1534"/>
      <c r="I901" s="1534"/>
      <c r="J901" s="1534"/>
      <c r="K901" s="1534"/>
      <c r="L901" s="1534"/>
      <c r="M901" s="1534"/>
      <c r="N901" s="1534"/>
      <c r="O901" s="1534"/>
      <c r="P901" s="1534"/>
      <c r="Q901" s="1534"/>
      <c r="R901" s="1534"/>
      <c r="S901" s="1534"/>
      <c r="T901" s="1534"/>
      <c r="U901" s="1534"/>
      <c r="V901" s="1534"/>
      <c r="W901" s="1534"/>
      <c r="X901" s="1534"/>
      <c r="Y901" s="1534"/>
      <c r="Z901" s="1534"/>
      <c r="AA901" s="1534"/>
      <c r="AB901" s="1534"/>
      <c r="AC901" s="1534"/>
      <c r="AD901" s="1534"/>
      <c r="AE901" s="1534"/>
      <c r="AF901" s="1534"/>
      <c r="AG901" s="1534"/>
      <c r="AH901" s="1534"/>
      <c r="AI901" s="639"/>
      <c r="AJ901" s="594"/>
      <c r="AK901" s="594"/>
      <c r="AL901" s="645"/>
      <c r="AM901" s="645"/>
      <c r="AN901" s="645"/>
      <c r="AO901" s="645"/>
      <c r="AP901" s="645"/>
      <c r="AQ901" s="645"/>
      <c r="AR901" s="645"/>
      <c r="AS901" s="594"/>
      <c r="AT901" s="594"/>
      <c r="AU901" s="594"/>
      <c r="AV901" s="594"/>
      <c r="AW901" s="594"/>
      <c r="AX901" s="602"/>
      <c r="AY901" s="602"/>
      <c r="AZ901" s="602"/>
      <c r="BA901" s="602"/>
      <c r="BB901" s="603"/>
      <c r="BC901" s="592"/>
      <c r="BE901" s="611" t="s">
        <v>590</v>
      </c>
      <c r="BF901" s="482">
        <v>0.06</v>
      </c>
      <c r="BG901" s="482">
        <v>0</v>
      </c>
      <c r="BH901" s="482"/>
      <c r="BI901" s="482"/>
      <c r="BJ901" s="482" t="s">
        <v>1078</v>
      </c>
      <c r="BK901" s="482" t="s">
        <v>1079</v>
      </c>
      <c r="BL901" s="484"/>
      <c r="BM901" s="484"/>
      <c r="BN901" s="615">
        <f>AK953</f>
        <v>0</v>
      </c>
      <c r="BO901" s="35" t="str">
        <f>AC953</f>
        <v/>
      </c>
      <c r="BP901" s="35">
        <f>IF(AND(BO901&lt;&gt;"",BO901&lt;&gt;0),VLOOKUP(BO901,tabelle!$H$57:$I$61,2,FALSE),0)</f>
        <v>0</v>
      </c>
      <c r="BQ901" s="784">
        <f>IF($AN$853=4,maggiorazione_paesaggistico(BE901,BN901,BP901),0)</f>
        <v>0</v>
      </c>
      <c r="BR901" s="286"/>
      <c r="BS901" s="786"/>
      <c r="BU901" s="787"/>
    </row>
    <row r="902" spans="1:73" ht="14.25" customHeight="1">
      <c r="A902" s="68"/>
      <c r="B902" s="1297"/>
      <c r="C902" s="1297"/>
      <c r="D902" s="1297"/>
      <c r="E902" s="1536"/>
      <c r="F902" s="1537"/>
      <c r="G902" s="1537"/>
      <c r="H902" s="1537"/>
      <c r="I902" s="1537"/>
      <c r="J902" s="1537"/>
      <c r="K902" s="1537"/>
      <c r="L902" s="1537"/>
      <c r="M902" s="1537"/>
      <c r="N902" s="1537"/>
      <c r="O902" s="1537"/>
      <c r="P902" s="1537"/>
      <c r="Q902" s="1537"/>
      <c r="R902" s="1537"/>
      <c r="S902" s="1537"/>
      <c r="T902" s="1537"/>
      <c r="U902" s="1537"/>
      <c r="V902" s="1537"/>
      <c r="W902" s="1537"/>
      <c r="X902" s="1537"/>
      <c r="Y902" s="1537"/>
      <c r="Z902" s="1537"/>
      <c r="AA902" s="1537"/>
      <c r="AB902" s="1537"/>
      <c r="AC902" s="1537"/>
      <c r="AD902" s="1537"/>
      <c r="AE902" s="1537"/>
      <c r="AF902" s="1537"/>
      <c r="AG902" s="1537"/>
      <c r="AH902" s="1537"/>
      <c r="AI902" s="640"/>
      <c r="AJ902" s="581"/>
      <c r="AK902" s="581"/>
      <c r="AL902" s="646"/>
      <c r="AM902" s="646"/>
      <c r="AN902" s="646"/>
      <c r="AO902" s="646"/>
      <c r="AP902" s="646"/>
      <c r="AQ902" s="646"/>
      <c r="AR902" s="646"/>
      <c r="AS902" s="581"/>
      <c r="AT902" s="581"/>
      <c r="AU902" s="581"/>
      <c r="AV902" s="581"/>
      <c r="AW902" s="581"/>
      <c r="AX902" s="591"/>
      <c r="AY902" s="591"/>
      <c r="AZ902" s="591"/>
      <c r="BA902" s="591"/>
      <c r="BB902" s="605"/>
      <c r="BC902" s="592"/>
      <c r="BE902" s="611" t="s">
        <v>592</v>
      </c>
      <c r="BF902" s="482">
        <v>0.04</v>
      </c>
      <c r="BG902" s="482">
        <v>0.03</v>
      </c>
      <c r="BH902" s="482">
        <v>0.02</v>
      </c>
      <c r="BI902" s="482">
        <v>0</v>
      </c>
      <c r="BJ902" s="482">
        <v>3</v>
      </c>
      <c r="BK902" s="482">
        <v>2</v>
      </c>
      <c r="BL902" s="484">
        <v>1</v>
      </c>
      <c r="BM902" s="484">
        <v>0</v>
      </c>
      <c r="BN902" s="618">
        <f>AK956</f>
        <v>0</v>
      </c>
      <c r="BO902" s="35">
        <f>AC956</f>
        <v>0</v>
      </c>
      <c r="BP902" s="35">
        <f>IF(AND(BO902&lt;&gt;"",BO902&lt;&gt;0),VLOOKUP(BO902,tabelle!$H$57:$I$61,2,FALSE),0)</f>
        <v>0</v>
      </c>
      <c r="BQ902" s="784">
        <f>IF($AN$853=4,maggiorazione_paesaggistico(BE902,BN902,BP902),0)</f>
        <v>0</v>
      </c>
      <c r="BR902" s="286"/>
      <c r="BS902" s="786"/>
      <c r="BU902" s="787"/>
    </row>
    <row r="903" spans="1:73" ht="10" customHeight="1">
      <c r="A903" s="68"/>
      <c r="B903" s="1297"/>
      <c r="C903" s="1297"/>
      <c r="D903" s="1297"/>
      <c r="E903" s="1539"/>
      <c r="F903" s="1540"/>
      <c r="G903" s="1540"/>
      <c r="H903" s="1540"/>
      <c r="I903" s="1540"/>
      <c r="J903" s="1540"/>
      <c r="K903" s="1540"/>
      <c r="L903" s="1540"/>
      <c r="M903" s="1540"/>
      <c r="N903" s="1540"/>
      <c r="O903" s="1540"/>
      <c r="P903" s="1540"/>
      <c r="Q903" s="1540"/>
      <c r="R903" s="1540"/>
      <c r="S903" s="1540"/>
      <c r="T903" s="1540"/>
      <c r="U903" s="1540"/>
      <c r="V903" s="1540"/>
      <c r="W903" s="1540"/>
      <c r="X903" s="1540"/>
      <c r="Y903" s="1540"/>
      <c r="Z903" s="1540"/>
      <c r="AA903" s="1540"/>
      <c r="AB903" s="1540"/>
      <c r="AC903" s="1540"/>
      <c r="AD903" s="1540"/>
      <c r="AE903" s="1540"/>
      <c r="AF903" s="1540"/>
      <c r="AG903" s="1540"/>
      <c r="AH903" s="1540"/>
      <c r="AI903" s="641"/>
      <c r="AJ903" s="599"/>
      <c r="AK903" s="599"/>
      <c r="AL903" s="647"/>
      <c r="AM903" s="647"/>
      <c r="AN903" s="647"/>
      <c r="AO903" s="647"/>
      <c r="AP903" s="647"/>
      <c r="AQ903" s="647"/>
      <c r="AR903" s="647"/>
      <c r="AS903" s="599"/>
      <c r="AT903" s="599"/>
      <c r="AU903" s="599"/>
      <c r="AV903" s="599"/>
      <c r="AW903" s="599"/>
      <c r="AX903" s="587"/>
      <c r="AY903" s="587"/>
      <c r="AZ903" s="587"/>
      <c r="BA903" s="587"/>
      <c r="BB903" s="607"/>
      <c r="BC903" s="592"/>
      <c r="BE903" s="608"/>
      <c r="BF903" s="483"/>
      <c r="BG903" s="483"/>
      <c r="BH903" s="483"/>
      <c r="BI903" s="483"/>
      <c r="BJ903" s="483"/>
      <c r="BK903" s="483"/>
      <c r="BL903" s="609"/>
      <c r="BM903" s="609"/>
      <c r="BN903" s="609"/>
      <c r="BO903" s="610"/>
      <c r="BP903" s="610"/>
      <c r="BQ903" s="610"/>
      <c r="BR903" s="678"/>
      <c r="BS903" s="568"/>
    </row>
    <row r="904" spans="1:73" ht="14.25" customHeight="1">
      <c r="A904" s="68"/>
      <c r="B904" s="1183" t="s">
        <v>586</v>
      </c>
      <c r="C904" s="1183"/>
      <c r="D904" s="1183"/>
      <c r="E904" s="1518" t="s">
        <v>2008</v>
      </c>
      <c r="F904" s="1519"/>
      <c r="G904" s="1519"/>
      <c r="H904" s="1519"/>
      <c r="I904" s="1519"/>
      <c r="J904" s="1519"/>
      <c r="K904" s="1519"/>
      <c r="L904" s="1519"/>
      <c r="M904" s="1519"/>
      <c r="N904" s="1519"/>
      <c r="O904" s="1519"/>
      <c r="P904" s="1519"/>
      <c r="Q904" s="1519"/>
      <c r="R904" s="1519"/>
      <c r="S904" s="1519"/>
      <c r="T904" s="1519"/>
      <c r="U904" s="1519"/>
      <c r="V904" s="1519"/>
      <c r="W904" s="1519"/>
      <c r="X904" s="1519"/>
      <c r="Y904" s="1519"/>
      <c r="Z904" s="1519"/>
      <c r="AA904" s="1520"/>
      <c r="AB904" s="759"/>
      <c r="AC904" s="759"/>
      <c r="AD904" s="759"/>
      <c r="AE904" s="759"/>
      <c r="AF904" s="759"/>
      <c r="AG904" s="759"/>
      <c r="AH904" s="760"/>
      <c r="AI904" s="642"/>
      <c r="AJ904" s="240"/>
      <c r="AK904" s="240"/>
      <c r="AL904" s="240"/>
      <c r="AM904" s="240"/>
      <c r="AN904" s="103"/>
      <c r="AO904" s="103"/>
      <c r="AP904" s="103"/>
      <c r="AQ904" s="103"/>
      <c r="AR904" s="239"/>
      <c r="AS904" s="653"/>
      <c r="AT904" s="103"/>
      <c r="AU904" s="103"/>
      <c r="AV904" s="103"/>
      <c r="AW904" s="103"/>
      <c r="AX904" s="604"/>
      <c r="AY904" s="591"/>
      <c r="AZ904" s="591"/>
      <c r="BA904" s="591"/>
      <c r="BB904" s="605"/>
      <c r="BC904" s="592"/>
      <c r="BE904" s="608"/>
      <c r="BF904" s="619" t="s">
        <v>664</v>
      </c>
      <c r="BG904" s="481"/>
      <c r="BH904" s="483"/>
      <c r="BI904" s="483"/>
      <c r="BJ904" s="483"/>
      <c r="BK904" s="483"/>
      <c r="BL904" s="609"/>
      <c r="BM904" s="609"/>
      <c r="BN904" s="609"/>
      <c r="BO904" s="610"/>
      <c r="BP904" s="610"/>
      <c r="BQ904" s="610"/>
      <c r="BR904" s="609"/>
      <c r="BS904" s="568"/>
    </row>
    <row r="905" spans="1:73" ht="14.25" customHeight="1">
      <c r="A905" s="68"/>
      <c r="B905" s="1183"/>
      <c r="C905" s="1183"/>
      <c r="D905" s="1183"/>
      <c r="E905" s="1521"/>
      <c r="F905" s="1522"/>
      <c r="G905" s="1522"/>
      <c r="H905" s="1522"/>
      <c r="I905" s="1522"/>
      <c r="J905" s="1522"/>
      <c r="K905" s="1522"/>
      <c r="L905" s="1522"/>
      <c r="M905" s="1522"/>
      <c r="N905" s="1522"/>
      <c r="O905" s="1522"/>
      <c r="P905" s="1522"/>
      <c r="Q905" s="1522"/>
      <c r="R905" s="1522"/>
      <c r="S905" s="1522"/>
      <c r="T905" s="1522"/>
      <c r="U905" s="1522"/>
      <c r="V905" s="1522"/>
      <c r="W905" s="1522"/>
      <c r="X905" s="1522"/>
      <c r="Y905" s="1522"/>
      <c r="Z905" s="1522"/>
      <c r="AA905" s="1523"/>
      <c r="AB905" s="762"/>
      <c r="AC905" s="1155"/>
      <c r="AD905" s="1155"/>
      <c r="AE905" s="1155"/>
      <c r="AF905" s="1155"/>
      <c r="AG905" s="1155"/>
      <c r="AH905" s="763"/>
      <c r="AI905" s="2105"/>
      <c r="AJ905" s="2100"/>
      <c r="AK905" s="2100"/>
      <c r="AL905" s="2100"/>
      <c r="AM905" s="1158" t="s">
        <v>201</v>
      </c>
      <c r="AN905" s="1068"/>
      <c r="AO905" s="2100"/>
      <c r="AP905" s="2100"/>
      <c r="AQ905" s="2100"/>
      <c r="AR905" s="2101"/>
      <c r="AS905" s="1160" t="str">
        <f>IF(AND(AI905&lt;&gt;"",AO905&lt;&gt;"",NOT(ISERROR(AI905/AO905))),AI905/AO905,"")</f>
        <v/>
      </c>
      <c r="AT905" s="1161"/>
      <c r="AU905" s="1161"/>
      <c r="AV905" s="1161"/>
      <c r="AW905" s="1161"/>
      <c r="AX905" s="1127">
        <f>BQ889</f>
        <v>0</v>
      </c>
      <c r="AY905" s="1128"/>
      <c r="AZ905" s="1128"/>
      <c r="BA905" s="1128"/>
      <c r="BB905" s="1129"/>
      <c r="BC905" s="592"/>
    </row>
    <row r="906" spans="1:73" ht="14.25" customHeight="1">
      <c r="A906" s="68"/>
      <c r="B906" s="1183"/>
      <c r="C906" s="1183"/>
      <c r="D906" s="1183"/>
      <c r="E906" s="1524"/>
      <c r="F906" s="1525"/>
      <c r="G906" s="1525"/>
      <c r="H906" s="1525"/>
      <c r="I906" s="1525"/>
      <c r="J906" s="1525"/>
      <c r="K906" s="1525"/>
      <c r="L906" s="1525"/>
      <c r="M906" s="1525"/>
      <c r="N906" s="1525"/>
      <c r="O906" s="1525"/>
      <c r="P906" s="1525"/>
      <c r="Q906" s="1525"/>
      <c r="R906" s="1525"/>
      <c r="S906" s="1525"/>
      <c r="T906" s="1525"/>
      <c r="U906" s="1525"/>
      <c r="V906" s="1525"/>
      <c r="W906" s="1525"/>
      <c r="X906" s="1525"/>
      <c r="Y906" s="1525"/>
      <c r="Z906" s="1525"/>
      <c r="AA906" s="1526"/>
      <c r="AB906" s="765"/>
      <c r="AC906" s="765"/>
      <c r="AD906" s="765"/>
      <c r="AE906" s="765"/>
      <c r="AF906" s="765"/>
      <c r="AG906" s="765"/>
      <c r="AH906" s="766"/>
      <c r="AI906" s="648"/>
      <c r="AJ906" s="649"/>
      <c r="AK906" s="649"/>
      <c r="AL906" s="649"/>
      <c r="AM906" s="649"/>
      <c r="AN906" s="650"/>
      <c r="AO906" s="650"/>
      <c r="AP906" s="650"/>
      <c r="AQ906" s="650"/>
      <c r="AR906" s="651"/>
      <c r="AS906" s="654"/>
      <c r="AT906" s="655"/>
      <c r="AU906" s="655"/>
      <c r="AV906" s="655"/>
      <c r="AW906" s="655"/>
      <c r="AX906" s="606"/>
      <c r="AY906" s="587"/>
      <c r="AZ906" s="587"/>
      <c r="BA906" s="587"/>
      <c r="BB906" s="607"/>
      <c r="BC906" s="592"/>
    </row>
    <row r="907" spans="1:73" ht="14.25" customHeight="1">
      <c r="A907" s="68"/>
      <c r="B907" s="1183" t="s">
        <v>338</v>
      </c>
      <c r="C907" s="1183"/>
      <c r="D907" s="1183"/>
      <c r="E907" s="1518" t="s">
        <v>2009</v>
      </c>
      <c r="F907" s="1519"/>
      <c r="G907" s="1519"/>
      <c r="H907" s="1519"/>
      <c r="I907" s="1519"/>
      <c r="J907" s="1519"/>
      <c r="K907" s="1519"/>
      <c r="L907" s="1519"/>
      <c r="M907" s="1519"/>
      <c r="N907" s="1519"/>
      <c r="O907" s="1519"/>
      <c r="P907" s="1519"/>
      <c r="Q907" s="1519"/>
      <c r="R907" s="1519"/>
      <c r="S907" s="1519"/>
      <c r="T907" s="1519"/>
      <c r="U907" s="1519"/>
      <c r="V907" s="1519"/>
      <c r="W907" s="1519"/>
      <c r="X907" s="1519"/>
      <c r="Y907" s="1519"/>
      <c r="Z907" s="1519"/>
      <c r="AA907" s="1520"/>
      <c r="AB907" s="759"/>
      <c r="AC907" s="759"/>
      <c r="AD907" s="759"/>
      <c r="AE907" s="759"/>
      <c r="AF907" s="759"/>
      <c r="AG907" s="759"/>
      <c r="AH907" s="760"/>
      <c r="AI907" s="652"/>
      <c r="AJ907" s="232"/>
      <c r="AK907" s="232"/>
      <c r="AL907" s="232"/>
      <c r="AM907" s="232"/>
      <c r="AN907" s="233"/>
      <c r="AO907" s="233"/>
      <c r="AP907" s="233"/>
      <c r="AQ907" s="233"/>
      <c r="AR907" s="234"/>
      <c r="AS907" s="656"/>
      <c r="AT907" s="233"/>
      <c r="AU907" s="233"/>
      <c r="AV907" s="233"/>
      <c r="AW907" s="233"/>
      <c r="AX907" s="604"/>
      <c r="AY907" s="591"/>
      <c r="AZ907" s="591"/>
      <c r="BA907" s="591"/>
      <c r="BB907" s="605"/>
    </row>
    <row r="908" spans="1:73" ht="14.25" customHeight="1">
      <c r="A908" s="68"/>
      <c r="B908" s="1183"/>
      <c r="C908" s="1183"/>
      <c r="D908" s="1183"/>
      <c r="E908" s="1521"/>
      <c r="F908" s="1522"/>
      <c r="G908" s="1522"/>
      <c r="H908" s="1522"/>
      <c r="I908" s="1522"/>
      <c r="J908" s="1522"/>
      <c r="K908" s="1522"/>
      <c r="L908" s="1522"/>
      <c r="M908" s="1522"/>
      <c r="N908" s="1522"/>
      <c r="O908" s="1522"/>
      <c r="P908" s="1522"/>
      <c r="Q908" s="1522"/>
      <c r="R908" s="1522"/>
      <c r="S908" s="1522"/>
      <c r="T908" s="1522"/>
      <c r="U908" s="1522"/>
      <c r="V908" s="1522"/>
      <c r="W908" s="1522"/>
      <c r="X908" s="1522"/>
      <c r="Y908" s="1522"/>
      <c r="Z908" s="1522"/>
      <c r="AA908" s="1523"/>
      <c r="AB908" s="762"/>
      <c r="AC908" s="1155"/>
      <c r="AD908" s="1155"/>
      <c r="AE908" s="1155"/>
      <c r="AF908" s="1155"/>
      <c r="AG908" s="1155"/>
      <c r="AH908" s="763"/>
      <c r="AI908" s="1156"/>
      <c r="AJ908" s="1157"/>
      <c r="AK908" s="1157"/>
      <c r="AL908" s="1157"/>
      <c r="AM908" s="1158" t="s">
        <v>201</v>
      </c>
      <c r="AN908" s="1068"/>
      <c r="AO908" s="1157"/>
      <c r="AP908" s="1157"/>
      <c r="AQ908" s="1157"/>
      <c r="AR908" s="1159"/>
      <c r="AS908" s="1160" t="str">
        <f>IF(AND(AI908&lt;&gt;"",AO908&lt;&gt;"",NOT(ISERROR(AI908/AO908))),ROUND(AI908,2)/ROUND(AO908,2),"")</f>
        <v/>
      </c>
      <c r="AT908" s="1161"/>
      <c r="AU908" s="1161"/>
      <c r="AV908" s="1161"/>
      <c r="AW908" s="1161"/>
      <c r="AX908" s="1127">
        <f>BQ890</f>
        <v>0</v>
      </c>
      <c r="AY908" s="1128"/>
      <c r="AZ908" s="1128"/>
      <c r="BA908" s="1128"/>
      <c r="BB908" s="1129"/>
    </row>
    <row r="909" spans="1:73" ht="14.25" customHeight="1">
      <c r="A909" s="68"/>
      <c r="B909" s="1183"/>
      <c r="C909" s="1183"/>
      <c r="D909" s="1183"/>
      <c r="E909" s="1524"/>
      <c r="F909" s="1525"/>
      <c r="G909" s="1525"/>
      <c r="H909" s="1525"/>
      <c r="I909" s="1525"/>
      <c r="J909" s="1525"/>
      <c r="K909" s="1525"/>
      <c r="L909" s="1525"/>
      <c r="M909" s="1525"/>
      <c r="N909" s="1525"/>
      <c r="O909" s="1525"/>
      <c r="P909" s="1525"/>
      <c r="Q909" s="1525"/>
      <c r="R909" s="1525"/>
      <c r="S909" s="1525"/>
      <c r="T909" s="1525"/>
      <c r="U909" s="1525"/>
      <c r="V909" s="1525"/>
      <c r="W909" s="1525"/>
      <c r="X909" s="1525"/>
      <c r="Y909" s="1525"/>
      <c r="Z909" s="1525"/>
      <c r="AA909" s="1526"/>
      <c r="AB909" s="765"/>
      <c r="AC909" s="765"/>
      <c r="AD909" s="765"/>
      <c r="AE909" s="765"/>
      <c r="AF909" s="765"/>
      <c r="AG909" s="765"/>
      <c r="AH909" s="766"/>
      <c r="AI909" s="648"/>
      <c r="AJ909" s="649"/>
      <c r="AK909" s="649"/>
      <c r="AL909" s="649"/>
      <c r="AM909" s="649"/>
      <c r="AN909" s="650"/>
      <c r="AO909" s="650"/>
      <c r="AP909" s="650"/>
      <c r="AQ909" s="650"/>
      <c r="AR909" s="651"/>
      <c r="AS909" s="654"/>
      <c r="AT909" s="655"/>
      <c r="AU909" s="655"/>
      <c r="AV909" s="655"/>
      <c r="AW909" s="655"/>
      <c r="AX909" s="604"/>
      <c r="AY909" s="591"/>
      <c r="AZ909" s="591"/>
      <c r="BA909" s="591"/>
      <c r="BB909" s="605"/>
    </row>
    <row r="910" spans="1:73" ht="14.25" customHeight="1">
      <c r="A910" s="68"/>
      <c r="B910" s="1183" t="s">
        <v>339</v>
      </c>
      <c r="C910" s="1183"/>
      <c r="D910" s="1183"/>
      <c r="E910" s="1518" t="s">
        <v>1109</v>
      </c>
      <c r="F910" s="1519"/>
      <c r="G910" s="1519"/>
      <c r="H910" s="1519"/>
      <c r="I910" s="1519"/>
      <c r="J910" s="1519"/>
      <c r="K910" s="1519"/>
      <c r="L910" s="1519"/>
      <c r="M910" s="1519"/>
      <c r="N910" s="1519"/>
      <c r="O910" s="1519"/>
      <c r="P910" s="1519"/>
      <c r="Q910" s="1519"/>
      <c r="R910" s="1519"/>
      <c r="S910" s="1519"/>
      <c r="T910" s="1519"/>
      <c r="U910" s="1519"/>
      <c r="V910" s="1519"/>
      <c r="W910" s="1519"/>
      <c r="X910" s="1519"/>
      <c r="Y910" s="1519"/>
      <c r="Z910" s="1519"/>
      <c r="AA910" s="1520"/>
      <c r="AB910" s="759"/>
      <c r="AC910" s="759"/>
      <c r="AD910" s="759"/>
      <c r="AE910" s="759"/>
      <c r="AF910" s="759"/>
      <c r="AG910" s="759"/>
      <c r="AH910" s="760"/>
      <c r="AI910" s="652"/>
      <c r="AJ910" s="232"/>
      <c r="AK910" s="232"/>
      <c r="AL910" s="232"/>
      <c r="AM910" s="232"/>
      <c r="AN910" s="233"/>
      <c r="AO910" s="233"/>
      <c r="AP910" s="233"/>
      <c r="AQ910" s="233"/>
      <c r="AR910" s="234"/>
      <c r="AS910" s="656"/>
      <c r="AT910" s="233"/>
      <c r="AU910" s="233"/>
      <c r="AV910" s="233"/>
      <c r="AW910" s="233"/>
      <c r="AX910" s="601"/>
      <c r="AY910" s="602"/>
      <c r="AZ910" s="602"/>
      <c r="BA910" s="602"/>
      <c r="BB910" s="603"/>
    </row>
    <row r="911" spans="1:73" ht="14.25" customHeight="1">
      <c r="A911" s="68"/>
      <c r="B911" s="1183"/>
      <c r="C911" s="1183"/>
      <c r="D911" s="1183"/>
      <c r="E911" s="1521"/>
      <c r="F911" s="1522"/>
      <c r="G911" s="1522"/>
      <c r="H911" s="1522"/>
      <c r="I911" s="1522"/>
      <c r="J911" s="1522"/>
      <c r="K911" s="1522"/>
      <c r="L911" s="1522"/>
      <c r="M911" s="1522"/>
      <c r="N911" s="1522"/>
      <c r="O911" s="1522"/>
      <c r="P911" s="1522"/>
      <c r="Q911" s="1522"/>
      <c r="R911" s="1522"/>
      <c r="S911" s="1522"/>
      <c r="T911" s="1522"/>
      <c r="U911" s="1522"/>
      <c r="V911" s="1522"/>
      <c r="W911" s="1522"/>
      <c r="X911" s="1522"/>
      <c r="Y911" s="1522"/>
      <c r="Z911" s="1522"/>
      <c r="AA911" s="1523"/>
      <c r="AB911" s="762"/>
      <c r="AC911" s="1155"/>
      <c r="AD911" s="1155"/>
      <c r="AE911" s="1155"/>
      <c r="AF911" s="1155"/>
      <c r="AG911" s="1155"/>
      <c r="AH911" s="763"/>
      <c r="AI911" s="1156"/>
      <c r="AJ911" s="1157"/>
      <c r="AK911" s="1157"/>
      <c r="AL911" s="1157"/>
      <c r="AM911" s="1158" t="s">
        <v>201</v>
      </c>
      <c r="AN911" s="1068"/>
      <c r="AO911" s="1157"/>
      <c r="AP911" s="1157"/>
      <c r="AQ911" s="1157"/>
      <c r="AR911" s="1159"/>
      <c r="AS911" s="1160" t="str">
        <f>IF(AND(AI911&lt;&gt;"",AO911&lt;&gt;"",NOT(ISERROR(AI911/AO911))),ROUND(AI911,2)/ROUND(AO911,2),"")</f>
        <v/>
      </c>
      <c r="AT911" s="1161"/>
      <c r="AU911" s="1161"/>
      <c r="AV911" s="1161"/>
      <c r="AW911" s="1161"/>
      <c r="AX911" s="1127">
        <f>BQ891</f>
        <v>0</v>
      </c>
      <c r="AY911" s="1128"/>
      <c r="AZ911" s="1128"/>
      <c r="BA911" s="1128"/>
      <c r="BB911" s="1129"/>
    </row>
    <row r="912" spans="1:73" ht="14.25" customHeight="1">
      <c r="A912" s="68"/>
      <c r="B912" s="1183"/>
      <c r="C912" s="1183"/>
      <c r="D912" s="1183"/>
      <c r="E912" s="1524"/>
      <c r="F912" s="1525"/>
      <c r="G912" s="1525"/>
      <c r="H912" s="1525"/>
      <c r="I912" s="1525"/>
      <c r="J912" s="1525"/>
      <c r="K912" s="1525"/>
      <c r="L912" s="1525"/>
      <c r="M912" s="1525"/>
      <c r="N912" s="1525"/>
      <c r="O912" s="1525"/>
      <c r="P912" s="1525"/>
      <c r="Q912" s="1525"/>
      <c r="R912" s="1525"/>
      <c r="S912" s="1525"/>
      <c r="T912" s="1525"/>
      <c r="U912" s="1525"/>
      <c r="V912" s="1525"/>
      <c r="W912" s="1525"/>
      <c r="X912" s="1525"/>
      <c r="Y912" s="1525"/>
      <c r="Z912" s="1525"/>
      <c r="AA912" s="1526"/>
      <c r="AB912" s="765"/>
      <c r="AC912" s="765"/>
      <c r="AD912" s="765"/>
      <c r="AE912" s="765"/>
      <c r="AF912" s="765"/>
      <c r="AG912" s="765"/>
      <c r="AH912" s="766"/>
      <c r="AI912" s="648"/>
      <c r="AJ912" s="649"/>
      <c r="AK912" s="649"/>
      <c r="AL912" s="649"/>
      <c r="AM912" s="649"/>
      <c r="AN912" s="650"/>
      <c r="AO912" s="650"/>
      <c r="AP912" s="650"/>
      <c r="AQ912" s="650"/>
      <c r="AR912" s="651"/>
      <c r="AS912" s="654"/>
      <c r="AT912" s="655"/>
      <c r="AU912" s="655"/>
      <c r="AV912" s="655"/>
      <c r="AW912" s="655"/>
      <c r="AX912" s="606"/>
      <c r="AY912" s="587"/>
      <c r="AZ912" s="587"/>
      <c r="BA912" s="587"/>
      <c r="BB912" s="607"/>
    </row>
    <row r="913" spans="1:54" ht="14.25" customHeight="1">
      <c r="A913" s="68"/>
      <c r="B913" s="1183" t="s">
        <v>344</v>
      </c>
      <c r="C913" s="1183"/>
      <c r="D913" s="1183"/>
      <c r="E913" s="1518" t="s">
        <v>2010</v>
      </c>
      <c r="F913" s="1519"/>
      <c r="G913" s="1519"/>
      <c r="H913" s="1519"/>
      <c r="I913" s="1519"/>
      <c r="J913" s="1519"/>
      <c r="K913" s="1519"/>
      <c r="L913" s="1519"/>
      <c r="M913" s="1519"/>
      <c r="N913" s="1519"/>
      <c r="O913" s="1519"/>
      <c r="P913" s="1519"/>
      <c r="Q913" s="1519"/>
      <c r="R913" s="1519"/>
      <c r="S913" s="1519"/>
      <c r="T913" s="1519"/>
      <c r="U913" s="1519"/>
      <c r="V913" s="1519"/>
      <c r="W913" s="1519"/>
      <c r="X913" s="1519"/>
      <c r="Y913" s="1519"/>
      <c r="Z913" s="1519"/>
      <c r="AA913" s="1520"/>
      <c r="AB913" s="759"/>
      <c r="AC913" s="759"/>
      <c r="AD913" s="759"/>
      <c r="AE913" s="759"/>
      <c r="AF913" s="759"/>
      <c r="AG913" s="759"/>
      <c r="AH913" s="760"/>
      <c r="AI913" s="652"/>
      <c r="AJ913" s="232"/>
      <c r="AK913" s="232"/>
      <c r="AL913" s="232"/>
      <c r="AM913" s="232"/>
      <c r="AN913" s="233"/>
      <c r="AO913" s="233"/>
      <c r="AP913" s="233"/>
      <c r="AQ913" s="233"/>
      <c r="AR913" s="234"/>
      <c r="AS913" s="656"/>
      <c r="AT913" s="233"/>
      <c r="AU913" s="233"/>
      <c r="AV913" s="233"/>
      <c r="AW913" s="233"/>
      <c r="AX913" s="604"/>
      <c r="AY913" s="591"/>
      <c r="AZ913" s="591"/>
      <c r="BA913" s="591"/>
      <c r="BB913" s="605"/>
    </row>
    <row r="914" spans="1:54" ht="14.25" customHeight="1">
      <c r="A914" s="68"/>
      <c r="B914" s="1183"/>
      <c r="C914" s="1183"/>
      <c r="D914" s="1183"/>
      <c r="E914" s="1521"/>
      <c r="F914" s="1522"/>
      <c r="G914" s="1522"/>
      <c r="H914" s="1522"/>
      <c r="I914" s="1522"/>
      <c r="J914" s="1522"/>
      <c r="K914" s="1522"/>
      <c r="L914" s="1522"/>
      <c r="M914" s="1522"/>
      <c r="N914" s="1522"/>
      <c r="O914" s="1522"/>
      <c r="P914" s="1522"/>
      <c r="Q914" s="1522"/>
      <c r="R914" s="1522"/>
      <c r="S914" s="1522"/>
      <c r="T914" s="1522"/>
      <c r="U914" s="1522"/>
      <c r="V914" s="1522"/>
      <c r="W914" s="1522"/>
      <c r="X914" s="1522"/>
      <c r="Y914" s="1522"/>
      <c r="Z914" s="1522"/>
      <c r="AA914" s="1523"/>
      <c r="AB914" s="762"/>
      <c r="AC914" s="1155"/>
      <c r="AD914" s="1155"/>
      <c r="AE914" s="1155"/>
      <c r="AF914" s="1155"/>
      <c r="AG914" s="1155"/>
      <c r="AH914" s="763"/>
      <c r="AI914" s="2105"/>
      <c r="AJ914" s="2100"/>
      <c r="AK914" s="2100"/>
      <c r="AL914" s="2100"/>
      <c r="AM914" s="1158" t="s">
        <v>201</v>
      </c>
      <c r="AN914" s="1068"/>
      <c r="AO914" s="2100"/>
      <c r="AP914" s="2100"/>
      <c r="AQ914" s="2100"/>
      <c r="AR914" s="2101"/>
      <c r="AS914" s="1160" t="str">
        <f>IF(AND(AI914&lt;&gt;"",AO914&lt;&gt;"",NOT(ISERROR(AI914/AO914))),AI914/AO914,"")</f>
        <v/>
      </c>
      <c r="AT914" s="1161"/>
      <c r="AU914" s="1161"/>
      <c r="AV914" s="1161"/>
      <c r="AW914" s="1161"/>
      <c r="AX914" s="1127">
        <f>BQ892</f>
        <v>0</v>
      </c>
      <c r="AY914" s="1128"/>
      <c r="AZ914" s="1128"/>
      <c r="BA914" s="1128"/>
      <c r="BB914" s="1129"/>
    </row>
    <row r="915" spans="1:54" ht="14.25" customHeight="1">
      <c r="A915" s="68"/>
      <c r="B915" s="1183"/>
      <c r="C915" s="1183"/>
      <c r="D915" s="1183"/>
      <c r="E915" s="1524"/>
      <c r="F915" s="1525"/>
      <c r="G915" s="1525"/>
      <c r="H915" s="1525"/>
      <c r="I915" s="1525"/>
      <c r="J915" s="1525"/>
      <c r="K915" s="1525"/>
      <c r="L915" s="1525"/>
      <c r="M915" s="1525"/>
      <c r="N915" s="1525"/>
      <c r="O915" s="1525"/>
      <c r="P915" s="1525"/>
      <c r="Q915" s="1525"/>
      <c r="R915" s="1525"/>
      <c r="S915" s="1525"/>
      <c r="T915" s="1525"/>
      <c r="U915" s="1525"/>
      <c r="V915" s="1525"/>
      <c r="W915" s="1525"/>
      <c r="X915" s="1525"/>
      <c r="Y915" s="1525"/>
      <c r="Z915" s="1525"/>
      <c r="AA915" s="1526"/>
      <c r="AB915" s="765"/>
      <c r="AC915" s="765"/>
      <c r="AD915" s="765"/>
      <c r="AE915" s="765"/>
      <c r="AF915" s="765"/>
      <c r="AG915" s="765"/>
      <c r="AH915" s="766"/>
      <c r="AI915" s="642"/>
      <c r="AJ915" s="240"/>
      <c r="AK915" s="240"/>
      <c r="AL915" s="240"/>
      <c r="AM915" s="240"/>
      <c r="AN915" s="103"/>
      <c r="AO915" s="103"/>
      <c r="AP915" s="103"/>
      <c r="AQ915" s="103"/>
      <c r="AR915" s="239"/>
      <c r="AS915" s="654"/>
      <c r="AT915" s="655"/>
      <c r="AU915" s="655"/>
      <c r="AV915" s="655"/>
      <c r="AW915" s="655"/>
      <c r="AX915" s="604"/>
      <c r="AY915" s="591"/>
      <c r="AZ915" s="591"/>
      <c r="BA915" s="591"/>
      <c r="BB915" s="605"/>
    </row>
    <row r="916" spans="1:54" ht="10" customHeight="1">
      <c r="A916" s="68"/>
      <c r="B916" s="1297" t="s">
        <v>345</v>
      </c>
      <c r="C916" s="1297"/>
      <c r="D916" s="1297"/>
      <c r="E916" s="1533" t="s">
        <v>343</v>
      </c>
      <c r="F916" s="1534"/>
      <c r="G916" s="1534"/>
      <c r="H916" s="1534"/>
      <c r="I916" s="1534"/>
      <c r="J916" s="1534"/>
      <c r="K916" s="1534"/>
      <c r="L916" s="1534"/>
      <c r="M916" s="1534"/>
      <c r="N916" s="1534"/>
      <c r="O916" s="1534"/>
      <c r="P916" s="1534"/>
      <c r="Q916" s="1534"/>
      <c r="R916" s="1534"/>
      <c r="S916" s="1534"/>
      <c r="T916" s="1534"/>
      <c r="U916" s="1534"/>
      <c r="V916" s="1534"/>
      <c r="W916" s="1534"/>
      <c r="X916" s="1534"/>
      <c r="Y916" s="1534"/>
      <c r="Z916" s="1534"/>
      <c r="AA916" s="1534"/>
      <c r="AB916" s="1534"/>
      <c r="AC916" s="1534"/>
      <c r="AD916" s="1534"/>
      <c r="AE916" s="1534"/>
      <c r="AF916" s="1534"/>
      <c r="AG916" s="1534"/>
      <c r="AH916" s="1534"/>
      <c r="AI916" s="657"/>
      <c r="AJ916" s="624"/>
      <c r="AK916" s="624"/>
      <c r="AL916" s="658"/>
      <c r="AM916" s="658"/>
      <c r="AN916" s="658"/>
      <c r="AO916" s="658"/>
      <c r="AP916" s="658"/>
      <c r="AQ916" s="658"/>
      <c r="AR916" s="658"/>
      <c r="AS916" s="624"/>
      <c r="AT916" s="624"/>
      <c r="AU916" s="624"/>
      <c r="AV916" s="624"/>
      <c r="AW916" s="624"/>
      <c r="AX916" s="625"/>
      <c r="AY916" s="625"/>
      <c r="AZ916" s="625"/>
      <c r="BA916" s="625"/>
      <c r="BB916" s="626"/>
    </row>
    <row r="917" spans="1:54" ht="14.25" customHeight="1">
      <c r="A917" s="68"/>
      <c r="B917" s="1297"/>
      <c r="C917" s="1297"/>
      <c r="D917" s="1297"/>
      <c r="E917" s="1536"/>
      <c r="F917" s="1537"/>
      <c r="G917" s="1537"/>
      <c r="H917" s="1537"/>
      <c r="I917" s="1537"/>
      <c r="J917" s="1537"/>
      <c r="K917" s="1537"/>
      <c r="L917" s="1537"/>
      <c r="M917" s="1537"/>
      <c r="N917" s="1537"/>
      <c r="O917" s="1537"/>
      <c r="P917" s="1537"/>
      <c r="Q917" s="1537"/>
      <c r="R917" s="1537"/>
      <c r="S917" s="1537"/>
      <c r="T917" s="1537"/>
      <c r="U917" s="1537"/>
      <c r="V917" s="1537"/>
      <c r="W917" s="1537"/>
      <c r="X917" s="1537"/>
      <c r="Y917" s="1537"/>
      <c r="Z917" s="1537"/>
      <c r="AA917" s="1537"/>
      <c r="AB917" s="1537"/>
      <c r="AC917" s="1537"/>
      <c r="AD917" s="1537"/>
      <c r="AE917" s="1537"/>
      <c r="AF917" s="1537"/>
      <c r="AG917" s="1537"/>
      <c r="AH917" s="1537"/>
      <c r="AI917" s="659"/>
      <c r="AJ917" s="622"/>
      <c r="AK917" s="622"/>
      <c r="AL917" s="330"/>
      <c r="AM917" s="330"/>
      <c r="AN917" s="330"/>
      <c r="AO917" s="330"/>
      <c r="AP917" s="330"/>
      <c r="AQ917" s="330"/>
      <c r="AR917" s="330"/>
      <c r="AS917" s="622"/>
      <c r="AT917" s="622"/>
      <c r="AU917" s="622"/>
      <c r="AV917" s="622"/>
      <c r="AW917" s="622"/>
      <c r="AX917" s="623"/>
      <c r="AY917" s="623"/>
      <c r="AZ917" s="623"/>
      <c r="BA917" s="623"/>
      <c r="BB917" s="627"/>
    </row>
    <row r="918" spans="1:54" ht="10" customHeight="1">
      <c r="A918" s="68"/>
      <c r="B918" s="1297"/>
      <c r="C918" s="1297"/>
      <c r="D918" s="1297"/>
      <c r="E918" s="1539"/>
      <c r="F918" s="1540"/>
      <c r="G918" s="1540"/>
      <c r="H918" s="1540"/>
      <c r="I918" s="1540"/>
      <c r="J918" s="1540"/>
      <c r="K918" s="1540"/>
      <c r="L918" s="1540"/>
      <c r="M918" s="1540"/>
      <c r="N918" s="1540"/>
      <c r="O918" s="1540"/>
      <c r="P918" s="1540"/>
      <c r="Q918" s="1540"/>
      <c r="R918" s="1540"/>
      <c r="S918" s="1540"/>
      <c r="T918" s="1540"/>
      <c r="U918" s="1540"/>
      <c r="V918" s="1540"/>
      <c r="W918" s="1540"/>
      <c r="X918" s="1540"/>
      <c r="Y918" s="1540"/>
      <c r="Z918" s="1540"/>
      <c r="AA918" s="1540"/>
      <c r="AB918" s="1540"/>
      <c r="AC918" s="1540"/>
      <c r="AD918" s="1540"/>
      <c r="AE918" s="1540"/>
      <c r="AF918" s="1540"/>
      <c r="AG918" s="1540"/>
      <c r="AH918" s="1540"/>
      <c r="AI918" s="660"/>
      <c r="AJ918" s="628"/>
      <c r="AK918" s="628"/>
      <c r="AL918" s="661"/>
      <c r="AM918" s="661"/>
      <c r="AN918" s="661"/>
      <c r="AO918" s="661"/>
      <c r="AP918" s="661"/>
      <c r="AQ918" s="661"/>
      <c r="AR918" s="661"/>
      <c r="AS918" s="628"/>
      <c r="AT918" s="628"/>
      <c r="AU918" s="628"/>
      <c r="AV918" s="628"/>
      <c r="AW918" s="628"/>
      <c r="AX918" s="629"/>
      <c r="AY918" s="629"/>
      <c r="AZ918" s="629"/>
      <c r="BA918" s="629"/>
      <c r="BB918" s="630"/>
    </row>
    <row r="919" spans="1:54" ht="10" customHeight="1">
      <c r="A919" s="68"/>
      <c r="B919" s="1183" t="s">
        <v>346</v>
      </c>
      <c r="C919" s="1183"/>
      <c r="D919" s="1183"/>
      <c r="E919" s="1518" t="s">
        <v>584</v>
      </c>
      <c r="F919" s="1519"/>
      <c r="G919" s="1519"/>
      <c r="H919" s="1519"/>
      <c r="I919" s="1519"/>
      <c r="J919" s="1519"/>
      <c r="K919" s="1519"/>
      <c r="L919" s="1519"/>
      <c r="M919" s="1519"/>
      <c r="N919" s="1519"/>
      <c r="O919" s="1519"/>
      <c r="P919" s="1519"/>
      <c r="Q919" s="1519"/>
      <c r="R919" s="1519"/>
      <c r="S919" s="1519"/>
      <c r="T919" s="1519"/>
      <c r="U919" s="1519"/>
      <c r="V919" s="1519"/>
      <c r="W919" s="1519"/>
      <c r="X919" s="1519"/>
      <c r="Y919" s="1519"/>
      <c r="Z919" s="1519"/>
      <c r="AA919" s="1520"/>
      <c r="AB919" s="758"/>
      <c r="AC919" s="759"/>
      <c r="AD919" s="759"/>
      <c r="AE919" s="759"/>
      <c r="AF919" s="759"/>
      <c r="AG919" s="759"/>
      <c r="AH919" s="760"/>
      <c r="AI919" s="642"/>
      <c r="AJ919" s="240"/>
      <c r="AK919" s="240"/>
      <c r="AL919" s="240"/>
      <c r="AM919" s="240"/>
      <c r="AN919" s="103"/>
      <c r="AO919" s="103"/>
      <c r="AP919" s="103"/>
      <c r="AQ919" s="103"/>
      <c r="AR919" s="239"/>
      <c r="AS919" s="596"/>
      <c r="AT919" s="581"/>
      <c r="AU919" s="581"/>
      <c r="AV919" s="581"/>
      <c r="AW919" s="597"/>
      <c r="AX919" s="604"/>
      <c r="AY919" s="591"/>
      <c r="AZ919" s="591"/>
      <c r="BA919" s="591"/>
      <c r="BB919" s="605"/>
    </row>
    <row r="920" spans="1:54" ht="14.25" customHeight="1">
      <c r="A920" s="68"/>
      <c r="B920" s="1183"/>
      <c r="C920" s="1183"/>
      <c r="D920" s="1183"/>
      <c r="E920" s="1521"/>
      <c r="F920" s="1522"/>
      <c r="G920" s="1522"/>
      <c r="H920" s="1522"/>
      <c r="I920" s="1522"/>
      <c r="J920" s="1522"/>
      <c r="K920" s="1522"/>
      <c r="L920" s="1522"/>
      <c r="M920" s="1522"/>
      <c r="N920" s="1522"/>
      <c r="O920" s="1522"/>
      <c r="P920" s="1522"/>
      <c r="Q920" s="1522"/>
      <c r="R920" s="1522"/>
      <c r="S920" s="1522"/>
      <c r="T920" s="1522"/>
      <c r="U920" s="1522"/>
      <c r="V920" s="1522"/>
      <c r="W920" s="1522"/>
      <c r="X920" s="1522"/>
      <c r="Y920" s="1522"/>
      <c r="Z920" s="1522"/>
      <c r="AA920" s="1523"/>
      <c r="AB920" s="761"/>
      <c r="AC920" s="1155"/>
      <c r="AD920" s="1155"/>
      <c r="AE920" s="1155"/>
      <c r="AF920" s="1155"/>
      <c r="AG920" s="1155"/>
      <c r="AH920" s="763"/>
      <c r="AI920" s="643"/>
      <c r="AJ920" s="241"/>
      <c r="AK920" s="1185"/>
      <c r="AL920" s="1185"/>
      <c r="AM920" s="1185"/>
      <c r="AN920" s="1185"/>
      <c r="AO920" s="1185"/>
      <c r="AP920" s="1185"/>
      <c r="AQ920" s="241"/>
      <c r="AR920" s="644"/>
      <c r="AS920" s="596"/>
      <c r="AT920" s="581"/>
      <c r="AU920" s="581"/>
      <c r="AV920" s="581"/>
      <c r="AW920" s="597"/>
      <c r="AX920" s="1127">
        <f>BQ893</f>
        <v>0</v>
      </c>
      <c r="AY920" s="1128"/>
      <c r="AZ920" s="1128"/>
      <c r="BA920" s="1128"/>
      <c r="BB920" s="1129"/>
    </row>
    <row r="921" spans="1:54" ht="10" customHeight="1">
      <c r="A921" s="68"/>
      <c r="B921" s="1183"/>
      <c r="C921" s="1183"/>
      <c r="D921" s="1183"/>
      <c r="E921" s="1524"/>
      <c r="F921" s="1525"/>
      <c r="G921" s="1525"/>
      <c r="H921" s="1525"/>
      <c r="I921" s="1525"/>
      <c r="J921" s="1525"/>
      <c r="K921" s="1525"/>
      <c r="L921" s="1525"/>
      <c r="M921" s="1525"/>
      <c r="N921" s="1525"/>
      <c r="O921" s="1525"/>
      <c r="P921" s="1525"/>
      <c r="Q921" s="1525"/>
      <c r="R921" s="1525"/>
      <c r="S921" s="1525"/>
      <c r="T921" s="1525"/>
      <c r="U921" s="1525"/>
      <c r="V921" s="1525"/>
      <c r="W921" s="1525"/>
      <c r="X921" s="1525"/>
      <c r="Y921" s="1525"/>
      <c r="Z921" s="1525"/>
      <c r="AA921" s="1526"/>
      <c r="AB921" s="764"/>
      <c r="AC921" s="765"/>
      <c r="AD921" s="765"/>
      <c r="AE921" s="765"/>
      <c r="AF921" s="765"/>
      <c r="AG921" s="765"/>
      <c r="AH921" s="766"/>
      <c r="AI921" s="648"/>
      <c r="AJ921" s="649"/>
      <c r="AK921" s="649"/>
      <c r="AL921" s="649"/>
      <c r="AM921" s="649"/>
      <c r="AN921" s="650"/>
      <c r="AO921" s="650"/>
      <c r="AP921" s="650"/>
      <c r="AQ921" s="650"/>
      <c r="AR921" s="651"/>
      <c r="AS921" s="598"/>
      <c r="AT921" s="599"/>
      <c r="AU921" s="599"/>
      <c r="AV921" s="599"/>
      <c r="AW921" s="600"/>
      <c r="AX921" s="604"/>
      <c r="AY921" s="591"/>
      <c r="AZ921" s="591"/>
      <c r="BA921" s="591"/>
      <c r="BB921" s="605"/>
    </row>
    <row r="922" spans="1:54" ht="10" customHeight="1">
      <c r="A922" s="68"/>
      <c r="B922" s="1183" t="s">
        <v>347</v>
      </c>
      <c r="C922" s="1183"/>
      <c r="D922" s="1183"/>
      <c r="E922" s="1518" t="s">
        <v>585</v>
      </c>
      <c r="F922" s="1519"/>
      <c r="G922" s="1519"/>
      <c r="H922" s="1519"/>
      <c r="I922" s="1519"/>
      <c r="J922" s="1519"/>
      <c r="K922" s="1519"/>
      <c r="L922" s="1519"/>
      <c r="M922" s="1519"/>
      <c r="N922" s="1519"/>
      <c r="O922" s="1519"/>
      <c r="P922" s="1519"/>
      <c r="Q922" s="1519"/>
      <c r="R922" s="1519"/>
      <c r="S922" s="1519"/>
      <c r="T922" s="1519"/>
      <c r="U922" s="1519"/>
      <c r="V922" s="1519"/>
      <c r="W922" s="1519"/>
      <c r="X922" s="1519"/>
      <c r="Y922" s="1519"/>
      <c r="Z922" s="1519"/>
      <c r="AA922" s="1520"/>
      <c r="AB922" s="758"/>
      <c r="AC922" s="759"/>
      <c r="AD922" s="759"/>
      <c r="AE922" s="759"/>
      <c r="AF922" s="759"/>
      <c r="AG922" s="759"/>
      <c r="AH922" s="760"/>
      <c r="AI922" s="652"/>
      <c r="AJ922" s="232"/>
      <c r="AK922" s="232"/>
      <c r="AL922" s="232"/>
      <c r="AM922" s="232"/>
      <c r="AN922" s="233"/>
      <c r="AO922" s="233"/>
      <c r="AP922" s="233"/>
      <c r="AQ922" s="233"/>
      <c r="AR922" s="234"/>
      <c r="AS922" s="581"/>
      <c r="AT922" s="581"/>
      <c r="AU922" s="581"/>
      <c r="AV922" s="581"/>
      <c r="AW922" s="581"/>
      <c r="AX922" s="601"/>
      <c r="AY922" s="602"/>
      <c r="AZ922" s="602"/>
      <c r="BA922" s="602"/>
      <c r="BB922" s="603"/>
    </row>
    <row r="923" spans="1:54" ht="14.25" customHeight="1">
      <c r="A923" s="68"/>
      <c r="B923" s="1183"/>
      <c r="C923" s="1183"/>
      <c r="D923" s="1183"/>
      <c r="E923" s="1521"/>
      <c r="F923" s="1522"/>
      <c r="G923" s="1522"/>
      <c r="H923" s="1522"/>
      <c r="I923" s="1522"/>
      <c r="J923" s="1522"/>
      <c r="K923" s="1522"/>
      <c r="L923" s="1522"/>
      <c r="M923" s="1522"/>
      <c r="N923" s="1522"/>
      <c r="O923" s="1522"/>
      <c r="P923" s="1522"/>
      <c r="Q923" s="1522"/>
      <c r="R923" s="1522"/>
      <c r="S923" s="1522"/>
      <c r="T923" s="1522"/>
      <c r="U923" s="1522"/>
      <c r="V923" s="1522"/>
      <c r="W923" s="1522"/>
      <c r="X923" s="1522"/>
      <c r="Y923" s="1522"/>
      <c r="Z923" s="1522"/>
      <c r="AA923" s="1523"/>
      <c r="AB923" s="761"/>
      <c r="AC923" s="1155" t="s">
        <v>1679</v>
      </c>
      <c r="AD923" s="1155"/>
      <c r="AE923" s="1155"/>
      <c r="AF923" s="1155"/>
      <c r="AG923" s="1155"/>
      <c r="AH923" s="763"/>
      <c r="AI923" s="643"/>
      <c r="AJ923" s="241"/>
      <c r="AK923" s="1185"/>
      <c r="AL923" s="1185"/>
      <c r="AM923" s="1185"/>
      <c r="AN923" s="1185"/>
      <c r="AO923" s="1185"/>
      <c r="AP923" s="1185"/>
      <c r="AQ923" s="241"/>
      <c r="AR923" s="644"/>
      <c r="AS923" s="581"/>
      <c r="AT923" s="581"/>
      <c r="AU923" s="581"/>
      <c r="AV923" s="581"/>
      <c r="AW923" s="581"/>
      <c r="AX923" s="1127">
        <f>BQ894</f>
        <v>0</v>
      </c>
      <c r="AY923" s="1128"/>
      <c r="AZ923" s="1128"/>
      <c r="BA923" s="1128"/>
      <c r="BB923" s="1129"/>
    </row>
    <row r="924" spans="1:54" ht="10" customHeight="1">
      <c r="A924" s="68"/>
      <c r="B924" s="1183"/>
      <c r="C924" s="1183"/>
      <c r="D924" s="1183"/>
      <c r="E924" s="1524"/>
      <c r="F924" s="1525"/>
      <c r="G924" s="1525"/>
      <c r="H924" s="1525"/>
      <c r="I924" s="1525"/>
      <c r="J924" s="1525"/>
      <c r="K924" s="1525"/>
      <c r="L924" s="1525"/>
      <c r="M924" s="1525"/>
      <c r="N924" s="1525"/>
      <c r="O924" s="1525"/>
      <c r="P924" s="1525"/>
      <c r="Q924" s="1525"/>
      <c r="R924" s="1525"/>
      <c r="S924" s="1525"/>
      <c r="T924" s="1525"/>
      <c r="U924" s="1525"/>
      <c r="V924" s="1525"/>
      <c r="W924" s="1525"/>
      <c r="X924" s="1525"/>
      <c r="Y924" s="1525"/>
      <c r="Z924" s="1525"/>
      <c r="AA924" s="1526"/>
      <c r="AB924" s="764"/>
      <c r="AC924" s="765"/>
      <c r="AD924" s="765"/>
      <c r="AE924" s="765"/>
      <c r="AF924" s="765"/>
      <c r="AG924" s="765"/>
      <c r="AH924" s="766"/>
      <c r="AI924" s="648"/>
      <c r="AJ924" s="649"/>
      <c r="AK924" s="649"/>
      <c r="AL924" s="649"/>
      <c r="AM924" s="649"/>
      <c r="AN924" s="650"/>
      <c r="AO924" s="650"/>
      <c r="AP924" s="650"/>
      <c r="AQ924" s="650"/>
      <c r="AR924" s="651"/>
      <c r="AS924" s="581"/>
      <c r="AT924" s="581"/>
      <c r="AU924" s="581"/>
      <c r="AV924" s="581"/>
      <c r="AW924" s="581"/>
      <c r="AX924" s="606"/>
      <c r="AY924" s="587"/>
      <c r="AZ924" s="587"/>
      <c r="BA924" s="587"/>
      <c r="BB924" s="607"/>
    </row>
    <row r="925" spans="1:54" ht="14.25" customHeight="1">
      <c r="A925" s="68"/>
      <c r="B925" s="1183" t="s">
        <v>587</v>
      </c>
      <c r="C925" s="1183"/>
      <c r="D925" s="1183"/>
      <c r="E925" s="1518" t="s">
        <v>595</v>
      </c>
      <c r="F925" s="1519"/>
      <c r="G925" s="1519"/>
      <c r="H925" s="1519"/>
      <c r="I925" s="1519"/>
      <c r="J925" s="1519"/>
      <c r="K925" s="1519"/>
      <c r="L925" s="1519"/>
      <c r="M925" s="1519"/>
      <c r="N925" s="1519"/>
      <c r="O925" s="1519"/>
      <c r="P925" s="1519"/>
      <c r="Q925" s="1519"/>
      <c r="R925" s="1519"/>
      <c r="S925" s="1519"/>
      <c r="T925" s="1519"/>
      <c r="U925" s="1519"/>
      <c r="V925" s="1519"/>
      <c r="W925" s="1519"/>
      <c r="X925" s="1519"/>
      <c r="Y925" s="1519"/>
      <c r="Z925" s="1519"/>
      <c r="AA925" s="1520"/>
      <c r="AB925" s="758"/>
      <c r="AC925" s="759"/>
      <c r="AD925" s="759"/>
      <c r="AE925" s="759"/>
      <c r="AF925" s="759"/>
      <c r="AG925" s="759"/>
      <c r="AH925" s="760"/>
      <c r="AI925" s="652"/>
      <c r="AJ925" s="232"/>
      <c r="AK925" s="232"/>
      <c r="AL925" s="232"/>
      <c r="AM925" s="232"/>
      <c r="AN925" s="233"/>
      <c r="AO925" s="233"/>
      <c r="AP925" s="233"/>
      <c r="AQ925" s="233"/>
      <c r="AR925" s="234"/>
      <c r="AS925" s="593"/>
      <c r="AT925" s="594"/>
      <c r="AU925" s="594"/>
      <c r="AV925" s="594"/>
      <c r="AW925" s="595"/>
      <c r="AX925" s="604"/>
      <c r="AY925" s="591"/>
      <c r="AZ925" s="591"/>
      <c r="BA925" s="591"/>
      <c r="BB925" s="605"/>
    </row>
    <row r="926" spans="1:54" ht="14.25" customHeight="1">
      <c r="A926" s="68"/>
      <c r="B926" s="1183"/>
      <c r="C926" s="1183"/>
      <c r="D926" s="1183"/>
      <c r="E926" s="1521"/>
      <c r="F926" s="1522"/>
      <c r="G926" s="1522"/>
      <c r="H926" s="1522"/>
      <c r="I926" s="1522"/>
      <c r="J926" s="1522"/>
      <c r="K926" s="1522"/>
      <c r="L926" s="1522"/>
      <c r="M926" s="1522"/>
      <c r="N926" s="1522"/>
      <c r="O926" s="1522"/>
      <c r="P926" s="1522"/>
      <c r="Q926" s="1522"/>
      <c r="R926" s="1522"/>
      <c r="S926" s="1522"/>
      <c r="T926" s="1522"/>
      <c r="U926" s="1522"/>
      <c r="V926" s="1522"/>
      <c r="W926" s="1522"/>
      <c r="X926" s="1522"/>
      <c r="Y926" s="1522"/>
      <c r="Z926" s="1522"/>
      <c r="AA926" s="1523"/>
      <c r="AB926" s="761"/>
      <c r="AC926" s="1155"/>
      <c r="AD926" s="1155"/>
      <c r="AE926" s="1155"/>
      <c r="AF926" s="1155"/>
      <c r="AG926" s="1155"/>
      <c r="AH926" s="763"/>
      <c r="AI926" s="643"/>
      <c r="AJ926" s="241"/>
      <c r="AK926" s="1185"/>
      <c r="AL926" s="1185"/>
      <c r="AM926" s="1185"/>
      <c r="AN926" s="1185"/>
      <c r="AO926" s="1185"/>
      <c r="AP926" s="1185"/>
      <c r="AQ926" s="241"/>
      <c r="AR926" s="644"/>
      <c r="AS926" s="596"/>
      <c r="AT926" s="581"/>
      <c r="AU926" s="581"/>
      <c r="AV926" s="581"/>
      <c r="AW926" s="597"/>
      <c r="AX926" s="1127">
        <f>BQ895</f>
        <v>0</v>
      </c>
      <c r="AY926" s="1128"/>
      <c r="AZ926" s="1128"/>
      <c r="BA926" s="1128"/>
      <c r="BB926" s="1129"/>
    </row>
    <row r="927" spans="1:54" ht="14.25" customHeight="1">
      <c r="A927" s="68"/>
      <c r="B927" s="1183"/>
      <c r="C927" s="1183"/>
      <c r="D927" s="1183"/>
      <c r="E927" s="1524"/>
      <c r="F927" s="1525"/>
      <c r="G927" s="1525"/>
      <c r="H927" s="1525"/>
      <c r="I927" s="1525"/>
      <c r="J927" s="1525"/>
      <c r="K927" s="1525"/>
      <c r="L927" s="1525"/>
      <c r="M927" s="1525"/>
      <c r="N927" s="1525"/>
      <c r="O927" s="1525"/>
      <c r="P927" s="1525"/>
      <c r="Q927" s="1525"/>
      <c r="R927" s="1525"/>
      <c r="S927" s="1525"/>
      <c r="T927" s="1525"/>
      <c r="U927" s="1525"/>
      <c r="V927" s="1525"/>
      <c r="W927" s="1525"/>
      <c r="X927" s="1525"/>
      <c r="Y927" s="1525"/>
      <c r="Z927" s="1525"/>
      <c r="AA927" s="1526"/>
      <c r="AB927" s="764"/>
      <c r="AC927" s="765"/>
      <c r="AD927" s="765"/>
      <c r="AE927" s="765"/>
      <c r="AF927" s="765"/>
      <c r="AG927" s="765"/>
      <c r="AH927" s="766"/>
      <c r="AI927" s="648"/>
      <c r="AJ927" s="649"/>
      <c r="AK927" s="649"/>
      <c r="AL927" s="649"/>
      <c r="AM927" s="649"/>
      <c r="AN927" s="650"/>
      <c r="AO927" s="650"/>
      <c r="AP927" s="650"/>
      <c r="AQ927" s="650"/>
      <c r="AR927" s="651"/>
      <c r="AS927" s="598"/>
      <c r="AT927" s="599"/>
      <c r="AU927" s="599"/>
      <c r="AV927" s="599"/>
      <c r="AW927" s="600"/>
      <c r="AX927" s="604"/>
      <c r="AY927" s="591"/>
      <c r="AZ927" s="591"/>
      <c r="BA927" s="591"/>
      <c r="BB927" s="605"/>
    </row>
    <row r="928" spans="1:54" ht="14.25" customHeight="1">
      <c r="A928" s="68"/>
      <c r="B928" s="1183" t="s">
        <v>348</v>
      </c>
      <c r="C928" s="1183"/>
      <c r="D928" s="1183"/>
      <c r="E928" s="1518" t="s">
        <v>596</v>
      </c>
      <c r="F928" s="1519"/>
      <c r="G928" s="1519"/>
      <c r="H928" s="1519"/>
      <c r="I928" s="1519"/>
      <c r="J928" s="1519"/>
      <c r="K928" s="1519"/>
      <c r="L928" s="1519"/>
      <c r="M928" s="1519"/>
      <c r="N928" s="1519"/>
      <c r="O928" s="1519"/>
      <c r="P928" s="1519"/>
      <c r="Q928" s="1519"/>
      <c r="R928" s="1519"/>
      <c r="S928" s="1519"/>
      <c r="T928" s="1519"/>
      <c r="U928" s="1519"/>
      <c r="V928" s="1519"/>
      <c r="W928" s="1519"/>
      <c r="X928" s="1519"/>
      <c r="Y928" s="1519"/>
      <c r="Z928" s="1519"/>
      <c r="AA928" s="1520"/>
      <c r="AB928" s="758"/>
      <c r="AC928" s="759"/>
      <c r="AD928" s="759"/>
      <c r="AE928" s="759"/>
      <c r="AF928" s="759"/>
      <c r="AG928" s="759"/>
      <c r="AH928" s="760"/>
      <c r="AI928" s="652"/>
      <c r="AJ928" s="232"/>
      <c r="AK928" s="232"/>
      <c r="AL928" s="232"/>
      <c r="AM928" s="232"/>
      <c r="AN928" s="233"/>
      <c r="AO928" s="233"/>
      <c r="AP928" s="233"/>
      <c r="AQ928" s="233"/>
      <c r="AR928" s="234"/>
      <c r="AS928" s="581"/>
      <c r="AT928" s="581"/>
      <c r="AU928" s="581"/>
      <c r="AV928" s="581"/>
      <c r="AW928" s="581"/>
      <c r="AX928" s="601"/>
      <c r="AY928" s="602"/>
      <c r="AZ928" s="602"/>
      <c r="BA928" s="602"/>
      <c r="BB928" s="603"/>
    </row>
    <row r="929" spans="1:54" ht="14.25" customHeight="1">
      <c r="A929" s="68"/>
      <c r="B929" s="1183"/>
      <c r="C929" s="1183"/>
      <c r="D929" s="1183"/>
      <c r="E929" s="1521"/>
      <c r="F929" s="1522"/>
      <c r="G929" s="1522"/>
      <c r="H929" s="1522"/>
      <c r="I929" s="1522"/>
      <c r="J929" s="1522"/>
      <c r="K929" s="1522"/>
      <c r="L929" s="1522"/>
      <c r="M929" s="1522"/>
      <c r="N929" s="1522"/>
      <c r="O929" s="1522"/>
      <c r="P929" s="1522"/>
      <c r="Q929" s="1522"/>
      <c r="R929" s="1522"/>
      <c r="S929" s="1522"/>
      <c r="T929" s="1522"/>
      <c r="U929" s="1522"/>
      <c r="V929" s="1522"/>
      <c r="W929" s="1522"/>
      <c r="X929" s="1522"/>
      <c r="Y929" s="1522"/>
      <c r="Z929" s="1522"/>
      <c r="AA929" s="1523"/>
      <c r="AB929" s="761"/>
      <c r="AC929" s="1155"/>
      <c r="AD929" s="1155"/>
      <c r="AE929" s="1155"/>
      <c r="AF929" s="1155"/>
      <c r="AG929" s="1155"/>
      <c r="AH929" s="763"/>
      <c r="AI929" s="643"/>
      <c r="AJ929" s="241"/>
      <c r="AK929" s="1185"/>
      <c r="AL929" s="1185"/>
      <c r="AM929" s="1185"/>
      <c r="AN929" s="1185"/>
      <c r="AO929" s="1185"/>
      <c r="AP929" s="1185"/>
      <c r="AQ929" s="241"/>
      <c r="AR929" s="644"/>
      <c r="AS929" s="581"/>
      <c r="AT929" s="581"/>
      <c r="AU929" s="581"/>
      <c r="AV929" s="581"/>
      <c r="AW929" s="581"/>
      <c r="AX929" s="1127">
        <f>BQ896</f>
        <v>0</v>
      </c>
      <c r="AY929" s="1128"/>
      <c r="AZ929" s="1128"/>
      <c r="BA929" s="1128"/>
      <c r="BB929" s="1129"/>
    </row>
    <row r="930" spans="1:54" ht="14.25" customHeight="1">
      <c r="A930" s="68"/>
      <c r="B930" s="1183"/>
      <c r="C930" s="1183"/>
      <c r="D930" s="1183"/>
      <c r="E930" s="1524"/>
      <c r="F930" s="1525"/>
      <c r="G930" s="1525"/>
      <c r="H930" s="1525"/>
      <c r="I930" s="1525"/>
      <c r="J930" s="1525"/>
      <c r="K930" s="1525"/>
      <c r="L930" s="1525"/>
      <c r="M930" s="1525"/>
      <c r="N930" s="1525"/>
      <c r="O930" s="1525"/>
      <c r="P930" s="1525"/>
      <c r="Q930" s="1525"/>
      <c r="R930" s="1525"/>
      <c r="S930" s="1525"/>
      <c r="T930" s="1525"/>
      <c r="U930" s="1525"/>
      <c r="V930" s="1525"/>
      <c r="W930" s="1525"/>
      <c r="X930" s="1525"/>
      <c r="Y930" s="1525"/>
      <c r="Z930" s="1525"/>
      <c r="AA930" s="1526"/>
      <c r="AB930" s="764"/>
      <c r="AC930" s="765"/>
      <c r="AD930" s="765"/>
      <c r="AE930" s="765"/>
      <c r="AF930" s="765"/>
      <c r="AG930" s="765"/>
      <c r="AH930" s="766"/>
      <c r="AI930" s="648"/>
      <c r="AJ930" s="649"/>
      <c r="AK930" s="649"/>
      <c r="AL930" s="649"/>
      <c r="AM930" s="649"/>
      <c r="AN930" s="650"/>
      <c r="AO930" s="650"/>
      <c r="AP930" s="650"/>
      <c r="AQ930" s="650"/>
      <c r="AR930" s="651"/>
      <c r="AS930" s="581"/>
      <c r="AT930" s="581"/>
      <c r="AU930" s="581"/>
      <c r="AV930" s="581"/>
      <c r="AW930" s="581"/>
      <c r="AX930" s="606"/>
      <c r="AY930" s="587"/>
      <c r="AZ930" s="587"/>
      <c r="BA930" s="587"/>
      <c r="BB930" s="607"/>
    </row>
    <row r="931" spans="1:54" ht="14.25" customHeight="1">
      <c r="A931" s="68"/>
      <c r="B931" s="1183" t="s">
        <v>2075</v>
      </c>
      <c r="C931" s="1183"/>
      <c r="D931" s="1183"/>
      <c r="E931" s="1518" t="s">
        <v>597</v>
      </c>
      <c r="F931" s="1519"/>
      <c r="G931" s="1519"/>
      <c r="H931" s="1519"/>
      <c r="I931" s="1519"/>
      <c r="J931" s="1519"/>
      <c r="K931" s="1519"/>
      <c r="L931" s="1519"/>
      <c r="M931" s="1519"/>
      <c r="N931" s="1519"/>
      <c r="O931" s="1519"/>
      <c r="P931" s="1519"/>
      <c r="Q931" s="1519"/>
      <c r="R931" s="1519"/>
      <c r="S931" s="1519"/>
      <c r="T931" s="1519"/>
      <c r="U931" s="1519"/>
      <c r="V931" s="1519"/>
      <c r="W931" s="1519"/>
      <c r="X931" s="1519"/>
      <c r="Y931" s="1519"/>
      <c r="Z931" s="1519"/>
      <c r="AA931" s="1520"/>
      <c r="AB931" s="758"/>
      <c r="AC931" s="759"/>
      <c r="AD931" s="759"/>
      <c r="AE931" s="759"/>
      <c r="AF931" s="759"/>
      <c r="AG931" s="759"/>
      <c r="AH931" s="760"/>
      <c r="AI931" s="652"/>
      <c r="AJ931" s="232"/>
      <c r="AK931" s="232"/>
      <c r="AL931" s="232"/>
      <c r="AM931" s="232"/>
      <c r="AN931" s="233"/>
      <c r="AO931" s="233"/>
      <c r="AP931" s="233"/>
      <c r="AQ931" s="233"/>
      <c r="AR931" s="234"/>
      <c r="AS931" s="593"/>
      <c r="AT931" s="594"/>
      <c r="AU931" s="594"/>
      <c r="AV931" s="594"/>
      <c r="AW931" s="594"/>
      <c r="AX931" s="601"/>
      <c r="AY931" s="602"/>
      <c r="AZ931" s="602"/>
      <c r="BA931" s="602"/>
      <c r="BB931" s="603"/>
    </row>
    <row r="932" spans="1:54" ht="14.25" customHeight="1">
      <c r="A932" s="68"/>
      <c r="B932" s="1183"/>
      <c r="C932" s="1183"/>
      <c r="D932" s="1183"/>
      <c r="E932" s="1521"/>
      <c r="F932" s="1522"/>
      <c r="G932" s="1522"/>
      <c r="H932" s="1522"/>
      <c r="I932" s="1522"/>
      <c r="J932" s="1522"/>
      <c r="K932" s="1522"/>
      <c r="L932" s="1522"/>
      <c r="M932" s="1522"/>
      <c r="N932" s="1522"/>
      <c r="O932" s="1522"/>
      <c r="P932" s="1522"/>
      <c r="Q932" s="1522"/>
      <c r="R932" s="1522"/>
      <c r="S932" s="1522"/>
      <c r="T932" s="1522"/>
      <c r="U932" s="1522"/>
      <c r="V932" s="1522"/>
      <c r="W932" s="1522"/>
      <c r="X932" s="1522"/>
      <c r="Y932" s="1522"/>
      <c r="Z932" s="1522"/>
      <c r="AA932" s="1523"/>
      <c r="AB932" s="761"/>
      <c r="AC932" s="1155"/>
      <c r="AD932" s="1155"/>
      <c r="AE932" s="1155"/>
      <c r="AF932" s="1155"/>
      <c r="AG932" s="1155"/>
      <c r="AH932" s="763"/>
      <c r="AI932" s="643"/>
      <c r="AJ932" s="241"/>
      <c r="AK932" s="1185"/>
      <c r="AL932" s="1185"/>
      <c r="AM932" s="1185"/>
      <c r="AN932" s="1185"/>
      <c r="AO932" s="1185"/>
      <c r="AP932" s="1185"/>
      <c r="AQ932" s="241"/>
      <c r="AR932" s="644"/>
      <c r="AS932" s="596"/>
      <c r="AT932" s="581"/>
      <c r="AU932" s="581"/>
      <c r="AV932" s="581"/>
      <c r="AW932" s="581"/>
      <c r="AX932" s="1127">
        <f>BQ897</f>
        <v>0</v>
      </c>
      <c r="AY932" s="1128"/>
      <c r="AZ932" s="1128"/>
      <c r="BA932" s="1128"/>
      <c r="BB932" s="1129"/>
    </row>
    <row r="933" spans="1:54" ht="14.25" customHeight="1">
      <c r="A933" s="68"/>
      <c r="B933" s="1183"/>
      <c r="C933" s="1183"/>
      <c r="D933" s="1183"/>
      <c r="E933" s="1524"/>
      <c r="F933" s="1525"/>
      <c r="G933" s="1525"/>
      <c r="H933" s="1525"/>
      <c r="I933" s="1525"/>
      <c r="J933" s="1525"/>
      <c r="K933" s="1525"/>
      <c r="L933" s="1525"/>
      <c r="M933" s="1525"/>
      <c r="N933" s="1525"/>
      <c r="O933" s="1525"/>
      <c r="P933" s="1525"/>
      <c r="Q933" s="1525"/>
      <c r="R933" s="1525"/>
      <c r="S933" s="1525"/>
      <c r="T933" s="1525"/>
      <c r="U933" s="1525"/>
      <c r="V933" s="1525"/>
      <c r="W933" s="1525"/>
      <c r="X933" s="1525"/>
      <c r="Y933" s="1525"/>
      <c r="Z933" s="1525"/>
      <c r="AA933" s="1526"/>
      <c r="AB933" s="764"/>
      <c r="AC933" s="765"/>
      <c r="AD933" s="765"/>
      <c r="AE933" s="765"/>
      <c r="AF933" s="765"/>
      <c r="AG933" s="765"/>
      <c r="AH933" s="766"/>
      <c r="AI933" s="642"/>
      <c r="AJ933" s="240"/>
      <c r="AK933" s="240"/>
      <c r="AL933" s="240"/>
      <c r="AM933" s="240"/>
      <c r="AN933" s="103"/>
      <c r="AO933" s="103"/>
      <c r="AP933" s="103"/>
      <c r="AQ933" s="103"/>
      <c r="AR933" s="239"/>
      <c r="AS933" s="596"/>
      <c r="AT933" s="581"/>
      <c r="AU933" s="581"/>
      <c r="AV933" s="581"/>
      <c r="AW933" s="581"/>
      <c r="AX933" s="604"/>
      <c r="AY933" s="591"/>
      <c r="AZ933" s="591"/>
      <c r="BA933" s="591"/>
      <c r="BB933" s="605"/>
    </row>
    <row r="934" spans="1:54" ht="10" customHeight="1">
      <c r="A934" s="68"/>
      <c r="B934" s="1297" t="s">
        <v>1943</v>
      </c>
      <c r="C934" s="1297"/>
      <c r="D934" s="1297"/>
      <c r="E934" s="1527" t="s">
        <v>568</v>
      </c>
      <c r="F934" s="1528"/>
      <c r="G934" s="1528"/>
      <c r="H934" s="1528"/>
      <c r="I934" s="1528"/>
      <c r="J934" s="1528"/>
      <c r="K934" s="1528"/>
      <c r="L934" s="1528"/>
      <c r="M934" s="1528"/>
      <c r="N934" s="1528"/>
      <c r="O934" s="1528"/>
      <c r="P934" s="1528"/>
      <c r="Q934" s="1528"/>
      <c r="R934" s="1528"/>
      <c r="S934" s="1528"/>
      <c r="T934" s="1528"/>
      <c r="U934" s="1528"/>
      <c r="V934" s="1528"/>
      <c r="W934" s="1528"/>
      <c r="X934" s="1528"/>
      <c r="Y934" s="1528"/>
      <c r="Z934" s="1528"/>
      <c r="AA934" s="1528"/>
      <c r="AB934" s="1528"/>
      <c r="AC934" s="1528"/>
      <c r="AD934" s="1528"/>
      <c r="AE934" s="1528"/>
      <c r="AF934" s="1528"/>
      <c r="AG934" s="1528"/>
      <c r="AH934" s="1528"/>
      <c r="AI934" s="639"/>
      <c r="AJ934" s="594"/>
      <c r="AK934" s="594"/>
      <c r="AL934" s="645"/>
      <c r="AM934" s="645"/>
      <c r="AN934" s="645"/>
      <c r="AO934" s="645"/>
      <c r="AP934" s="645"/>
      <c r="AQ934" s="645"/>
      <c r="AR934" s="645"/>
      <c r="AS934" s="594"/>
      <c r="AT934" s="594"/>
      <c r="AU934" s="594"/>
      <c r="AV934" s="594"/>
      <c r="AW934" s="594"/>
      <c r="AX934" s="601"/>
      <c r="AY934" s="602"/>
      <c r="AZ934" s="602"/>
      <c r="BA934" s="602"/>
      <c r="BB934" s="603"/>
    </row>
    <row r="935" spans="1:54" ht="14.25" customHeight="1">
      <c r="A935" s="68"/>
      <c r="B935" s="1297"/>
      <c r="C935" s="1297"/>
      <c r="D935" s="1297"/>
      <c r="E935" s="1529"/>
      <c r="F935" s="1530"/>
      <c r="G935" s="1530"/>
      <c r="H935" s="1530"/>
      <c r="I935" s="1530"/>
      <c r="J935" s="1530"/>
      <c r="K935" s="1530"/>
      <c r="L935" s="1530"/>
      <c r="M935" s="1530"/>
      <c r="N935" s="1530"/>
      <c r="O935" s="1530"/>
      <c r="P935" s="1530"/>
      <c r="Q935" s="1530"/>
      <c r="R935" s="1530"/>
      <c r="S935" s="1530"/>
      <c r="T935" s="1530"/>
      <c r="U935" s="1530"/>
      <c r="V935" s="1530"/>
      <c r="W935" s="1530"/>
      <c r="X935" s="1530"/>
      <c r="Y935" s="1530"/>
      <c r="Z935" s="1530"/>
      <c r="AA935" s="1530"/>
      <c r="AB935" s="1530"/>
      <c r="AC935" s="1530"/>
      <c r="AD935" s="1530"/>
      <c r="AE935" s="1530"/>
      <c r="AF935" s="1530"/>
      <c r="AG935" s="1530"/>
      <c r="AH935" s="1530"/>
      <c r="AI935" s="640"/>
      <c r="AJ935" s="581"/>
      <c r="AK935" s="581"/>
      <c r="AL935" s="646"/>
      <c r="AM935" s="646"/>
      <c r="AN935" s="646"/>
      <c r="AO935" s="646"/>
      <c r="AP935" s="646"/>
      <c r="AQ935" s="646"/>
      <c r="AR935" s="646"/>
      <c r="AS935" s="581"/>
      <c r="AT935" s="581"/>
      <c r="AU935" s="581"/>
      <c r="AV935" s="581"/>
      <c r="AW935" s="581"/>
      <c r="AX935" s="1515">
        <f>SUM(AX889:BB933)</f>
        <v>0</v>
      </c>
      <c r="AY935" s="1516"/>
      <c r="AZ935" s="1516"/>
      <c r="BA935" s="1516"/>
      <c r="BB935" s="1517"/>
    </row>
    <row r="936" spans="1:54" ht="10" customHeight="1">
      <c r="A936" s="68"/>
      <c r="B936" s="1297"/>
      <c r="C936" s="1297"/>
      <c r="D936" s="1297"/>
      <c r="E936" s="1531"/>
      <c r="F936" s="1532"/>
      <c r="G936" s="1532"/>
      <c r="H936" s="1532"/>
      <c r="I936" s="1532"/>
      <c r="J936" s="1532"/>
      <c r="K936" s="1532"/>
      <c r="L936" s="1532"/>
      <c r="M936" s="1532"/>
      <c r="N936" s="1532"/>
      <c r="O936" s="1532"/>
      <c r="P936" s="1532"/>
      <c r="Q936" s="1532"/>
      <c r="R936" s="1532"/>
      <c r="S936" s="1532"/>
      <c r="T936" s="1532"/>
      <c r="U936" s="1532"/>
      <c r="V936" s="1532"/>
      <c r="W936" s="1532"/>
      <c r="X936" s="1532"/>
      <c r="Y936" s="1532"/>
      <c r="Z936" s="1532"/>
      <c r="AA936" s="1532"/>
      <c r="AB936" s="1532"/>
      <c r="AC936" s="1532"/>
      <c r="AD936" s="1532"/>
      <c r="AE936" s="1532"/>
      <c r="AF936" s="1532"/>
      <c r="AG936" s="1532"/>
      <c r="AH936" s="1532"/>
      <c r="AI936" s="641"/>
      <c r="AJ936" s="599"/>
      <c r="AK936" s="599"/>
      <c r="AL936" s="647"/>
      <c r="AM936" s="647"/>
      <c r="AN936" s="647"/>
      <c r="AO936" s="647"/>
      <c r="AP936" s="647"/>
      <c r="AQ936" s="647"/>
      <c r="AR936" s="647"/>
      <c r="AS936" s="599"/>
      <c r="AT936" s="599"/>
      <c r="AU936" s="599"/>
      <c r="AV936" s="599"/>
      <c r="AW936" s="599"/>
      <c r="AX936" s="606"/>
      <c r="AY936" s="587"/>
      <c r="AZ936" s="587"/>
      <c r="BA936" s="587"/>
      <c r="BB936" s="607"/>
    </row>
    <row r="937" spans="1:54" ht="10" customHeight="1">
      <c r="A937" s="68"/>
      <c r="B937" s="1297" t="s">
        <v>594</v>
      </c>
      <c r="C937" s="1297"/>
      <c r="D937" s="1297"/>
      <c r="E937" s="1533" t="s">
        <v>337</v>
      </c>
      <c r="F937" s="1534"/>
      <c r="G937" s="1534"/>
      <c r="H937" s="1534"/>
      <c r="I937" s="1534"/>
      <c r="J937" s="1534"/>
      <c r="K937" s="1534"/>
      <c r="L937" s="1534"/>
      <c r="M937" s="1534"/>
      <c r="N937" s="1534"/>
      <c r="O937" s="1534"/>
      <c r="P937" s="1534"/>
      <c r="Q937" s="1534"/>
      <c r="R937" s="1534"/>
      <c r="S937" s="1534"/>
      <c r="T937" s="1534"/>
      <c r="U937" s="1534"/>
      <c r="V937" s="1534"/>
      <c r="W937" s="1534"/>
      <c r="X937" s="1534"/>
      <c r="Y937" s="1534"/>
      <c r="Z937" s="1534"/>
      <c r="AA937" s="1534"/>
      <c r="AB937" s="1534"/>
      <c r="AC937" s="1534"/>
      <c r="AD937" s="1534"/>
      <c r="AE937" s="1534"/>
      <c r="AF937" s="1534"/>
      <c r="AG937" s="1534"/>
      <c r="AH937" s="1535"/>
      <c r="AI937" s="640"/>
      <c r="AJ937" s="581"/>
      <c r="AK937" s="581"/>
      <c r="AL937" s="646"/>
      <c r="AM937" s="646"/>
      <c r="AN937" s="646"/>
      <c r="AO937" s="646"/>
      <c r="AP937" s="646"/>
      <c r="AQ937" s="646"/>
      <c r="AR937" s="646"/>
      <c r="AS937" s="581"/>
      <c r="AT937" s="581"/>
      <c r="AU937" s="581"/>
      <c r="AV937" s="581"/>
      <c r="AW937" s="581"/>
      <c r="AX937" s="591"/>
      <c r="AY937" s="591"/>
      <c r="AZ937" s="591"/>
      <c r="BA937" s="591"/>
      <c r="BB937" s="605"/>
    </row>
    <row r="938" spans="1:54" ht="14.25" customHeight="1">
      <c r="A938" s="68"/>
      <c r="B938" s="1297"/>
      <c r="C938" s="1297"/>
      <c r="D938" s="1297"/>
      <c r="E938" s="1536"/>
      <c r="F938" s="1537"/>
      <c r="G938" s="1537"/>
      <c r="H938" s="1537"/>
      <c r="I938" s="1537"/>
      <c r="J938" s="1537"/>
      <c r="K938" s="1537"/>
      <c r="L938" s="1537"/>
      <c r="M938" s="1537"/>
      <c r="N938" s="1537"/>
      <c r="O938" s="1537"/>
      <c r="P938" s="1537"/>
      <c r="Q938" s="1537"/>
      <c r="R938" s="1537"/>
      <c r="S938" s="1537"/>
      <c r="T938" s="1537"/>
      <c r="U938" s="1537"/>
      <c r="V938" s="1537"/>
      <c r="W938" s="1537"/>
      <c r="X938" s="1537"/>
      <c r="Y938" s="1537"/>
      <c r="Z938" s="1537"/>
      <c r="AA938" s="1537"/>
      <c r="AB938" s="1537"/>
      <c r="AC938" s="1537"/>
      <c r="AD938" s="1537"/>
      <c r="AE938" s="1537"/>
      <c r="AF938" s="1537"/>
      <c r="AG938" s="1537"/>
      <c r="AH938" s="1538"/>
      <c r="AI938" s="640"/>
      <c r="AJ938" s="581"/>
      <c r="AK938" s="581"/>
      <c r="AL938" s="646"/>
      <c r="AM938" s="646"/>
      <c r="AN938" s="646"/>
      <c r="AO938" s="646"/>
      <c r="AP938" s="646"/>
      <c r="AQ938" s="646"/>
      <c r="AR938" s="646"/>
      <c r="AS938" s="581"/>
      <c r="AT938" s="581"/>
      <c r="AU938" s="581"/>
      <c r="AV938" s="581"/>
      <c r="AW938" s="581"/>
      <c r="AX938" s="591"/>
      <c r="AY938" s="591"/>
      <c r="AZ938" s="591"/>
      <c r="BA938" s="591"/>
      <c r="BB938" s="605"/>
    </row>
    <row r="939" spans="1:54" ht="10" customHeight="1">
      <c r="A939" s="68"/>
      <c r="B939" s="1297"/>
      <c r="C939" s="1297"/>
      <c r="D939" s="1297"/>
      <c r="E939" s="1539"/>
      <c r="F939" s="1540"/>
      <c r="G939" s="1540"/>
      <c r="H939" s="1540"/>
      <c r="I939" s="1540"/>
      <c r="J939" s="1540"/>
      <c r="K939" s="1540"/>
      <c r="L939" s="1540"/>
      <c r="M939" s="1540"/>
      <c r="N939" s="1540"/>
      <c r="O939" s="1540"/>
      <c r="P939" s="1540"/>
      <c r="Q939" s="1540"/>
      <c r="R939" s="1540"/>
      <c r="S939" s="1540"/>
      <c r="T939" s="1540"/>
      <c r="U939" s="1540"/>
      <c r="V939" s="1540"/>
      <c r="W939" s="1540"/>
      <c r="X939" s="1540"/>
      <c r="Y939" s="1540"/>
      <c r="Z939" s="1540"/>
      <c r="AA939" s="1540"/>
      <c r="AB939" s="1540"/>
      <c r="AC939" s="1540"/>
      <c r="AD939" s="1540"/>
      <c r="AE939" s="1540"/>
      <c r="AF939" s="1540"/>
      <c r="AG939" s="1540"/>
      <c r="AH939" s="1541"/>
      <c r="AI939" s="641"/>
      <c r="AJ939" s="599"/>
      <c r="AK939" s="599"/>
      <c r="AL939" s="647"/>
      <c r="AM939" s="647"/>
      <c r="AN939" s="647"/>
      <c r="AO939" s="647"/>
      <c r="AP939" s="647"/>
      <c r="AQ939" s="647"/>
      <c r="AR939" s="647"/>
      <c r="AS939" s="599"/>
      <c r="AT939" s="599"/>
      <c r="AU939" s="599"/>
      <c r="AV939" s="599"/>
      <c r="AW939" s="599"/>
      <c r="AX939" s="587"/>
      <c r="AY939" s="587"/>
      <c r="AZ939" s="587"/>
      <c r="BA939" s="587"/>
      <c r="BB939" s="607"/>
    </row>
    <row r="940" spans="1:54" ht="14.25" customHeight="1">
      <c r="A940" s="68"/>
      <c r="B940" s="1183" t="s">
        <v>340</v>
      </c>
      <c r="C940" s="1183"/>
      <c r="D940" s="1183"/>
      <c r="E940" s="1518" t="s">
        <v>1110</v>
      </c>
      <c r="F940" s="1519"/>
      <c r="G940" s="1519"/>
      <c r="H940" s="1519"/>
      <c r="I940" s="1519"/>
      <c r="J940" s="1519"/>
      <c r="K940" s="1519"/>
      <c r="L940" s="1519"/>
      <c r="M940" s="1519"/>
      <c r="N940" s="1519"/>
      <c r="O940" s="1519"/>
      <c r="P940" s="1519"/>
      <c r="Q940" s="1519"/>
      <c r="R940" s="1519"/>
      <c r="S940" s="1519"/>
      <c r="T940" s="1519"/>
      <c r="U940" s="1519"/>
      <c r="V940" s="1519"/>
      <c r="W940" s="1519"/>
      <c r="X940" s="1519"/>
      <c r="Y940" s="1519"/>
      <c r="Z940" s="1519"/>
      <c r="AA940" s="1520"/>
      <c r="AB940" s="758"/>
      <c r="AC940" s="759"/>
      <c r="AD940" s="759"/>
      <c r="AE940" s="759"/>
      <c r="AF940" s="759"/>
      <c r="AG940" s="759"/>
      <c r="AH940" s="760"/>
      <c r="AI940" s="642"/>
      <c r="AJ940" s="240"/>
      <c r="AK940" s="240"/>
      <c r="AL940" s="240"/>
      <c r="AM940" s="240"/>
      <c r="AN940" s="103"/>
      <c r="AO940" s="103"/>
      <c r="AP940" s="103"/>
      <c r="AQ940" s="103"/>
      <c r="AR940" s="239"/>
      <c r="AS940" s="653"/>
      <c r="AT940" s="103"/>
      <c r="AU940" s="103"/>
      <c r="AV940" s="103"/>
      <c r="AW940" s="239"/>
      <c r="AX940" s="601"/>
      <c r="AY940" s="602"/>
      <c r="AZ940" s="602"/>
      <c r="BA940" s="602"/>
      <c r="BB940" s="603"/>
    </row>
    <row r="941" spans="1:54" ht="14.25" customHeight="1">
      <c r="A941" s="68"/>
      <c r="B941" s="1183"/>
      <c r="C941" s="1183"/>
      <c r="D941" s="1183"/>
      <c r="E941" s="1521"/>
      <c r="F941" s="1522"/>
      <c r="G941" s="1522"/>
      <c r="H941" s="1522"/>
      <c r="I941" s="1522"/>
      <c r="J941" s="1522"/>
      <c r="K941" s="1522"/>
      <c r="L941" s="1522"/>
      <c r="M941" s="1522"/>
      <c r="N941" s="1522"/>
      <c r="O941" s="1522"/>
      <c r="P941" s="1522"/>
      <c r="Q941" s="1522"/>
      <c r="R941" s="1522"/>
      <c r="S941" s="1522"/>
      <c r="T941" s="1522"/>
      <c r="U941" s="1522"/>
      <c r="V941" s="1522"/>
      <c r="W941" s="1522"/>
      <c r="X941" s="1522"/>
      <c r="Y941" s="1522"/>
      <c r="Z941" s="1522"/>
      <c r="AA941" s="1523"/>
      <c r="AB941" s="761"/>
      <c r="AC941" s="1155" t="s">
        <v>1679</v>
      </c>
      <c r="AD941" s="1155"/>
      <c r="AE941" s="1155"/>
      <c r="AF941" s="1155"/>
      <c r="AG941" s="1155"/>
      <c r="AH941" s="763"/>
      <c r="AI941" s="1156"/>
      <c r="AJ941" s="1157"/>
      <c r="AK941" s="1157"/>
      <c r="AL941" s="1157"/>
      <c r="AM941" s="1158" t="s">
        <v>201</v>
      </c>
      <c r="AN941" s="1068"/>
      <c r="AO941" s="1157"/>
      <c r="AP941" s="1157"/>
      <c r="AQ941" s="1157"/>
      <c r="AR941" s="1159"/>
      <c r="AS941" s="1160" t="str">
        <f>IF(AND(AI941&lt;&gt;"",AO941&lt;&gt;"",NOT(ISERROR(AI941/AO941))),ROUND(AI941,2)/ROUND(AO941,2),"")</f>
        <v/>
      </c>
      <c r="AT941" s="1161"/>
      <c r="AU941" s="1161"/>
      <c r="AV941" s="1161"/>
      <c r="AW941" s="1161"/>
      <c r="AX941" s="1127">
        <f>BQ898</f>
        <v>0</v>
      </c>
      <c r="AY941" s="1128"/>
      <c r="AZ941" s="1128"/>
      <c r="BA941" s="1128"/>
      <c r="BB941" s="1129"/>
    </row>
    <row r="942" spans="1:54" ht="14.25" customHeight="1">
      <c r="A942" s="68"/>
      <c r="B942" s="1183"/>
      <c r="C942" s="1183"/>
      <c r="D942" s="1183"/>
      <c r="E942" s="1524"/>
      <c r="F942" s="1525"/>
      <c r="G942" s="1525"/>
      <c r="H942" s="1525"/>
      <c r="I942" s="1525"/>
      <c r="J942" s="1525"/>
      <c r="K942" s="1525"/>
      <c r="L942" s="1525"/>
      <c r="M942" s="1525"/>
      <c r="N942" s="1525"/>
      <c r="O942" s="1525"/>
      <c r="P942" s="1525"/>
      <c r="Q942" s="1525"/>
      <c r="R942" s="1525"/>
      <c r="S942" s="1525"/>
      <c r="T942" s="1525"/>
      <c r="U942" s="1525"/>
      <c r="V942" s="1525"/>
      <c r="W942" s="1525"/>
      <c r="X942" s="1525"/>
      <c r="Y942" s="1525"/>
      <c r="Z942" s="1525"/>
      <c r="AA942" s="1526"/>
      <c r="AB942" s="764"/>
      <c r="AC942" s="765"/>
      <c r="AD942" s="765"/>
      <c r="AE942" s="765"/>
      <c r="AF942" s="765"/>
      <c r="AG942" s="765"/>
      <c r="AH942" s="766"/>
      <c r="AI942" s="648"/>
      <c r="AJ942" s="649"/>
      <c r="AK942" s="649"/>
      <c r="AL942" s="649"/>
      <c r="AM942" s="649"/>
      <c r="AN942" s="650"/>
      <c r="AO942" s="650"/>
      <c r="AP942" s="650"/>
      <c r="AQ942" s="650"/>
      <c r="AR942" s="651"/>
      <c r="AS942" s="662"/>
      <c r="AT942" s="663"/>
      <c r="AU942" s="663"/>
      <c r="AV942" s="663"/>
      <c r="AW942" s="664"/>
      <c r="AX942" s="606"/>
      <c r="AY942" s="587"/>
      <c r="AZ942" s="587"/>
      <c r="BA942" s="587"/>
      <c r="BB942" s="607"/>
    </row>
    <row r="943" spans="1:54" ht="10" customHeight="1">
      <c r="A943" s="68"/>
      <c r="B943" s="1297" t="s">
        <v>588</v>
      </c>
      <c r="C943" s="1297"/>
      <c r="D943" s="1297"/>
      <c r="E943" s="1533" t="s">
        <v>342</v>
      </c>
      <c r="F943" s="1534"/>
      <c r="G943" s="1534"/>
      <c r="H943" s="1534"/>
      <c r="I943" s="1534"/>
      <c r="J943" s="1534"/>
      <c r="K943" s="1534"/>
      <c r="L943" s="1534"/>
      <c r="M943" s="1534"/>
      <c r="N943" s="1534"/>
      <c r="O943" s="1534"/>
      <c r="P943" s="1534"/>
      <c r="Q943" s="1534"/>
      <c r="R943" s="1534"/>
      <c r="S943" s="1534"/>
      <c r="T943" s="1534"/>
      <c r="U943" s="1534"/>
      <c r="V943" s="1534"/>
      <c r="W943" s="1534"/>
      <c r="X943" s="1534"/>
      <c r="Y943" s="1534"/>
      <c r="Z943" s="1534"/>
      <c r="AA943" s="1534"/>
      <c r="AB943" s="1534"/>
      <c r="AC943" s="1534"/>
      <c r="AD943" s="1534"/>
      <c r="AE943" s="1534"/>
      <c r="AF943" s="1534"/>
      <c r="AG943" s="1534"/>
      <c r="AH943" s="1535"/>
      <c r="AI943" s="665"/>
      <c r="AJ943" s="666"/>
      <c r="AK943" s="666"/>
      <c r="AL943" s="666"/>
      <c r="AM943" s="666"/>
      <c r="AN943" s="667"/>
      <c r="AO943" s="667"/>
      <c r="AP943" s="667"/>
      <c r="AQ943" s="667"/>
      <c r="AR943" s="667"/>
      <c r="AS943" s="594"/>
      <c r="AT943" s="594"/>
      <c r="AU943" s="594"/>
      <c r="AV943" s="594"/>
      <c r="AW943" s="594"/>
      <c r="AX943" s="602"/>
      <c r="AY943" s="602"/>
      <c r="AZ943" s="602"/>
      <c r="BA943" s="602"/>
      <c r="BB943" s="603"/>
    </row>
    <row r="944" spans="1:54" ht="14.25" customHeight="1">
      <c r="A944" s="68"/>
      <c r="B944" s="1297"/>
      <c r="C944" s="1297"/>
      <c r="D944" s="1297"/>
      <c r="E944" s="1536"/>
      <c r="F944" s="1537"/>
      <c r="G944" s="1537"/>
      <c r="H944" s="1537"/>
      <c r="I944" s="1537"/>
      <c r="J944" s="1537"/>
      <c r="K944" s="1537"/>
      <c r="L944" s="1537"/>
      <c r="M944" s="1537"/>
      <c r="N944" s="1537"/>
      <c r="O944" s="1537"/>
      <c r="P944" s="1537"/>
      <c r="Q944" s="1537"/>
      <c r="R944" s="1537"/>
      <c r="S944" s="1537"/>
      <c r="T944" s="1537"/>
      <c r="U944" s="1537"/>
      <c r="V944" s="1537"/>
      <c r="W944" s="1537"/>
      <c r="X944" s="1537"/>
      <c r="Y944" s="1537"/>
      <c r="Z944" s="1537"/>
      <c r="AA944" s="1537"/>
      <c r="AB944" s="1537"/>
      <c r="AC944" s="1537"/>
      <c r="AD944" s="1537"/>
      <c r="AE944" s="1537"/>
      <c r="AF944" s="1537"/>
      <c r="AG944" s="1537"/>
      <c r="AH944" s="1538"/>
      <c r="AI944" s="2188"/>
      <c r="AJ944" s="2189"/>
      <c r="AK944" s="2189"/>
      <c r="AL944" s="2189"/>
      <c r="AM944" s="1187"/>
      <c r="AN944" s="1188"/>
      <c r="AO944" s="2189"/>
      <c r="AP944" s="2189"/>
      <c r="AQ944" s="2189"/>
      <c r="AR944" s="2189"/>
      <c r="AS944" s="581"/>
      <c r="AT944" s="581"/>
      <c r="AU944" s="581"/>
      <c r="AV944" s="581"/>
      <c r="AW944" s="581"/>
      <c r="AX944" s="591"/>
      <c r="AY944" s="591"/>
      <c r="AZ944" s="591"/>
      <c r="BA944" s="591"/>
      <c r="BB944" s="605"/>
    </row>
    <row r="945" spans="1:54" ht="10" customHeight="1">
      <c r="A945" s="68"/>
      <c r="B945" s="1297"/>
      <c r="C945" s="1297"/>
      <c r="D945" s="1297"/>
      <c r="E945" s="1539"/>
      <c r="F945" s="1540"/>
      <c r="G945" s="1540"/>
      <c r="H945" s="1540"/>
      <c r="I945" s="1540"/>
      <c r="J945" s="1540"/>
      <c r="K945" s="1540"/>
      <c r="L945" s="1540"/>
      <c r="M945" s="1540"/>
      <c r="N945" s="1540"/>
      <c r="O945" s="1540"/>
      <c r="P945" s="1540"/>
      <c r="Q945" s="1540"/>
      <c r="R945" s="1540"/>
      <c r="S945" s="1540"/>
      <c r="T945" s="1540"/>
      <c r="U945" s="1540"/>
      <c r="V945" s="1540"/>
      <c r="W945" s="1540"/>
      <c r="X945" s="1540"/>
      <c r="Y945" s="1540"/>
      <c r="Z945" s="1540"/>
      <c r="AA945" s="1540"/>
      <c r="AB945" s="1540"/>
      <c r="AC945" s="1540"/>
      <c r="AD945" s="1540"/>
      <c r="AE945" s="1540"/>
      <c r="AF945" s="1540"/>
      <c r="AG945" s="1540"/>
      <c r="AH945" s="1541"/>
      <c r="AI945" s="668"/>
      <c r="AJ945" s="669"/>
      <c r="AK945" s="669"/>
      <c r="AL945" s="669"/>
      <c r="AM945" s="669"/>
      <c r="AN945" s="670"/>
      <c r="AO945" s="670"/>
      <c r="AP945" s="670"/>
      <c r="AQ945" s="670"/>
      <c r="AR945" s="670"/>
      <c r="AS945" s="599"/>
      <c r="AT945" s="599"/>
      <c r="AU945" s="599"/>
      <c r="AV945" s="599"/>
      <c r="AW945" s="599"/>
      <c r="AX945" s="587"/>
      <c r="AY945" s="587"/>
      <c r="AZ945" s="587"/>
      <c r="BA945" s="587"/>
      <c r="BB945" s="607"/>
    </row>
    <row r="946" spans="1:54" ht="14.25" customHeight="1">
      <c r="A946" s="68"/>
      <c r="B946" s="1183" t="s">
        <v>591</v>
      </c>
      <c r="C946" s="1183"/>
      <c r="D946" s="1183"/>
      <c r="E946" s="1518" t="s">
        <v>660</v>
      </c>
      <c r="F946" s="1519"/>
      <c r="G946" s="1519"/>
      <c r="H946" s="1519"/>
      <c r="I946" s="1519"/>
      <c r="J946" s="1519"/>
      <c r="K946" s="1519"/>
      <c r="L946" s="1519"/>
      <c r="M946" s="1519"/>
      <c r="N946" s="1519"/>
      <c r="O946" s="1519"/>
      <c r="P946" s="1519"/>
      <c r="Q946" s="1519"/>
      <c r="R946" s="1519"/>
      <c r="S946" s="1519"/>
      <c r="T946" s="1519"/>
      <c r="U946" s="1519"/>
      <c r="V946" s="1519"/>
      <c r="W946" s="1519"/>
      <c r="X946" s="1519"/>
      <c r="Y946" s="1519"/>
      <c r="Z946" s="1519"/>
      <c r="AA946" s="1520"/>
      <c r="AB946" s="758"/>
      <c r="AC946" s="759"/>
      <c r="AD946" s="759"/>
      <c r="AE946" s="759"/>
      <c r="AF946" s="759"/>
      <c r="AG946" s="759"/>
      <c r="AH946" s="760"/>
      <c r="AI946" s="652"/>
      <c r="AJ946" s="232"/>
      <c r="AK946" s="232"/>
      <c r="AL946" s="232"/>
      <c r="AM946" s="232"/>
      <c r="AN946" s="233"/>
      <c r="AO946" s="233"/>
      <c r="AP946" s="233"/>
      <c r="AQ946" s="233"/>
      <c r="AR946" s="234"/>
      <c r="AS946" s="656"/>
      <c r="AT946" s="233"/>
      <c r="AU946" s="233"/>
      <c r="AV946" s="233"/>
      <c r="AW946" s="234"/>
      <c r="AX946" s="601"/>
      <c r="AY946" s="602"/>
      <c r="AZ946" s="602"/>
      <c r="BA946" s="602"/>
      <c r="BB946" s="603"/>
    </row>
    <row r="947" spans="1:54" ht="14.25" customHeight="1">
      <c r="A947" s="68"/>
      <c r="B947" s="1183"/>
      <c r="C947" s="1183"/>
      <c r="D947" s="1183"/>
      <c r="E947" s="1521"/>
      <c r="F947" s="1522"/>
      <c r="G947" s="1522"/>
      <c r="H947" s="1522"/>
      <c r="I947" s="1522"/>
      <c r="J947" s="1522"/>
      <c r="K947" s="1522"/>
      <c r="L947" s="1522"/>
      <c r="M947" s="1522"/>
      <c r="N947" s="1522"/>
      <c r="O947" s="1522"/>
      <c r="P947" s="1522"/>
      <c r="Q947" s="1522"/>
      <c r="R947" s="1522"/>
      <c r="S947" s="1522"/>
      <c r="T947" s="1522"/>
      <c r="U947" s="1522"/>
      <c r="V947" s="1522"/>
      <c r="W947" s="1522"/>
      <c r="X947" s="1522"/>
      <c r="Y947" s="1522"/>
      <c r="Z947" s="1522"/>
      <c r="AA947" s="1523"/>
      <c r="AB947" s="761"/>
      <c r="AC947" s="1155" t="s">
        <v>1679</v>
      </c>
      <c r="AD947" s="1155"/>
      <c r="AE947" s="1155"/>
      <c r="AF947" s="1155"/>
      <c r="AG947" s="1155"/>
      <c r="AH947" s="763"/>
      <c r="AI947" s="1156"/>
      <c r="AJ947" s="1157"/>
      <c r="AK947" s="1157"/>
      <c r="AL947" s="1157"/>
      <c r="AM947" s="1158" t="s">
        <v>201</v>
      </c>
      <c r="AN947" s="1068"/>
      <c r="AO947" s="1157"/>
      <c r="AP947" s="1157"/>
      <c r="AQ947" s="1157"/>
      <c r="AR947" s="1159"/>
      <c r="AS947" s="1160" t="str">
        <f>IF(AND(AI947&lt;&gt;"",AO947&lt;&gt;"",NOT(ISERROR(AI947/AO947))),ROUND(AI947,2)/ROUND(AO947,2),"")</f>
        <v/>
      </c>
      <c r="AT947" s="1161"/>
      <c r="AU947" s="1161"/>
      <c r="AV947" s="1161"/>
      <c r="AW947" s="1184"/>
      <c r="AX947" s="1127">
        <f>BQ899</f>
        <v>0</v>
      </c>
      <c r="AY947" s="1128"/>
      <c r="AZ947" s="1128"/>
      <c r="BA947" s="1128"/>
      <c r="BB947" s="1129"/>
    </row>
    <row r="948" spans="1:54" ht="14.25" customHeight="1">
      <c r="A948" s="68"/>
      <c r="B948" s="1183"/>
      <c r="C948" s="1183"/>
      <c r="D948" s="1183"/>
      <c r="E948" s="1524"/>
      <c r="F948" s="1525"/>
      <c r="G948" s="1525"/>
      <c r="H948" s="1525"/>
      <c r="I948" s="1525"/>
      <c r="J948" s="1525"/>
      <c r="K948" s="1525"/>
      <c r="L948" s="1525"/>
      <c r="M948" s="1525"/>
      <c r="N948" s="1525"/>
      <c r="O948" s="1525"/>
      <c r="P948" s="1525"/>
      <c r="Q948" s="1525"/>
      <c r="R948" s="1525"/>
      <c r="S948" s="1525"/>
      <c r="T948" s="1525"/>
      <c r="U948" s="1525"/>
      <c r="V948" s="1525"/>
      <c r="W948" s="1525"/>
      <c r="X948" s="1525"/>
      <c r="Y948" s="1525"/>
      <c r="Z948" s="1525"/>
      <c r="AA948" s="1526"/>
      <c r="AB948" s="764"/>
      <c r="AC948" s="765"/>
      <c r="AD948" s="765"/>
      <c r="AE948" s="765"/>
      <c r="AF948" s="765"/>
      <c r="AG948" s="765"/>
      <c r="AH948" s="766"/>
      <c r="AI948" s="648"/>
      <c r="AJ948" s="649"/>
      <c r="AK948" s="649"/>
      <c r="AL948" s="649"/>
      <c r="AM948" s="649"/>
      <c r="AN948" s="650"/>
      <c r="AO948" s="650"/>
      <c r="AP948" s="650"/>
      <c r="AQ948" s="650"/>
      <c r="AR948" s="651"/>
      <c r="AS948" s="662"/>
      <c r="AT948" s="663"/>
      <c r="AU948" s="663"/>
      <c r="AV948" s="663"/>
      <c r="AW948" s="664"/>
      <c r="AX948" s="606"/>
      <c r="AY948" s="587"/>
      <c r="AZ948" s="587"/>
      <c r="BA948" s="587"/>
      <c r="BB948" s="607"/>
    </row>
    <row r="949" spans="1:54" ht="14.25" customHeight="1">
      <c r="A949" s="68"/>
      <c r="B949" s="1183" t="s">
        <v>589</v>
      </c>
      <c r="C949" s="1183"/>
      <c r="D949" s="1183"/>
      <c r="E949" s="1518" t="s">
        <v>661</v>
      </c>
      <c r="F949" s="1519"/>
      <c r="G949" s="1519"/>
      <c r="H949" s="1519"/>
      <c r="I949" s="1519"/>
      <c r="J949" s="1519"/>
      <c r="K949" s="1519"/>
      <c r="L949" s="1519"/>
      <c r="M949" s="1519"/>
      <c r="N949" s="1519"/>
      <c r="O949" s="1519"/>
      <c r="P949" s="1519"/>
      <c r="Q949" s="1519"/>
      <c r="R949" s="1519"/>
      <c r="S949" s="1519"/>
      <c r="T949" s="1519"/>
      <c r="U949" s="1519"/>
      <c r="V949" s="1519"/>
      <c r="W949" s="1519"/>
      <c r="X949" s="1519"/>
      <c r="Y949" s="1519"/>
      <c r="Z949" s="1519"/>
      <c r="AA949" s="1520"/>
      <c r="AB949" s="758"/>
      <c r="AC949" s="759"/>
      <c r="AD949" s="759"/>
      <c r="AE949" s="759"/>
      <c r="AF949" s="759"/>
      <c r="AG949" s="759"/>
      <c r="AH949" s="760"/>
      <c r="AI949" s="652"/>
      <c r="AJ949" s="232"/>
      <c r="AK949" s="232"/>
      <c r="AL949" s="232"/>
      <c r="AM949" s="232"/>
      <c r="AN949" s="233"/>
      <c r="AO949" s="233"/>
      <c r="AP949" s="233"/>
      <c r="AQ949" s="233"/>
      <c r="AR949" s="234"/>
      <c r="AS949" s="656"/>
      <c r="AT949" s="233"/>
      <c r="AU949" s="233"/>
      <c r="AV949" s="233"/>
      <c r="AW949" s="234"/>
      <c r="AX949" s="604"/>
      <c r="AY949" s="591"/>
      <c r="AZ949" s="591"/>
      <c r="BA949" s="591"/>
      <c r="BB949" s="605"/>
    </row>
    <row r="950" spans="1:54" ht="14.25" customHeight="1">
      <c r="A950" s="68"/>
      <c r="B950" s="1183"/>
      <c r="C950" s="1183"/>
      <c r="D950" s="1183"/>
      <c r="E950" s="1521"/>
      <c r="F950" s="1522"/>
      <c r="G950" s="1522"/>
      <c r="H950" s="1522"/>
      <c r="I950" s="1522"/>
      <c r="J950" s="1522"/>
      <c r="K950" s="1522"/>
      <c r="L950" s="1522"/>
      <c r="M950" s="1522"/>
      <c r="N950" s="1522"/>
      <c r="O950" s="1522"/>
      <c r="P950" s="1522"/>
      <c r="Q950" s="1522"/>
      <c r="R950" s="1522"/>
      <c r="S950" s="1522"/>
      <c r="T950" s="1522"/>
      <c r="U950" s="1522"/>
      <c r="V950" s="1522"/>
      <c r="W950" s="1522"/>
      <c r="X950" s="1522"/>
      <c r="Y950" s="1522"/>
      <c r="Z950" s="1522"/>
      <c r="AA950" s="1523"/>
      <c r="AB950" s="761"/>
      <c r="AC950" s="1155"/>
      <c r="AD950" s="1155"/>
      <c r="AE950" s="1155"/>
      <c r="AF950" s="1155"/>
      <c r="AG950" s="1155"/>
      <c r="AH950" s="763"/>
      <c r="AI950" s="1156"/>
      <c r="AJ950" s="1157"/>
      <c r="AK950" s="1157"/>
      <c r="AL950" s="1157"/>
      <c r="AM950" s="1158" t="s">
        <v>201</v>
      </c>
      <c r="AN950" s="1068"/>
      <c r="AO950" s="1157"/>
      <c r="AP950" s="1157"/>
      <c r="AQ950" s="1157"/>
      <c r="AR950" s="1159"/>
      <c r="AS950" s="1160" t="str">
        <f>IF(AND(AI950&lt;&gt;"",AO950&lt;&gt;"",NOT(ISERROR(AI950/AO950))),ROUND(AI950,2)/ROUND(AO950,2),"")</f>
        <v/>
      </c>
      <c r="AT950" s="1161"/>
      <c r="AU950" s="1161"/>
      <c r="AV950" s="1161"/>
      <c r="AW950" s="1184"/>
      <c r="AX950" s="1127">
        <f>BQ900</f>
        <v>0</v>
      </c>
      <c r="AY950" s="1128"/>
      <c r="AZ950" s="1128"/>
      <c r="BA950" s="1128"/>
      <c r="BB950" s="1129"/>
    </row>
    <row r="951" spans="1:54" ht="14.25" customHeight="1">
      <c r="A951" s="68"/>
      <c r="B951" s="1183"/>
      <c r="C951" s="1183"/>
      <c r="D951" s="1183"/>
      <c r="E951" s="1524"/>
      <c r="F951" s="1525"/>
      <c r="G951" s="1525"/>
      <c r="H951" s="1525"/>
      <c r="I951" s="1525"/>
      <c r="J951" s="1525"/>
      <c r="K951" s="1525"/>
      <c r="L951" s="1525"/>
      <c r="M951" s="1525"/>
      <c r="N951" s="1525"/>
      <c r="O951" s="1525"/>
      <c r="P951" s="1525"/>
      <c r="Q951" s="1525"/>
      <c r="R951" s="1525"/>
      <c r="S951" s="1525"/>
      <c r="T951" s="1525"/>
      <c r="U951" s="1525"/>
      <c r="V951" s="1525"/>
      <c r="W951" s="1525"/>
      <c r="X951" s="1525"/>
      <c r="Y951" s="1525"/>
      <c r="Z951" s="1525"/>
      <c r="AA951" s="1526"/>
      <c r="AB951" s="764"/>
      <c r="AC951" s="765"/>
      <c r="AD951" s="765"/>
      <c r="AE951" s="765"/>
      <c r="AF951" s="765"/>
      <c r="AG951" s="765"/>
      <c r="AH951" s="766"/>
      <c r="AI951" s="648"/>
      <c r="AJ951" s="649"/>
      <c r="AK951" s="649"/>
      <c r="AL951" s="649"/>
      <c r="AM951" s="649"/>
      <c r="AN951" s="650"/>
      <c r="AO951" s="650"/>
      <c r="AP951" s="650"/>
      <c r="AQ951" s="650"/>
      <c r="AR951" s="651"/>
      <c r="AS951" s="662"/>
      <c r="AT951" s="663"/>
      <c r="AU951" s="663"/>
      <c r="AV951" s="663"/>
      <c r="AW951" s="664"/>
      <c r="AX951" s="604"/>
      <c r="AY951" s="591"/>
      <c r="AZ951" s="591"/>
      <c r="BA951" s="591"/>
      <c r="BB951" s="605"/>
    </row>
    <row r="952" spans="1:54" ht="10" customHeight="1">
      <c r="A952" s="68"/>
      <c r="B952" s="1183" t="s">
        <v>590</v>
      </c>
      <c r="C952" s="1183"/>
      <c r="D952" s="1183"/>
      <c r="E952" s="1518" t="s">
        <v>2011</v>
      </c>
      <c r="F952" s="1519"/>
      <c r="G952" s="1519"/>
      <c r="H952" s="1519"/>
      <c r="I952" s="1519"/>
      <c r="J952" s="1519"/>
      <c r="K952" s="1519"/>
      <c r="L952" s="1519"/>
      <c r="M952" s="1519"/>
      <c r="N952" s="1519"/>
      <c r="O952" s="1519"/>
      <c r="P952" s="1519"/>
      <c r="Q952" s="1519"/>
      <c r="R952" s="1519"/>
      <c r="S952" s="1519"/>
      <c r="T952" s="1519"/>
      <c r="U952" s="1519"/>
      <c r="V952" s="1519"/>
      <c r="W952" s="1519"/>
      <c r="X952" s="1519"/>
      <c r="Y952" s="1519"/>
      <c r="Z952" s="1519"/>
      <c r="AA952" s="1520"/>
      <c r="AB952" s="758"/>
      <c r="AC952" s="759"/>
      <c r="AD952" s="759"/>
      <c r="AE952" s="759"/>
      <c r="AF952" s="759"/>
      <c r="AG952" s="759"/>
      <c r="AH952" s="760"/>
      <c r="AI952" s="652"/>
      <c r="AJ952" s="232"/>
      <c r="AK952" s="232"/>
      <c r="AL952" s="232"/>
      <c r="AM952" s="232"/>
      <c r="AN952" s="233"/>
      <c r="AO952" s="233"/>
      <c r="AP952" s="233"/>
      <c r="AQ952" s="233"/>
      <c r="AR952" s="234"/>
      <c r="AS952" s="593"/>
      <c r="AT952" s="594"/>
      <c r="AU952" s="594"/>
      <c r="AV952" s="594"/>
      <c r="AW952" s="595"/>
      <c r="AX952" s="601"/>
      <c r="AY952" s="602"/>
      <c r="AZ952" s="602"/>
      <c r="BA952" s="602"/>
      <c r="BB952" s="603"/>
    </row>
    <row r="953" spans="1:54" ht="14.25" customHeight="1">
      <c r="A953" s="68"/>
      <c r="B953" s="1183"/>
      <c r="C953" s="1183"/>
      <c r="D953" s="1183"/>
      <c r="E953" s="1521"/>
      <c r="F953" s="1522"/>
      <c r="G953" s="1522"/>
      <c r="H953" s="1522"/>
      <c r="I953" s="1522"/>
      <c r="J953" s="1522"/>
      <c r="K953" s="1522"/>
      <c r="L953" s="1522"/>
      <c r="M953" s="1522"/>
      <c r="N953" s="1522"/>
      <c r="O953" s="1522"/>
      <c r="P953" s="1522"/>
      <c r="Q953" s="1522"/>
      <c r="R953" s="1522"/>
      <c r="S953" s="1522"/>
      <c r="T953" s="1522"/>
      <c r="U953" s="1522"/>
      <c r="V953" s="1522"/>
      <c r="W953" s="1522"/>
      <c r="X953" s="1522"/>
      <c r="Y953" s="1522"/>
      <c r="Z953" s="1522"/>
      <c r="AA953" s="1523"/>
      <c r="AB953" s="761"/>
      <c r="AC953" s="1155" t="s">
        <v>1679</v>
      </c>
      <c r="AD953" s="1155"/>
      <c r="AE953" s="1155"/>
      <c r="AF953" s="1155"/>
      <c r="AG953" s="1155"/>
      <c r="AH953" s="763"/>
      <c r="AI953" s="643"/>
      <c r="AJ953" s="241"/>
      <c r="AK953" s="1185"/>
      <c r="AL953" s="1185"/>
      <c r="AM953" s="1185"/>
      <c r="AN953" s="1185"/>
      <c r="AO953" s="1185"/>
      <c r="AP953" s="1185"/>
      <c r="AQ953" s="241"/>
      <c r="AR953" s="644"/>
      <c r="AS953" s="596"/>
      <c r="AT953" s="581"/>
      <c r="AU953" s="581"/>
      <c r="AV953" s="581"/>
      <c r="AW953" s="597"/>
      <c r="AX953" s="1127">
        <f>BQ901</f>
        <v>0</v>
      </c>
      <c r="AY953" s="1128"/>
      <c r="AZ953" s="1128"/>
      <c r="BA953" s="1128"/>
      <c r="BB953" s="1129"/>
    </row>
    <row r="954" spans="1:54" ht="10" customHeight="1">
      <c r="A954" s="68"/>
      <c r="B954" s="1183"/>
      <c r="C954" s="1183"/>
      <c r="D954" s="1183"/>
      <c r="E954" s="1524"/>
      <c r="F954" s="1525"/>
      <c r="G954" s="1525"/>
      <c r="H954" s="1525"/>
      <c r="I954" s="1525"/>
      <c r="J954" s="1525"/>
      <c r="K954" s="1525"/>
      <c r="L954" s="1525"/>
      <c r="M954" s="1525"/>
      <c r="N954" s="1525"/>
      <c r="O954" s="1525"/>
      <c r="P954" s="1525"/>
      <c r="Q954" s="1525"/>
      <c r="R954" s="1525"/>
      <c r="S954" s="1525"/>
      <c r="T954" s="1525"/>
      <c r="U954" s="1525"/>
      <c r="V954" s="1525"/>
      <c r="W954" s="1525"/>
      <c r="X954" s="1525"/>
      <c r="Y954" s="1525"/>
      <c r="Z954" s="1525"/>
      <c r="AA954" s="1526"/>
      <c r="AB954" s="764"/>
      <c r="AC954" s="765"/>
      <c r="AD954" s="765"/>
      <c r="AE954" s="765"/>
      <c r="AF954" s="765"/>
      <c r="AG954" s="765"/>
      <c r="AH954" s="766"/>
      <c r="AI954" s="648"/>
      <c r="AJ954" s="649"/>
      <c r="AK954" s="649"/>
      <c r="AL954" s="649"/>
      <c r="AM954" s="649"/>
      <c r="AN954" s="650"/>
      <c r="AO954" s="650"/>
      <c r="AP954" s="650"/>
      <c r="AQ954" s="650"/>
      <c r="AR954" s="651"/>
      <c r="AS954" s="598"/>
      <c r="AT954" s="599"/>
      <c r="AU954" s="599"/>
      <c r="AV954" s="599"/>
      <c r="AW954" s="600"/>
      <c r="AX954" s="606"/>
      <c r="AY954" s="587"/>
      <c r="AZ954" s="587"/>
      <c r="BA954" s="587"/>
      <c r="BB954" s="607"/>
    </row>
    <row r="955" spans="1:54" ht="14.25" customHeight="1">
      <c r="A955" s="68"/>
      <c r="B955" s="1183" t="s">
        <v>592</v>
      </c>
      <c r="C955" s="1183"/>
      <c r="D955" s="1183"/>
      <c r="E955" s="1518" t="s">
        <v>2012</v>
      </c>
      <c r="F955" s="1519"/>
      <c r="G955" s="1519"/>
      <c r="H955" s="1519"/>
      <c r="I955" s="1519"/>
      <c r="J955" s="1519"/>
      <c r="K955" s="1519"/>
      <c r="L955" s="1519"/>
      <c r="M955" s="1519"/>
      <c r="N955" s="1519"/>
      <c r="O955" s="1519"/>
      <c r="P955" s="1519"/>
      <c r="Q955" s="1519"/>
      <c r="R955" s="1519"/>
      <c r="S955" s="1519"/>
      <c r="T955" s="1519"/>
      <c r="U955" s="1519"/>
      <c r="V955" s="1519"/>
      <c r="W955" s="1519"/>
      <c r="X955" s="1519"/>
      <c r="Y955" s="1519"/>
      <c r="Z955" s="1519"/>
      <c r="AA955" s="1520"/>
      <c r="AB955" s="758"/>
      <c r="AC955" s="759"/>
      <c r="AD955" s="759"/>
      <c r="AE955" s="759"/>
      <c r="AF955" s="759"/>
      <c r="AG955" s="759"/>
      <c r="AH955" s="760"/>
      <c r="AI955" s="652"/>
      <c r="AJ955" s="232"/>
      <c r="AK955" s="232"/>
      <c r="AL955" s="232"/>
      <c r="AM955" s="232"/>
      <c r="AN955" s="233"/>
      <c r="AO955" s="233"/>
      <c r="AP955" s="233"/>
      <c r="AQ955" s="233"/>
      <c r="AR955" s="234"/>
      <c r="AS955" s="593"/>
      <c r="AT955" s="594"/>
      <c r="AU955" s="594"/>
      <c r="AV955" s="594"/>
      <c r="AW955" s="595"/>
      <c r="AX955" s="604"/>
      <c r="AY955" s="591"/>
      <c r="AZ955" s="591"/>
      <c r="BA955" s="591"/>
      <c r="BB955" s="605"/>
    </row>
    <row r="956" spans="1:54" ht="14.25" customHeight="1">
      <c r="A956" s="68"/>
      <c r="B956" s="1183"/>
      <c r="C956" s="1183"/>
      <c r="D956" s="1183"/>
      <c r="E956" s="1521"/>
      <c r="F956" s="1522"/>
      <c r="G956" s="1522"/>
      <c r="H956" s="1522"/>
      <c r="I956" s="1522"/>
      <c r="J956" s="1522"/>
      <c r="K956" s="1522"/>
      <c r="L956" s="1522"/>
      <c r="M956" s="1522"/>
      <c r="N956" s="1522"/>
      <c r="O956" s="1522"/>
      <c r="P956" s="1522"/>
      <c r="Q956" s="1522"/>
      <c r="R956" s="1522"/>
      <c r="S956" s="1522"/>
      <c r="T956" s="1522"/>
      <c r="U956" s="1522"/>
      <c r="V956" s="1522"/>
      <c r="W956" s="1522"/>
      <c r="X956" s="1522"/>
      <c r="Y956" s="1522"/>
      <c r="Z956" s="1522"/>
      <c r="AA956" s="1523"/>
      <c r="AB956" s="761"/>
      <c r="AC956" s="1155"/>
      <c r="AD956" s="1155"/>
      <c r="AE956" s="1155"/>
      <c r="AF956" s="1155"/>
      <c r="AG956" s="1155"/>
      <c r="AH956" s="763"/>
      <c r="AI956" s="643"/>
      <c r="AJ956" s="241"/>
      <c r="AK956" s="1186"/>
      <c r="AL956" s="1186"/>
      <c r="AM956" s="1186"/>
      <c r="AN956" s="1186"/>
      <c r="AO956" s="1186"/>
      <c r="AP956" s="1186"/>
      <c r="AQ956" s="241"/>
      <c r="AR956" s="644"/>
      <c r="AS956" s="596"/>
      <c r="AT956" s="581"/>
      <c r="AU956" s="581"/>
      <c r="AV956" s="581"/>
      <c r="AW956" s="597"/>
      <c r="AX956" s="1127">
        <f>BQ902</f>
        <v>0</v>
      </c>
      <c r="AY956" s="1128"/>
      <c r="AZ956" s="1128"/>
      <c r="BA956" s="1128"/>
      <c r="BB956" s="1129"/>
    </row>
    <row r="957" spans="1:54" ht="14.25" customHeight="1">
      <c r="A957" s="68"/>
      <c r="B957" s="1183"/>
      <c r="C957" s="1183"/>
      <c r="D957" s="1183"/>
      <c r="E957" s="1524"/>
      <c r="F957" s="1525"/>
      <c r="G957" s="1525"/>
      <c r="H957" s="1525"/>
      <c r="I957" s="1525"/>
      <c r="J957" s="1525"/>
      <c r="K957" s="1525"/>
      <c r="L957" s="1525"/>
      <c r="M957" s="1525"/>
      <c r="N957" s="1525"/>
      <c r="O957" s="1525"/>
      <c r="P957" s="1525"/>
      <c r="Q957" s="1525"/>
      <c r="R957" s="1525"/>
      <c r="S957" s="1525"/>
      <c r="T957" s="1525"/>
      <c r="U957" s="1525"/>
      <c r="V957" s="1525"/>
      <c r="W957" s="1525"/>
      <c r="X957" s="1525"/>
      <c r="Y957" s="1525"/>
      <c r="Z957" s="1525"/>
      <c r="AA957" s="1526"/>
      <c r="AB957" s="764"/>
      <c r="AC957" s="765"/>
      <c r="AD957" s="765"/>
      <c r="AE957" s="765"/>
      <c r="AF957" s="765"/>
      <c r="AG957" s="765"/>
      <c r="AH957" s="766"/>
      <c r="AI957" s="642"/>
      <c r="AJ957" s="240"/>
      <c r="AK957" s="240"/>
      <c r="AL957" s="240"/>
      <c r="AM957" s="240"/>
      <c r="AN957" s="103"/>
      <c r="AO957" s="103"/>
      <c r="AP957" s="103"/>
      <c r="AQ957" s="103"/>
      <c r="AR957" s="239"/>
      <c r="AS957" s="596"/>
      <c r="AT957" s="581"/>
      <c r="AU957" s="581"/>
      <c r="AV957" s="581"/>
      <c r="AW957" s="597"/>
      <c r="AX957" s="606"/>
      <c r="AY957" s="587"/>
      <c r="AZ957" s="587"/>
      <c r="BA957" s="587"/>
      <c r="BB957" s="607"/>
    </row>
    <row r="958" spans="1:54" ht="10" customHeight="1">
      <c r="A958" s="68"/>
      <c r="B958" s="904"/>
      <c r="C958" s="904"/>
      <c r="D958" s="904"/>
      <c r="E958" s="1168" t="s">
        <v>341</v>
      </c>
      <c r="F958" s="1168"/>
      <c r="G958" s="1168"/>
      <c r="H958" s="1168"/>
      <c r="I958" s="1168"/>
      <c r="J958" s="1168"/>
      <c r="K958" s="1168"/>
      <c r="L958" s="1168"/>
      <c r="M958" s="1168"/>
      <c r="N958" s="1168"/>
      <c r="O958" s="1168"/>
      <c r="P958" s="1168"/>
      <c r="Q958" s="1168"/>
      <c r="R958" s="1168"/>
      <c r="S958" s="1168"/>
      <c r="T958" s="1168"/>
      <c r="U958" s="1168"/>
      <c r="V958" s="1168"/>
      <c r="W958" s="1168"/>
      <c r="X958" s="1168"/>
      <c r="Y958" s="1168"/>
      <c r="Z958" s="1168"/>
      <c r="AA958" s="1168"/>
      <c r="AB958" s="1168"/>
      <c r="AC958" s="1168"/>
      <c r="AD958" s="1168"/>
      <c r="AE958" s="1168"/>
      <c r="AF958" s="1168"/>
      <c r="AG958" s="1168"/>
      <c r="AH958" s="1169"/>
      <c r="AI958" s="639"/>
      <c r="AJ958" s="594"/>
      <c r="AK958" s="594"/>
      <c r="AL958" s="594"/>
      <c r="AM958" s="594"/>
      <c r="AN958" s="594"/>
      <c r="AO958" s="594"/>
      <c r="AP958" s="594"/>
      <c r="AQ958" s="594"/>
      <c r="AR958" s="594"/>
      <c r="AS958" s="594"/>
      <c r="AT958" s="594"/>
      <c r="AU958" s="594"/>
      <c r="AV958" s="594"/>
      <c r="AW958" s="594"/>
      <c r="AX958" s="601"/>
      <c r="AY958" s="602"/>
      <c r="AZ958" s="602"/>
      <c r="BA958" s="602"/>
      <c r="BB958" s="603"/>
    </row>
    <row r="959" spans="1:54">
      <c r="A959" s="68"/>
      <c r="B959" s="904"/>
      <c r="C959" s="904"/>
      <c r="D959" s="904"/>
      <c r="E959" s="1168"/>
      <c r="F959" s="1168"/>
      <c r="G959" s="1168"/>
      <c r="H959" s="1168"/>
      <c r="I959" s="1168"/>
      <c r="J959" s="1168"/>
      <c r="K959" s="1168"/>
      <c r="L959" s="1168"/>
      <c r="M959" s="1168"/>
      <c r="N959" s="1168"/>
      <c r="O959" s="1168"/>
      <c r="P959" s="1168"/>
      <c r="Q959" s="1168"/>
      <c r="R959" s="1168"/>
      <c r="S959" s="1168"/>
      <c r="T959" s="1168"/>
      <c r="U959" s="1168"/>
      <c r="V959" s="1168"/>
      <c r="W959" s="1168"/>
      <c r="X959" s="1168"/>
      <c r="Y959" s="1168"/>
      <c r="Z959" s="1168"/>
      <c r="AA959" s="1168"/>
      <c r="AB959" s="1168"/>
      <c r="AC959" s="1168"/>
      <c r="AD959" s="1168"/>
      <c r="AE959" s="1168"/>
      <c r="AF959" s="1168"/>
      <c r="AG959" s="1168"/>
      <c r="AH959" s="1169"/>
      <c r="AI959" s="640"/>
      <c r="AJ959" s="581"/>
      <c r="AK959" s="581"/>
      <c r="AL959" s="581"/>
      <c r="AM959" s="581"/>
      <c r="AN959" s="581"/>
      <c r="AO959" s="581"/>
      <c r="AP959" s="581"/>
      <c r="AQ959" s="581"/>
      <c r="AR959" s="581"/>
      <c r="AS959" s="581"/>
      <c r="AT959" s="581"/>
      <c r="AU959" s="581"/>
      <c r="AV959" s="581"/>
      <c r="AW959" s="581"/>
      <c r="AX959" s="1515">
        <f>SUM(AX940:BB957)</f>
        <v>0</v>
      </c>
      <c r="AY959" s="1516"/>
      <c r="AZ959" s="1516"/>
      <c r="BA959" s="1516"/>
      <c r="BB959" s="1517"/>
    </row>
    <row r="960" spans="1:54" ht="10" customHeight="1">
      <c r="A960" s="68"/>
      <c r="B960" s="904"/>
      <c r="C960" s="904"/>
      <c r="D960" s="904"/>
      <c r="E960" s="1168"/>
      <c r="F960" s="1168"/>
      <c r="G960" s="1168"/>
      <c r="H960" s="1168"/>
      <c r="I960" s="1168"/>
      <c r="J960" s="1168"/>
      <c r="K960" s="1168"/>
      <c r="L960" s="1168"/>
      <c r="M960" s="1168"/>
      <c r="N960" s="1168"/>
      <c r="O960" s="1168"/>
      <c r="P960" s="1168"/>
      <c r="Q960" s="1168"/>
      <c r="R960" s="1168"/>
      <c r="S960" s="1168"/>
      <c r="T960" s="1168"/>
      <c r="U960" s="1168"/>
      <c r="V960" s="1168"/>
      <c r="W960" s="1168"/>
      <c r="X960" s="1168"/>
      <c r="Y960" s="1168"/>
      <c r="Z960" s="1168"/>
      <c r="AA960" s="1168"/>
      <c r="AB960" s="1168"/>
      <c r="AC960" s="1168"/>
      <c r="AD960" s="1168"/>
      <c r="AE960" s="1168"/>
      <c r="AF960" s="1168"/>
      <c r="AG960" s="1168"/>
      <c r="AH960" s="1169"/>
      <c r="AI960" s="641"/>
      <c r="AJ960" s="599"/>
      <c r="AK960" s="599"/>
      <c r="AL960" s="599"/>
      <c r="AM960" s="599"/>
      <c r="AN960" s="599"/>
      <c r="AO960" s="599"/>
      <c r="AP960" s="599"/>
      <c r="AQ960" s="599"/>
      <c r="AR960" s="599"/>
      <c r="AS960" s="599"/>
      <c r="AT960" s="599"/>
      <c r="AU960" s="599"/>
      <c r="AV960" s="599"/>
      <c r="AW960" s="599"/>
      <c r="AX960" s="606"/>
      <c r="AY960" s="587"/>
      <c r="AZ960" s="587"/>
      <c r="BA960" s="587"/>
      <c r="BB960" s="607"/>
    </row>
    <row r="961" spans="1:72" ht="10" customHeight="1">
      <c r="A961" s="68"/>
      <c r="B961" s="904"/>
      <c r="C961" s="904"/>
      <c r="D961" s="904"/>
      <c r="E961" s="1168" t="s">
        <v>665</v>
      </c>
      <c r="F961" s="1168"/>
      <c r="G961" s="1168"/>
      <c r="H961" s="1168"/>
      <c r="I961" s="1168"/>
      <c r="J961" s="1168"/>
      <c r="K961" s="1168"/>
      <c r="L961" s="1168"/>
      <c r="M961" s="1168"/>
      <c r="N961" s="1168"/>
      <c r="O961" s="1168"/>
      <c r="P961" s="1168"/>
      <c r="Q961" s="1168"/>
      <c r="R961" s="1168"/>
      <c r="S961" s="1168"/>
      <c r="T961" s="1168"/>
      <c r="U961" s="1168"/>
      <c r="V961" s="1168"/>
      <c r="W961" s="1168"/>
      <c r="X961" s="1168"/>
      <c r="Y961" s="1168"/>
      <c r="Z961" s="1168"/>
      <c r="AA961" s="1168"/>
      <c r="AB961" s="1168"/>
      <c r="AC961" s="1168"/>
      <c r="AD961" s="1168"/>
      <c r="AE961" s="1168"/>
      <c r="AF961" s="1168"/>
      <c r="AG961" s="1168"/>
      <c r="AH961" s="1169"/>
      <c r="AI961" s="639"/>
      <c r="AJ961" s="594"/>
      <c r="AK961" s="594"/>
      <c r="AL961" s="594"/>
      <c r="AM961" s="594"/>
      <c r="AN961" s="594"/>
      <c r="AO961" s="594"/>
      <c r="AP961" s="594"/>
      <c r="AQ961" s="594"/>
      <c r="AR961" s="594"/>
      <c r="AS961" s="594"/>
      <c r="AT961" s="594"/>
      <c r="AU961" s="594"/>
      <c r="AV961" s="594"/>
      <c r="AW961" s="594"/>
      <c r="AX961" s="601"/>
      <c r="AY961" s="602"/>
      <c r="AZ961" s="602"/>
      <c r="BA961" s="602"/>
      <c r="BB961" s="603"/>
    </row>
    <row r="962" spans="1:72">
      <c r="A962" s="68"/>
      <c r="B962" s="904"/>
      <c r="C962" s="904"/>
      <c r="D962" s="904"/>
      <c r="E962" s="1168"/>
      <c r="F962" s="1168"/>
      <c r="G962" s="1168"/>
      <c r="H962" s="1168"/>
      <c r="I962" s="1168"/>
      <c r="J962" s="1168"/>
      <c r="K962" s="1168"/>
      <c r="L962" s="1168"/>
      <c r="M962" s="1168"/>
      <c r="N962" s="1168"/>
      <c r="O962" s="1168"/>
      <c r="P962" s="1168"/>
      <c r="Q962" s="1168"/>
      <c r="R962" s="1168"/>
      <c r="S962" s="1168"/>
      <c r="T962" s="1168"/>
      <c r="U962" s="1168"/>
      <c r="V962" s="1168"/>
      <c r="W962" s="1168"/>
      <c r="X962" s="1168"/>
      <c r="Y962" s="1168"/>
      <c r="Z962" s="1168"/>
      <c r="AA962" s="1168"/>
      <c r="AB962" s="1168"/>
      <c r="AC962" s="1168"/>
      <c r="AD962" s="1168"/>
      <c r="AE962" s="1168"/>
      <c r="AF962" s="1168"/>
      <c r="AG962" s="1168"/>
      <c r="AH962" s="1169"/>
      <c r="AI962" s="640"/>
      <c r="AJ962" s="581"/>
      <c r="AK962" s="581"/>
      <c r="AL962" s="581"/>
      <c r="AM962" s="581"/>
      <c r="AN962" s="581"/>
      <c r="AO962" s="581"/>
      <c r="AP962" s="581"/>
      <c r="AQ962" s="581"/>
      <c r="AR962" s="581"/>
      <c r="AS962" s="581"/>
      <c r="AT962" s="581"/>
      <c r="AU962" s="581"/>
      <c r="AV962" s="581"/>
      <c r="AW962" s="581"/>
      <c r="AX962" s="1515">
        <f>AX935+AX959</f>
        <v>0</v>
      </c>
      <c r="AY962" s="1516"/>
      <c r="AZ962" s="1516"/>
      <c r="BA962" s="1516"/>
      <c r="BB962" s="1517"/>
    </row>
    <row r="963" spans="1:72" ht="10" customHeight="1">
      <c r="A963" s="68"/>
      <c r="B963" s="904"/>
      <c r="C963" s="904"/>
      <c r="D963" s="904"/>
      <c r="E963" s="1168"/>
      <c r="F963" s="1168"/>
      <c r="G963" s="1168"/>
      <c r="H963" s="1168"/>
      <c r="I963" s="1168"/>
      <c r="J963" s="1168"/>
      <c r="K963" s="1168"/>
      <c r="L963" s="1168"/>
      <c r="M963" s="1168"/>
      <c r="N963" s="1168"/>
      <c r="O963" s="1168"/>
      <c r="P963" s="1168"/>
      <c r="Q963" s="1168"/>
      <c r="R963" s="1168"/>
      <c r="S963" s="1168"/>
      <c r="T963" s="1168"/>
      <c r="U963" s="1168"/>
      <c r="V963" s="1168"/>
      <c r="W963" s="1168"/>
      <c r="X963" s="1168"/>
      <c r="Y963" s="1168"/>
      <c r="Z963" s="1168"/>
      <c r="AA963" s="1168"/>
      <c r="AB963" s="1168"/>
      <c r="AC963" s="1168"/>
      <c r="AD963" s="1168"/>
      <c r="AE963" s="1168"/>
      <c r="AF963" s="1168"/>
      <c r="AG963" s="1168"/>
      <c r="AH963" s="1169"/>
      <c r="AI963" s="641"/>
      <c r="AJ963" s="599"/>
      <c r="AK963" s="599"/>
      <c r="AL963" s="599"/>
      <c r="AM963" s="599"/>
      <c r="AN963" s="599"/>
      <c r="AO963" s="599"/>
      <c r="AP963" s="599"/>
      <c r="AQ963" s="599"/>
      <c r="AR963" s="599"/>
      <c r="AS963" s="599"/>
      <c r="AT963" s="599"/>
      <c r="AU963" s="599"/>
      <c r="AV963" s="599"/>
      <c r="AW963" s="599"/>
      <c r="AX963" s="606"/>
      <c r="AY963" s="587"/>
      <c r="AZ963" s="587"/>
      <c r="BA963" s="587"/>
      <c r="BB963" s="607"/>
    </row>
    <row r="964" spans="1:72">
      <c r="N964" s="567"/>
      <c r="AI964" s="580"/>
      <c r="AJ964" s="581"/>
      <c r="AK964" s="581"/>
      <c r="AL964" s="581"/>
      <c r="AM964" s="581"/>
      <c r="AN964" s="581"/>
      <c r="AO964" s="581"/>
      <c r="AP964" s="581"/>
      <c r="AQ964" s="581"/>
      <c r="AR964" s="581"/>
      <c r="AS964" s="581"/>
      <c r="AT964" s="581"/>
      <c r="AU964" s="581"/>
      <c r="AV964" s="581"/>
      <c r="AW964" s="581"/>
      <c r="AX964" s="591"/>
      <c r="AY964" s="591"/>
      <c r="AZ964" s="591"/>
      <c r="BA964" s="591"/>
      <c r="BB964" s="591"/>
      <c r="BD964" s="286" t="s">
        <v>180</v>
      </c>
    </row>
    <row r="965" spans="1:72" ht="33" customHeight="1">
      <c r="B965" s="1164" t="s">
        <v>480</v>
      </c>
      <c r="C965" s="1165"/>
      <c r="D965" s="1165"/>
      <c r="E965" s="1165"/>
      <c r="F965" s="1165"/>
      <c r="G965" s="1165"/>
      <c r="H965" s="1165"/>
      <c r="I965" s="1165"/>
      <c r="J965" s="1165"/>
      <c r="K965" s="1165"/>
      <c r="L965" s="1165"/>
      <c r="M965" s="1165"/>
      <c r="N965" s="1165"/>
      <c r="O965" s="1165"/>
      <c r="P965" s="1165"/>
      <c r="Q965" s="1165"/>
      <c r="R965" s="1165"/>
      <c r="S965" s="1165"/>
      <c r="T965" s="1165"/>
      <c r="U965" s="1165"/>
      <c r="V965" s="1165"/>
      <c r="W965" s="1165"/>
      <c r="X965" s="1165"/>
      <c r="Y965" s="1165"/>
      <c r="Z965" s="1165"/>
      <c r="AA965" s="1165"/>
      <c r="AB965" s="1165"/>
      <c r="AC965" s="1165"/>
      <c r="AD965" s="1165"/>
      <c r="AE965" s="1165"/>
      <c r="AF965" s="1165"/>
      <c r="AG965" s="1165"/>
      <c r="AH965" s="1165"/>
      <c r="AI965" s="1165"/>
      <c r="AJ965" s="1165"/>
      <c r="AK965" s="1165"/>
      <c r="AL965" s="1165"/>
      <c r="AM965" s="1165"/>
      <c r="AN965" s="1165"/>
      <c r="AO965" s="1165"/>
      <c r="AP965" s="1165"/>
      <c r="AQ965" s="1165"/>
      <c r="AR965" s="1165"/>
      <c r="AS965" s="1165"/>
      <c r="AT965" s="1165"/>
      <c r="AU965" s="1165"/>
      <c r="AV965" s="1165"/>
      <c r="AW965" s="1165"/>
      <c r="AX965" s="1165"/>
      <c r="AY965" s="1165"/>
      <c r="AZ965" s="1165"/>
      <c r="BA965" s="1165"/>
      <c r="BB965" s="1166"/>
      <c r="BS965" s="698"/>
      <c r="BT965" s="698"/>
    </row>
    <row r="966" spans="1:72" s="68" customFormat="1">
      <c r="B966" s="710"/>
      <c r="C966" s="710"/>
      <c r="D966" s="710"/>
      <c r="E966" s="710"/>
      <c r="F966" s="710"/>
      <c r="G966" s="710"/>
      <c r="H966" s="710"/>
      <c r="I966" s="710"/>
      <c r="J966" s="710"/>
      <c r="K966" s="710"/>
      <c r="L966" s="710"/>
      <c r="M966" s="710"/>
      <c r="N966" s="710"/>
      <c r="O966" s="710"/>
      <c r="P966" s="710"/>
      <c r="Q966" s="710"/>
      <c r="R966" s="710"/>
      <c r="S966" s="710"/>
      <c r="T966" s="710"/>
      <c r="U966" s="710"/>
      <c r="V966" s="710"/>
      <c r="W966" s="710"/>
      <c r="X966" s="710"/>
      <c r="Y966" s="710"/>
      <c r="Z966" s="710"/>
      <c r="AA966" s="710"/>
      <c r="AB966" s="710"/>
      <c r="AC966" s="710"/>
      <c r="AD966" s="710"/>
      <c r="AE966" s="710"/>
      <c r="AF966" s="710"/>
      <c r="AG966" s="710"/>
      <c r="AH966" s="710"/>
      <c r="AI966" s="710"/>
      <c r="AJ966" s="710"/>
      <c r="AK966" s="710"/>
      <c r="AL966" s="710"/>
      <c r="AM966" s="710"/>
      <c r="AN966" s="710"/>
      <c r="AO966" s="710"/>
      <c r="AP966" s="710"/>
      <c r="AQ966" s="710"/>
      <c r="AR966" s="710"/>
      <c r="AS966" s="710"/>
      <c r="AT966" s="710"/>
      <c r="AU966" s="710"/>
      <c r="AV966" s="710"/>
      <c r="AW966" s="710"/>
      <c r="AX966" s="710"/>
      <c r="AY966" s="710"/>
      <c r="AZ966" s="710"/>
      <c r="BA966" s="710"/>
      <c r="BB966" s="710"/>
      <c r="BD966" s="536"/>
      <c r="BS966" s="709"/>
      <c r="BT966" s="709"/>
    </row>
    <row r="967" spans="1:72" s="68" customFormat="1" ht="9" customHeight="1">
      <c r="B967" s="710"/>
      <c r="C967" s="710"/>
      <c r="D967" s="710"/>
      <c r="E967" s="710"/>
      <c r="F967" s="710"/>
      <c r="G967" s="710"/>
      <c r="H967" s="710"/>
      <c r="I967" s="710"/>
      <c r="J967" s="710"/>
      <c r="K967" s="56"/>
      <c r="L967" s="95"/>
      <c r="M967" s="95"/>
      <c r="N967" s="588"/>
      <c r="O967" s="95"/>
      <c r="P967" s="95"/>
      <c r="Q967" s="95"/>
      <c r="R967" s="95"/>
      <c r="S967" s="95"/>
      <c r="T967" s="95"/>
      <c r="U967" s="95"/>
      <c r="V967" s="95"/>
      <c r="W967" s="95"/>
      <c r="X967" s="95"/>
      <c r="Y967" s="95"/>
      <c r="Z967" s="95"/>
      <c r="AA967" s="95"/>
      <c r="AB967" s="95"/>
      <c r="AC967" s="95"/>
      <c r="AD967" s="95"/>
      <c r="AE967" s="96"/>
      <c r="AF967" s="56"/>
      <c r="AG967" s="95"/>
      <c r="AH967" s="95"/>
      <c r="AI967" s="95"/>
      <c r="AJ967" s="95"/>
      <c r="AK967" s="95"/>
      <c r="AL967" s="95"/>
      <c r="AM967" s="95"/>
      <c r="AN967" s="95"/>
      <c r="AO967" s="95"/>
      <c r="AP967" s="95"/>
      <c r="AQ967" s="95"/>
      <c r="AR967" s="96"/>
      <c r="AS967" s="710"/>
      <c r="AT967" s="710"/>
      <c r="AU967" s="710"/>
      <c r="AV967" s="710"/>
      <c r="AW967" s="710"/>
      <c r="AX967" s="710"/>
      <c r="AY967" s="710"/>
      <c r="AZ967" s="710"/>
      <c r="BA967" s="710"/>
      <c r="BB967" s="710"/>
      <c r="BD967" s="536"/>
      <c r="BS967" s="709"/>
      <c r="BT967" s="709"/>
    </row>
    <row r="968" spans="1:72" s="68" customFormat="1">
      <c r="B968" s="710"/>
      <c r="C968" s="710"/>
      <c r="D968" s="710"/>
      <c r="E968" s="710"/>
      <c r="F968" s="710"/>
      <c r="G968" s="710"/>
      <c r="H968" s="710"/>
      <c r="I968" s="710"/>
      <c r="J968" s="710"/>
      <c r="K968" s="48"/>
      <c r="L968" s="1170" t="s">
        <v>580</v>
      </c>
      <c r="M968" s="1170"/>
      <c r="N968" s="1170"/>
      <c r="O968" s="1170"/>
      <c r="P968" s="1170"/>
      <c r="Q968" s="1170"/>
      <c r="R968" s="1170"/>
      <c r="S968" s="1170"/>
      <c r="T968" s="1170"/>
      <c r="U968" s="1170"/>
      <c r="V968" s="1170"/>
      <c r="W968" s="1170"/>
      <c r="X968" s="1170"/>
      <c r="Y968" s="1170"/>
      <c r="Z968" s="1170"/>
      <c r="AA968" s="1170"/>
      <c r="AB968" s="1170"/>
      <c r="AC968" s="1170"/>
      <c r="AD968" s="1170"/>
      <c r="AE968" s="57"/>
      <c r="AF968" s="48"/>
      <c r="AG968" s="1058"/>
      <c r="AH968" s="1058"/>
      <c r="AI968" s="1058"/>
      <c r="AJ968" s="1058"/>
      <c r="AK968" s="1058"/>
      <c r="AL968" s="1058"/>
      <c r="AM968" s="1058"/>
      <c r="AN968" s="1058"/>
      <c r="AO968" s="1058"/>
      <c r="AP968" s="1058"/>
      <c r="AQ968" s="1058"/>
      <c r="AR968" s="57"/>
      <c r="AS968" s="710"/>
      <c r="AT968" s="710"/>
      <c r="AU968" s="710"/>
      <c r="AV968" s="710"/>
      <c r="AW968" s="710"/>
      <c r="AX968" s="710"/>
      <c r="AY968" s="710"/>
      <c r="AZ968" s="710"/>
      <c r="BA968" s="710"/>
      <c r="BB968" s="710"/>
      <c r="BD968" s="536"/>
      <c r="BS968" s="709"/>
      <c r="BT968" s="709"/>
    </row>
    <row r="969" spans="1:72" s="68" customFormat="1" ht="9" customHeight="1">
      <c r="B969" s="710"/>
      <c r="C969" s="710"/>
      <c r="D969" s="710"/>
      <c r="E969" s="710"/>
      <c r="F969" s="710"/>
      <c r="G969" s="710"/>
      <c r="H969" s="710"/>
      <c r="I969" s="710"/>
      <c r="J969" s="710"/>
      <c r="K969" s="52"/>
      <c r="L969" s="58"/>
      <c r="M969" s="58"/>
      <c r="N969" s="589"/>
      <c r="O969" s="58"/>
      <c r="P969" s="58"/>
      <c r="Q969" s="58"/>
      <c r="R969" s="58"/>
      <c r="S969" s="58"/>
      <c r="T969" s="58"/>
      <c r="U969" s="58"/>
      <c r="V969" s="58"/>
      <c r="W969" s="58"/>
      <c r="X969" s="58"/>
      <c r="Y969" s="58"/>
      <c r="Z969" s="58"/>
      <c r="AA969" s="58"/>
      <c r="AB969" s="58"/>
      <c r="AC969" s="58"/>
      <c r="AD969" s="58"/>
      <c r="AE969" s="59"/>
      <c r="AF969" s="52"/>
      <c r="AG969" s="58"/>
      <c r="AH969" s="58"/>
      <c r="AI969" s="58"/>
      <c r="AJ969" s="58"/>
      <c r="AK969" s="58"/>
      <c r="AL969" s="58"/>
      <c r="AM969" s="58"/>
      <c r="AN969" s="58"/>
      <c r="AO969" s="58"/>
      <c r="AP969" s="58"/>
      <c r="AQ969" s="58"/>
      <c r="AR969" s="59"/>
      <c r="AS969" s="710"/>
      <c r="AT969" s="710"/>
      <c r="AU969" s="710"/>
      <c r="AV969" s="710"/>
      <c r="AW969" s="710"/>
      <c r="AX969" s="710"/>
      <c r="AY969" s="710"/>
      <c r="AZ969" s="710"/>
      <c r="BA969" s="710"/>
      <c r="BB969" s="710"/>
      <c r="BD969" s="536"/>
      <c r="BS969" s="709"/>
      <c r="BT969" s="709"/>
    </row>
    <row r="970" spans="1:72" s="68" customFormat="1">
      <c r="B970" s="710"/>
      <c r="C970" s="710"/>
      <c r="D970" s="710"/>
      <c r="E970" s="710"/>
      <c r="F970" s="710"/>
      <c r="G970" s="710"/>
      <c r="H970" s="710"/>
      <c r="I970" s="710"/>
      <c r="J970" s="710"/>
      <c r="K970" s="710"/>
      <c r="L970" s="710"/>
      <c r="M970" s="710"/>
      <c r="N970" s="710"/>
      <c r="O970" s="710"/>
      <c r="P970" s="710"/>
      <c r="Q970" s="710"/>
      <c r="R970" s="710"/>
      <c r="S970" s="710"/>
      <c r="T970" s="710"/>
      <c r="U970" s="710"/>
      <c r="V970" s="710"/>
      <c r="W970" s="710"/>
      <c r="X970" s="710"/>
      <c r="Y970" s="710"/>
      <c r="Z970" s="710"/>
      <c r="AA970" s="710"/>
      <c r="AB970" s="710"/>
      <c r="AC970" s="710"/>
      <c r="AD970" s="710"/>
      <c r="AE970" s="710"/>
      <c r="AF970" s="710"/>
      <c r="AG970" s="710"/>
      <c r="AH970" s="710"/>
      <c r="AI970" s="710"/>
      <c r="AJ970" s="710"/>
      <c r="AK970" s="710"/>
      <c r="AL970" s="710"/>
      <c r="AM970" s="710"/>
      <c r="AN970" s="710"/>
      <c r="AO970" s="710"/>
      <c r="AP970" s="710"/>
      <c r="AQ970" s="710"/>
      <c r="AR970" s="710"/>
      <c r="AS970" s="710"/>
      <c r="AT970" s="710"/>
      <c r="AU970" s="710"/>
      <c r="AV970" s="710"/>
      <c r="AW970" s="710"/>
      <c r="AX970" s="710"/>
      <c r="AY970" s="710"/>
      <c r="AZ970" s="710"/>
      <c r="BA970" s="710"/>
      <c r="BB970" s="710"/>
      <c r="BD970" s="536"/>
      <c r="BS970" s="709"/>
      <c r="BT970" s="709"/>
    </row>
    <row r="971" spans="1:72" ht="23.25" customHeight="1">
      <c r="B971" s="964" t="s">
        <v>1235</v>
      </c>
      <c r="C971" s="965"/>
      <c r="D971" s="965"/>
      <c r="E971" s="965"/>
      <c r="F971" s="965"/>
      <c r="G971" s="965"/>
      <c r="H971" s="965"/>
      <c r="I971" s="965"/>
      <c r="J971" s="965"/>
      <c r="K971" s="965"/>
      <c r="L971" s="965"/>
      <c r="M971" s="965"/>
      <c r="N971" s="965"/>
      <c r="O971" s="965"/>
      <c r="P971" s="965"/>
      <c r="Q971" s="965"/>
      <c r="R971" s="965"/>
      <c r="S971" s="965"/>
      <c r="T971" s="965"/>
      <c r="U971" s="965"/>
      <c r="V971" s="965"/>
      <c r="W971" s="965"/>
      <c r="X971" s="965"/>
      <c r="Y971" s="965"/>
      <c r="Z971" s="965"/>
      <c r="AA971" s="965"/>
      <c r="AB971" s="965"/>
      <c r="AC971" s="965"/>
      <c r="AD971" s="965"/>
      <c r="AE971" s="965"/>
      <c r="AF971" s="965"/>
      <c r="AG971" s="965"/>
      <c r="AH971" s="965"/>
      <c r="AI971" s="965"/>
      <c r="AJ971" s="965"/>
      <c r="AK971" s="965"/>
      <c r="AL971" s="965"/>
      <c r="AM971" s="965"/>
      <c r="AN971" s="965"/>
      <c r="AO971" s="965"/>
      <c r="AP971" s="965"/>
      <c r="AQ971" s="965"/>
      <c r="AR971" s="966"/>
      <c r="AS971" s="881" t="s">
        <v>922</v>
      </c>
      <c r="AT971" s="882"/>
      <c r="AU971" s="882"/>
      <c r="AV971" s="882"/>
      <c r="AW971" s="883"/>
      <c r="AX971" s="2094" t="s">
        <v>312</v>
      </c>
      <c r="AY971" s="2095"/>
      <c r="AZ971" s="2095"/>
      <c r="BA971" s="2095"/>
      <c r="BB971" s="2096"/>
      <c r="BE971" s="568"/>
      <c r="BF971" s="424"/>
      <c r="BG971" s="425" t="s">
        <v>1965</v>
      </c>
      <c r="BH971" s="426"/>
      <c r="BI971" s="424"/>
      <c r="BJ971" s="682" t="s">
        <v>1587</v>
      </c>
      <c r="BK971" s="426"/>
      <c r="BL971" s="568"/>
      <c r="BM971" s="568"/>
      <c r="BN971" s="568"/>
      <c r="BO971" s="568"/>
      <c r="BP971" s="568"/>
      <c r="BQ971" s="568"/>
      <c r="BR971" s="568"/>
      <c r="BS971" s="698"/>
      <c r="BT971" s="698"/>
    </row>
    <row r="972" spans="1:72" ht="12.75" customHeight="1">
      <c r="B972" s="1137" t="s">
        <v>1678</v>
      </c>
      <c r="C972" s="1138"/>
      <c r="D972" s="1148" t="s">
        <v>1876</v>
      </c>
      <c r="E972" s="1148"/>
      <c r="F972" s="1148"/>
      <c r="G972" s="1148"/>
      <c r="H972" s="1148"/>
      <c r="I972" s="1148"/>
      <c r="J972" s="1148"/>
      <c r="K972" s="1148"/>
      <c r="L972" s="1148"/>
      <c r="M972" s="1148"/>
      <c r="N972" s="1148"/>
      <c r="O972" s="1148"/>
      <c r="P972" s="1148"/>
      <c r="Q972" s="1148"/>
      <c r="R972" s="1148"/>
      <c r="S972" s="1148"/>
      <c r="T972" s="1148"/>
      <c r="U972" s="1148"/>
      <c r="V972" s="1148"/>
      <c r="W972" s="1148"/>
      <c r="X972" s="1148"/>
      <c r="Y972" s="1148"/>
      <c r="Z972" s="1148"/>
      <c r="AA972" s="1148"/>
      <c r="AB972" s="1148"/>
      <c r="AC972" s="1148"/>
      <c r="AD972" s="1148"/>
      <c r="AE972" s="1148"/>
      <c r="AF972" s="1148"/>
      <c r="AG972" s="1148"/>
      <c r="AH972" s="1149"/>
      <c r="AI972" s="75"/>
      <c r="AJ972" s="76"/>
      <c r="AK972" s="76"/>
      <c r="AL972" s="76"/>
      <c r="AM972" s="76"/>
      <c r="AN972" s="77"/>
      <c r="AO972" s="77"/>
      <c r="AP972" s="77"/>
      <c r="AQ972" s="77"/>
      <c r="AR972" s="78"/>
      <c r="AS972" s="77"/>
      <c r="AT972" s="77"/>
      <c r="AU972" s="77"/>
      <c r="AV972" s="77"/>
      <c r="AW972" s="78"/>
      <c r="AX972" s="433"/>
      <c r="AY972" s="434"/>
      <c r="AZ972" s="434"/>
      <c r="BA972" s="434"/>
      <c r="BB972" s="435"/>
      <c r="BE972" s="568"/>
      <c r="BF972" s="423">
        <v>1</v>
      </c>
      <c r="BG972" s="423">
        <v>2</v>
      </c>
      <c r="BH972" s="423"/>
      <c r="BI972" s="688" t="s">
        <v>1749</v>
      </c>
      <c r="BJ972" s="689" t="s">
        <v>1750</v>
      </c>
      <c r="BK972" s="685"/>
      <c r="BL972" s="483" t="s">
        <v>1966</v>
      </c>
      <c r="BM972" s="483" t="s">
        <v>1588</v>
      </c>
      <c r="BN972" s="483" t="s">
        <v>1051</v>
      </c>
      <c r="BQ972" s="774" t="s">
        <v>2282</v>
      </c>
      <c r="BR972" s="774" t="s">
        <v>2283</v>
      </c>
      <c r="BS972" s="698"/>
      <c r="BT972" s="698"/>
    </row>
    <row r="973" spans="1:72" ht="12" customHeight="1">
      <c r="B973" s="1139"/>
      <c r="C973" s="1140"/>
      <c r="D973" s="1148"/>
      <c r="E973" s="1148"/>
      <c r="F973" s="1148"/>
      <c r="G973" s="1148"/>
      <c r="H973" s="1148"/>
      <c r="I973" s="1148"/>
      <c r="J973" s="1148"/>
      <c r="K973" s="1148"/>
      <c r="L973" s="1148"/>
      <c r="M973" s="1148"/>
      <c r="N973" s="1148"/>
      <c r="O973" s="1148"/>
      <c r="P973" s="1148"/>
      <c r="Q973" s="1148"/>
      <c r="R973" s="1148"/>
      <c r="S973" s="1148"/>
      <c r="T973" s="1148"/>
      <c r="U973" s="1148"/>
      <c r="V973" s="1148"/>
      <c r="W973" s="1148"/>
      <c r="X973" s="1148"/>
      <c r="Y973" s="1148"/>
      <c r="Z973" s="1148"/>
      <c r="AA973" s="1148"/>
      <c r="AB973" s="1148"/>
      <c r="AC973" s="1148"/>
      <c r="AD973" s="1148"/>
      <c r="AE973" s="1148"/>
      <c r="AF973" s="1148"/>
      <c r="AG973" s="1148"/>
      <c r="AH973" s="1149"/>
      <c r="AI973" s="1143"/>
      <c r="AJ973" s="1135"/>
      <c r="AK973" s="1135"/>
      <c r="AL973" s="1135"/>
      <c r="AM973" s="1144" t="s">
        <v>201</v>
      </c>
      <c r="AN973" s="1145"/>
      <c r="AO973" s="1135"/>
      <c r="AP973" s="1135"/>
      <c r="AQ973" s="1135"/>
      <c r="AR973" s="1171"/>
      <c r="AS973" s="1130">
        <f>IF(AND(AI973&lt;&gt;"",AO973&lt;&gt;"",NOT(ISERROR(AI973/AO973))),AI973/AO973,0)</f>
        <v>0</v>
      </c>
      <c r="AT973" s="1131"/>
      <c r="AU973" s="1131"/>
      <c r="AV973" s="1131"/>
      <c r="AW973" s="1131"/>
      <c r="AX973" s="1127">
        <f>BN973</f>
        <v>0</v>
      </c>
      <c r="AY973" s="1128"/>
      <c r="AZ973" s="1128"/>
      <c r="BA973" s="1128"/>
      <c r="BB973" s="1129"/>
      <c r="BD973" s="502"/>
      <c r="BE973" s="686" t="s">
        <v>1678</v>
      </c>
      <c r="BF973" s="699">
        <v>0</v>
      </c>
      <c r="BG973" s="699">
        <v>0.7</v>
      </c>
      <c r="BH973" s="693"/>
      <c r="BI973" s="697">
        <v>0</v>
      </c>
      <c r="BJ973" s="697">
        <f t="shared" ref="BJ973:BJ988" si="22">IF(AG$968="totale",BQ973,IF(AG$968="parziale",BR973,0))</f>
        <v>0</v>
      </c>
      <c r="BK973" s="694"/>
      <c r="BL973" s="690">
        <f>AS973</f>
        <v>0</v>
      </c>
      <c r="BM973" s="687">
        <f t="shared" ref="BM973:BM988" si="23">IF(AND(BL973&gt;0,BL973&lt;&gt;""),IF(BL973&gt;=BG973,BJ973,IF(BL973&gt;=BF973,BI973,0)),0)</f>
        <v>0</v>
      </c>
      <c r="BN973" s="687">
        <f t="shared" ref="BN973:BN988" si="24">IF(BG$991=0,BM973,0)</f>
        <v>0</v>
      </c>
      <c r="BQ973" s="697">
        <v>0.05</v>
      </c>
      <c r="BR973" s="774">
        <v>0</v>
      </c>
      <c r="BS973" s="698"/>
      <c r="BT973" s="698"/>
    </row>
    <row r="974" spans="1:72" ht="12.75" customHeight="1">
      <c r="B974" s="1139"/>
      <c r="C974" s="1140"/>
      <c r="D974" s="1148"/>
      <c r="E974" s="1148"/>
      <c r="F974" s="1148"/>
      <c r="G974" s="1148"/>
      <c r="H974" s="1148"/>
      <c r="I974" s="1148"/>
      <c r="J974" s="1148"/>
      <c r="K974" s="1148"/>
      <c r="L974" s="1148"/>
      <c r="M974" s="1148"/>
      <c r="N974" s="1148"/>
      <c r="O974" s="1148"/>
      <c r="P974" s="1148"/>
      <c r="Q974" s="1148"/>
      <c r="R974" s="1148"/>
      <c r="S974" s="1148"/>
      <c r="T974" s="1148"/>
      <c r="U974" s="1148"/>
      <c r="V974" s="1148"/>
      <c r="W974" s="1148"/>
      <c r="X974" s="1148"/>
      <c r="Y974" s="1148"/>
      <c r="Z974" s="1148"/>
      <c r="AA974" s="1148"/>
      <c r="AB974" s="1148"/>
      <c r="AC974" s="1148"/>
      <c r="AD974" s="1148"/>
      <c r="AE974" s="1148"/>
      <c r="AF974" s="1148"/>
      <c r="AG974" s="1148"/>
      <c r="AH974" s="1149"/>
      <c r="AI974" s="80"/>
      <c r="AJ974" s="81"/>
      <c r="AK974" s="81"/>
      <c r="AL974" s="81"/>
      <c r="AM974" s="81"/>
      <c r="AN974" s="82"/>
      <c r="AO974" s="82"/>
      <c r="AP974" s="82"/>
      <c r="AQ974" s="82"/>
      <c r="AR974" s="83"/>
      <c r="AS974" s="82"/>
      <c r="AT974" s="82"/>
      <c r="AU974" s="82"/>
      <c r="AV974" s="82"/>
      <c r="AW974" s="83"/>
      <c r="AX974" s="430"/>
      <c r="AY974" s="431"/>
      <c r="AZ974" s="431"/>
      <c r="BA974" s="431"/>
      <c r="BB974" s="432"/>
      <c r="BE974" s="686" t="s">
        <v>1919</v>
      </c>
      <c r="BF974" s="699">
        <v>0</v>
      </c>
      <c r="BG974" s="699">
        <v>0.5</v>
      </c>
      <c r="BH974" s="693"/>
      <c r="BI974" s="697">
        <v>0</v>
      </c>
      <c r="BJ974" s="697">
        <f t="shared" si="22"/>
        <v>0</v>
      </c>
      <c r="BK974" s="694"/>
      <c r="BL974" s="690">
        <f>AS976</f>
        <v>0</v>
      </c>
      <c r="BM974" s="687">
        <f t="shared" si="23"/>
        <v>0</v>
      </c>
      <c r="BN974" s="687">
        <f t="shared" si="24"/>
        <v>0</v>
      </c>
      <c r="BQ974" s="697">
        <v>0.05</v>
      </c>
      <c r="BR974" s="774">
        <v>0</v>
      </c>
      <c r="BS974" s="698"/>
      <c r="BT974" s="698"/>
    </row>
    <row r="975" spans="1:72" ht="10.5" customHeight="1">
      <c r="B975" s="1137" t="s">
        <v>1919</v>
      </c>
      <c r="C975" s="1138"/>
      <c r="D975" s="1146" t="s">
        <v>1877</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146"/>
      <c r="AF975" s="1146"/>
      <c r="AG975" s="1146"/>
      <c r="AH975" s="1147"/>
      <c r="AI975" s="75"/>
      <c r="AJ975" s="76"/>
      <c r="AK975" s="76"/>
      <c r="AL975" s="76"/>
      <c r="AM975" s="76"/>
      <c r="AN975" s="77"/>
      <c r="AO975" s="77"/>
      <c r="AP975" s="77"/>
      <c r="AQ975" s="77"/>
      <c r="AR975" s="78"/>
      <c r="AS975" s="288"/>
      <c r="AT975" s="288"/>
      <c r="AU975" s="288"/>
      <c r="AV975" s="288"/>
      <c r="AW975" s="288"/>
      <c r="AX975" s="433"/>
      <c r="AY975" s="434"/>
      <c r="AZ975" s="434"/>
      <c r="BA975" s="434"/>
      <c r="BB975" s="435"/>
      <c r="BE975" s="686" t="s">
        <v>1920</v>
      </c>
      <c r="BF975" s="699">
        <v>0</v>
      </c>
      <c r="BG975" s="699">
        <v>0.75</v>
      </c>
      <c r="BH975" s="693"/>
      <c r="BI975" s="697">
        <v>0</v>
      </c>
      <c r="BJ975" s="697">
        <f t="shared" si="22"/>
        <v>0</v>
      </c>
      <c r="BK975" s="694"/>
      <c r="BL975" s="690">
        <f>AS979</f>
        <v>0</v>
      </c>
      <c r="BM975" s="687">
        <f t="shared" si="23"/>
        <v>0</v>
      </c>
      <c r="BN975" s="687">
        <f t="shared" si="24"/>
        <v>0</v>
      </c>
      <c r="BQ975" s="697">
        <v>0.03</v>
      </c>
      <c r="BR975" s="774">
        <v>0</v>
      </c>
      <c r="BS975" s="698"/>
      <c r="BT975" s="698"/>
    </row>
    <row r="976" spans="1:72" ht="12" customHeight="1">
      <c r="B976" s="1139"/>
      <c r="C976" s="1140"/>
      <c r="D976" s="1148"/>
      <c r="E976" s="1148"/>
      <c r="F976" s="1148"/>
      <c r="G976" s="1148"/>
      <c r="H976" s="1148"/>
      <c r="I976" s="1148"/>
      <c r="J976" s="1148"/>
      <c r="K976" s="1148"/>
      <c r="L976" s="1148"/>
      <c r="M976" s="1148"/>
      <c r="N976" s="1148"/>
      <c r="O976" s="1148"/>
      <c r="P976" s="1148"/>
      <c r="Q976" s="1148"/>
      <c r="R976" s="1148"/>
      <c r="S976" s="1148"/>
      <c r="T976" s="1148"/>
      <c r="U976" s="1148"/>
      <c r="V976" s="1148"/>
      <c r="W976" s="1148"/>
      <c r="X976" s="1148"/>
      <c r="Y976" s="1148"/>
      <c r="Z976" s="1148"/>
      <c r="AA976" s="1148"/>
      <c r="AB976" s="1148"/>
      <c r="AC976" s="1148"/>
      <c r="AD976" s="1148"/>
      <c r="AE976" s="1148"/>
      <c r="AF976" s="1148"/>
      <c r="AG976" s="1148"/>
      <c r="AH976" s="1149"/>
      <c r="AI976" s="1143"/>
      <c r="AJ976" s="1135"/>
      <c r="AK976" s="1135"/>
      <c r="AL976" s="1135"/>
      <c r="AM976" s="1144" t="s">
        <v>201</v>
      </c>
      <c r="AN976" s="1145"/>
      <c r="AO976" s="1135"/>
      <c r="AP976" s="1135"/>
      <c r="AQ976" s="1135"/>
      <c r="AR976" s="1171"/>
      <c r="AS976" s="1130">
        <f>IF(AND(AI976&lt;&gt;"",AO976&lt;&gt;"",NOT(ISERROR(AI976/AO976))),AI976/AO976,0)</f>
        <v>0</v>
      </c>
      <c r="AT976" s="1131"/>
      <c r="AU976" s="1131"/>
      <c r="AV976" s="1131"/>
      <c r="AW976" s="1131"/>
      <c r="AX976" s="1127">
        <f>BN974</f>
        <v>0</v>
      </c>
      <c r="AY976" s="1128"/>
      <c r="AZ976" s="1128"/>
      <c r="BA976" s="1128"/>
      <c r="BB976" s="1129"/>
      <c r="BD976" s="502"/>
      <c r="BE976" s="686" t="s">
        <v>1300</v>
      </c>
      <c r="BF976" s="699">
        <v>0</v>
      </c>
      <c r="BG976" s="699">
        <v>1</v>
      </c>
      <c r="BH976" s="693"/>
      <c r="BI976" s="697">
        <v>0</v>
      </c>
      <c r="BJ976" s="697">
        <f t="shared" si="22"/>
        <v>0</v>
      </c>
      <c r="BK976" s="694"/>
      <c r="BL976" s="690">
        <f>AK982</f>
        <v>0</v>
      </c>
      <c r="BM976" s="687">
        <f t="shared" si="23"/>
        <v>0</v>
      </c>
      <c r="BN976" s="687">
        <f t="shared" si="24"/>
        <v>0</v>
      </c>
      <c r="BQ976" s="697">
        <v>0.02</v>
      </c>
      <c r="BR976" s="774">
        <v>0</v>
      </c>
      <c r="BS976" s="698"/>
      <c r="BT976" s="698"/>
    </row>
    <row r="977" spans="2:72" ht="12.75" customHeight="1">
      <c r="B977" s="1141"/>
      <c r="C977" s="1142"/>
      <c r="D977" s="1150"/>
      <c r="E977" s="1150"/>
      <c r="F977" s="1150"/>
      <c r="G977" s="1150"/>
      <c r="H977" s="1150"/>
      <c r="I977" s="1150"/>
      <c r="J977" s="1150"/>
      <c r="K977" s="1150"/>
      <c r="L977" s="1150"/>
      <c r="M977" s="1150"/>
      <c r="N977" s="1150"/>
      <c r="O977" s="1150"/>
      <c r="P977" s="1150"/>
      <c r="Q977" s="1150"/>
      <c r="R977" s="1150"/>
      <c r="S977" s="1150"/>
      <c r="T977" s="1150"/>
      <c r="U977" s="1150"/>
      <c r="V977" s="1150"/>
      <c r="W977" s="1150"/>
      <c r="X977" s="1150"/>
      <c r="Y977" s="1150"/>
      <c r="Z977" s="1150"/>
      <c r="AA977" s="1150"/>
      <c r="AB977" s="1150"/>
      <c r="AC977" s="1150"/>
      <c r="AD977" s="1150"/>
      <c r="AE977" s="1150"/>
      <c r="AF977" s="1150"/>
      <c r="AG977" s="1150"/>
      <c r="AH977" s="1151"/>
      <c r="AI977" s="80"/>
      <c r="AJ977" s="81"/>
      <c r="AK977" s="81"/>
      <c r="AL977" s="81"/>
      <c r="AM977" s="81"/>
      <c r="AN977" s="82"/>
      <c r="AO977" s="82"/>
      <c r="AP977" s="82"/>
      <c r="AQ977" s="82"/>
      <c r="AR977" s="83"/>
      <c r="AS977" s="487"/>
      <c r="AT977" s="487"/>
      <c r="AU977" s="487"/>
      <c r="AV977" s="487"/>
      <c r="AW977" s="487"/>
      <c r="AX977" s="427"/>
      <c r="AY977" s="428"/>
      <c r="AZ977" s="428"/>
      <c r="BA977" s="428"/>
      <c r="BB977" s="429"/>
      <c r="BE977" s="686" t="s">
        <v>1301</v>
      </c>
      <c r="BF977" s="699">
        <v>0</v>
      </c>
      <c r="BG977" s="699">
        <v>3</v>
      </c>
      <c r="BH977" s="693"/>
      <c r="BI977" s="697">
        <v>0</v>
      </c>
      <c r="BJ977" s="697">
        <f t="shared" si="22"/>
        <v>0</v>
      </c>
      <c r="BK977" s="694"/>
      <c r="BL977" s="690">
        <f>AK985</f>
        <v>0</v>
      </c>
      <c r="BM977" s="687">
        <f t="shared" si="23"/>
        <v>0</v>
      </c>
      <c r="BN977" s="687">
        <f t="shared" si="24"/>
        <v>0</v>
      </c>
      <c r="BQ977" s="697">
        <v>0.04</v>
      </c>
      <c r="BR977" s="774">
        <v>0</v>
      </c>
    </row>
    <row r="978" spans="2:72" ht="14">
      <c r="B978" s="1139" t="s">
        <v>1920</v>
      </c>
      <c r="C978" s="1140"/>
      <c r="D978" s="1148" t="s">
        <v>1814</v>
      </c>
      <c r="E978" s="1148"/>
      <c r="F978" s="1148"/>
      <c r="G978" s="1148"/>
      <c r="H978" s="1148"/>
      <c r="I978" s="1148"/>
      <c r="J978" s="1148"/>
      <c r="K978" s="1148"/>
      <c r="L978" s="1148"/>
      <c r="M978" s="1148"/>
      <c r="N978" s="1148"/>
      <c r="O978" s="1148"/>
      <c r="P978" s="1148"/>
      <c r="Q978" s="1148"/>
      <c r="R978" s="1148"/>
      <c r="S978" s="1148"/>
      <c r="T978" s="1148"/>
      <c r="U978" s="1148"/>
      <c r="V978" s="1148"/>
      <c r="W978" s="1148"/>
      <c r="X978" s="1148"/>
      <c r="Y978" s="1148"/>
      <c r="Z978" s="1148"/>
      <c r="AA978" s="1148"/>
      <c r="AB978" s="1148"/>
      <c r="AC978" s="1148"/>
      <c r="AD978" s="1148"/>
      <c r="AE978" s="1148"/>
      <c r="AF978" s="1148"/>
      <c r="AG978" s="1148"/>
      <c r="AH978" s="1148"/>
      <c r="AI978" s="75"/>
      <c r="AJ978" s="76"/>
      <c r="AK978" s="76"/>
      <c r="AL978" s="76"/>
      <c r="AM978" s="76"/>
      <c r="AN978" s="77"/>
      <c r="AO978" s="77"/>
      <c r="AP978" s="77"/>
      <c r="AQ978" s="77"/>
      <c r="AR978" s="78"/>
      <c r="AS978" s="288"/>
      <c r="AT978" s="288"/>
      <c r="AU978" s="288"/>
      <c r="AV978" s="288"/>
      <c r="AW978" s="683"/>
      <c r="AX978" s="430"/>
      <c r="AY978" s="431"/>
      <c r="AZ978" s="431"/>
      <c r="BA978" s="431"/>
      <c r="BB978" s="432"/>
      <c r="BE978" s="686" t="s">
        <v>1914</v>
      </c>
      <c r="BF978" s="699">
        <v>0</v>
      </c>
      <c r="BG978" s="699">
        <v>2</v>
      </c>
      <c r="BH978" s="693"/>
      <c r="BI978" s="697">
        <v>0</v>
      </c>
      <c r="BJ978" s="697">
        <f t="shared" si="22"/>
        <v>0</v>
      </c>
      <c r="BK978" s="694"/>
      <c r="BL978" s="690">
        <f>AK988</f>
        <v>0</v>
      </c>
      <c r="BM978" s="687">
        <f t="shared" si="23"/>
        <v>0</v>
      </c>
      <c r="BN978" s="687">
        <f t="shared" si="24"/>
        <v>0</v>
      </c>
      <c r="BQ978" s="697">
        <v>0.03</v>
      </c>
      <c r="BR978" s="697">
        <v>0.03</v>
      </c>
    </row>
    <row r="979" spans="2:72" ht="12" customHeight="1">
      <c r="B979" s="1139"/>
      <c r="C979" s="1140"/>
      <c r="D979" s="1148"/>
      <c r="E979" s="1148"/>
      <c r="F979" s="1148"/>
      <c r="G979" s="1148"/>
      <c r="H979" s="1148"/>
      <c r="I979" s="1148"/>
      <c r="J979" s="1148"/>
      <c r="K979" s="1148"/>
      <c r="L979" s="1148"/>
      <c r="M979" s="1148"/>
      <c r="N979" s="1148"/>
      <c r="O979" s="1148"/>
      <c r="P979" s="1148"/>
      <c r="Q979" s="1148"/>
      <c r="R979" s="1148"/>
      <c r="S979" s="1148"/>
      <c r="T979" s="1148"/>
      <c r="U979" s="1148"/>
      <c r="V979" s="1148"/>
      <c r="W979" s="1148"/>
      <c r="X979" s="1148"/>
      <c r="Y979" s="1148"/>
      <c r="Z979" s="1148"/>
      <c r="AA979" s="1148"/>
      <c r="AB979" s="1148"/>
      <c r="AC979" s="1148"/>
      <c r="AD979" s="1148"/>
      <c r="AE979" s="1148"/>
      <c r="AF979" s="1148"/>
      <c r="AG979" s="1148"/>
      <c r="AH979" s="1148"/>
      <c r="AI979" s="1143"/>
      <c r="AJ979" s="1135"/>
      <c r="AK979" s="1135"/>
      <c r="AL979" s="1135"/>
      <c r="AM979" s="1144" t="s">
        <v>201</v>
      </c>
      <c r="AN979" s="1145"/>
      <c r="AO979" s="1135"/>
      <c r="AP979" s="1135"/>
      <c r="AQ979" s="1135"/>
      <c r="AR979" s="1171"/>
      <c r="AS979" s="1130">
        <f>IF(AND(AI979&lt;&gt;"",AO979&lt;&gt;"",NOT(ISERROR(AI979/AO979))),AI979/AO979,0)</f>
        <v>0</v>
      </c>
      <c r="AT979" s="1131"/>
      <c r="AU979" s="1131"/>
      <c r="AV979" s="1131"/>
      <c r="AW979" s="1131"/>
      <c r="AX979" s="1127">
        <f>BN975</f>
        <v>0</v>
      </c>
      <c r="AY979" s="1128"/>
      <c r="AZ979" s="1128"/>
      <c r="BA979" s="1128"/>
      <c r="BB979" s="1129"/>
      <c r="BE979" s="686">
        <v>7</v>
      </c>
      <c r="BF979" s="699">
        <v>0</v>
      </c>
      <c r="BG979" s="699">
        <v>0.15</v>
      </c>
      <c r="BH979" s="693"/>
      <c r="BI979" s="697">
        <v>0</v>
      </c>
      <c r="BJ979" s="697">
        <f t="shared" si="22"/>
        <v>0</v>
      </c>
      <c r="BK979" s="694"/>
      <c r="BL979" s="690">
        <f>AS991</f>
        <v>0</v>
      </c>
      <c r="BM979" s="687">
        <f t="shared" si="23"/>
        <v>0</v>
      </c>
      <c r="BN979" s="687">
        <f t="shared" si="24"/>
        <v>0</v>
      </c>
      <c r="BQ979" s="697">
        <v>0.02</v>
      </c>
      <c r="BR979" s="697">
        <v>0.02</v>
      </c>
    </row>
    <row r="980" spans="2:72" ht="14">
      <c r="B980" s="1139"/>
      <c r="C980" s="1140"/>
      <c r="D980" s="1148"/>
      <c r="E980" s="1148"/>
      <c r="F980" s="1148"/>
      <c r="G980" s="1148"/>
      <c r="H980" s="1148"/>
      <c r="I980" s="1148"/>
      <c r="J980" s="1148"/>
      <c r="K980" s="1148"/>
      <c r="L980" s="1148"/>
      <c r="M980" s="1148"/>
      <c r="N980" s="1148"/>
      <c r="O980" s="1148"/>
      <c r="P980" s="1148"/>
      <c r="Q980" s="1148"/>
      <c r="R980" s="1148"/>
      <c r="S980" s="1148"/>
      <c r="T980" s="1148"/>
      <c r="U980" s="1148"/>
      <c r="V980" s="1148"/>
      <c r="W980" s="1148"/>
      <c r="X980" s="1148"/>
      <c r="Y980" s="1148"/>
      <c r="Z980" s="1148"/>
      <c r="AA980" s="1148"/>
      <c r="AB980" s="1148"/>
      <c r="AC980" s="1148"/>
      <c r="AD980" s="1148"/>
      <c r="AE980" s="1148"/>
      <c r="AF980" s="1148"/>
      <c r="AG980" s="1148"/>
      <c r="AH980" s="1148"/>
      <c r="AI980" s="80"/>
      <c r="AJ980" s="81"/>
      <c r="AK980" s="81"/>
      <c r="AL980" s="81"/>
      <c r="AM980" s="81"/>
      <c r="AN980" s="82"/>
      <c r="AO980" s="82"/>
      <c r="AP980" s="82"/>
      <c r="AQ980" s="82"/>
      <c r="AR980" s="83"/>
      <c r="AS980" s="487"/>
      <c r="AT980" s="487"/>
      <c r="AU980" s="487"/>
      <c r="AV980" s="487"/>
      <c r="AW980" s="684"/>
      <c r="AX980" s="430"/>
      <c r="AY980" s="431"/>
      <c r="AZ980" s="431"/>
      <c r="BA980" s="431"/>
      <c r="BB980" s="432"/>
      <c r="BE980" s="686">
        <v>8</v>
      </c>
      <c r="BF980" s="699">
        <v>0</v>
      </c>
      <c r="BG980" s="699">
        <v>0.15</v>
      </c>
      <c r="BH980" s="693"/>
      <c r="BI980" s="697">
        <v>0</v>
      </c>
      <c r="BJ980" s="697">
        <f t="shared" si="22"/>
        <v>0</v>
      </c>
      <c r="BK980" s="694"/>
      <c r="BL980" s="690">
        <f>AS994</f>
        <v>0</v>
      </c>
      <c r="BM980" s="687">
        <f t="shared" si="23"/>
        <v>0</v>
      </c>
      <c r="BN980" s="687">
        <f t="shared" si="24"/>
        <v>0</v>
      </c>
      <c r="BQ980" s="697">
        <v>0.01</v>
      </c>
      <c r="BR980" s="697">
        <v>0.01</v>
      </c>
    </row>
    <row r="981" spans="2:72" ht="12" customHeight="1">
      <c r="B981" s="1137" t="s">
        <v>1300</v>
      </c>
      <c r="C981" s="1138"/>
      <c r="D981" s="1640" t="s">
        <v>579</v>
      </c>
      <c r="E981" s="1146"/>
      <c r="F981" s="1146"/>
      <c r="G981" s="1146"/>
      <c r="H981" s="1146"/>
      <c r="I981" s="1146"/>
      <c r="J981" s="1146"/>
      <c r="K981" s="1146"/>
      <c r="L981" s="1146"/>
      <c r="M981" s="1146"/>
      <c r="N981" s="1146"/>
      <c r="O981" s="1146"/>
      <c r="P981" s="1146"/>
      <c r="Q981" s="1146"/>
      <c r="R981" s="1146"/>
      <c r="S981" s="1146"/>
      <c r="T981" s="1146"/>
      <c r="U981" s="1146"/>
      <c r="V981" s="1146"/>
      <c r="W981" s="1146"/>
      <c r="X981" s="1146"/>
      <c r="Y981" s="1146"/>
      <c r="Z981" s="1146"/>
      <c r="AA981" s="1146"/>
      <c r="AB981" s="1146"/>
      <c r="AC981" s="1146"/>
      <c r="AD981" s="1146"/>
      <c r="AE981" s="1146"/>
      <c r="AF981" s="1146"/>
      <c r="AG981" s="1146"/>
      <c r="AH981" s="1147"/>
      <c r="AI981" s="75"/>
      <c r="AJ981" s="76"/>
      <c r="AK981" s="76"/>
      <c r="AL981" s="76"/>
      <c r="AM981" s="76"/>
      <c r="AN981" s="77"/>
      <c r="AO981" s="77"/>
      <c r="AP981" s="77"/>
      <c r="AQ981" s="77"/>
      <c r="AR981" s="78"/>
      <c r="AS981" s="486"/>
      <c r="AT981" s="486"/>
      <c r="AU981" s="486"/>
      <c r="AV981" s="486"/>
      <c r="AW981" s="486"/>
      <c r="AX981" s="436"/>
      <c r="AY981" s="437"/>
      <c r="AZ981" s="437"/>
      <c r="BA981" s="437"/>
      <c r="BB981" s="438"/>
      <c r="BE981" s="686">
        <v>9</v>
      </c>
      <c r="BF981" s="699">
        <v>0</v>
      </c>
      <c r="BG981" s="699">
        <v>0.15</v>
      </c>
      <c r="BH981" s="693"/>
      <c r="BI981" s="697">
        <v>0</v>
      </c>
      <c r="BJ981" s="697">
        <f t="shared" si="22"/>
        <v>0</v>
      </c>
      <c r="BK981" s="695"/>
      <c r="BL981" s="690">
        <f>AS997</f>
        <v>0</v>
      </c>
      <c r="BM981" s="687">
        <f t="shared" si="23"/>
        <v>0</v>
      </c>
      <c r="BN981" s="687">
        <f t="shared" si="24"/>
        <v>0</v>
      </c>
      <c r="BQ981" s="697">
        <v>0.02</v>
      </c>
      <c r="BR981" s="697">
        <v>0.02</v>
      </c>
      <c r="BT981" s="535"/>
    </row>
    <row r="982" spans="2:72" ht="12" customHeight="1">
      <c r="B982" s="1139"/>
      <c r="C982" s="1140"/>
      <c r="D982" s="1641"/>
      <c r="E982" s="1148"/>
      <c r="F982" s="1148"/>
      <c r="G982" s="1148"/>
      <c r="H982" s="1148"/>
      <c r="I982" s="1148"/>
      <c r="J982" s="1148"/>
      <c r="K982" s="1148"/>
      <c r="L982" s="1148"/>
      <c r="M982" s="1148"/>
      <c r="N982" s="1148"/>
      <c r="O982" s="1148"/>
      <c r="P982" s="1148"/>
      <c r="Q982" s="1148"/>
      <c r="R982" s="1148"/>
      <c r="S982" s="1148"/>
      <c r="T982" s="1148"/>
      <c r="U982" s="1148"/>
      <c r="V982" s="1148"/>
      <c r="W982" s="1148"/>
      <c r="X982" s="1148"/>
      <c r="Y982" s="1148"/>
      <c r="Z982" s="1148"/>
      <c r="AA982" s="1148"/>
      <c r="AB982" s="1148"/>
      <c r="AC982" s="1148"/>
      <c r="AD982" s="1148"/>
      <c r="AE982" s="1148"/>
      <c r="AF982" s="1148"/>
      <c r="AG982" s="1148"/>
      <c r="AH982" s="1149"/>
      <c r="AI982" s="90"/>
      <c r="AJ982" s="60"/>
      <c r="AK982" s="2030"/>
      <c r="AL982" s="2030"/>
      <c r="AM982" s="2030"/>
      <c r="AN982" s="2030"/>
      <c r="AO982" s="2030"/>
      <c r="AP982" s="2030"/>
      <c r="AQ982" s="60"/>
      <c r="AR982" s="91"/>
      <c r="AS982" s="1130"/>
      <c r="AT982" s="1131"/>
      <c r="AU982" s="1131"/>
      <c r="AV982" s="1131"/>
      <c r="AW982" s="1131"/>
      <c r="AX982" s="1173">
        <f>BN976</f>
        <v>0</v>
      </c>
      <c r="AY982" s="1174"/>
      <c r="AZ982" s="1174"/>
      <c r="BA982" s="1174"/>
      <c r="BB982" s="1175"/>
      <c r="BD982" s="502"/>
      <c r="BE982" s="686">
        <v>10</v>
      </c>
      <c r="BF982" s="699">
        <v>0</v>
      </c>
      <c r="BG982" s="699">
        <v>0.2</v>
      </c>
      <c r="BH982" s="693"/>
      <c r="BI982" s="697">
        <v>0</v>
      </c>
      <c r="BJ982" s="697">
        <f t="shared" si="22"/>
        <v>0</v>
      </c>
      <c r="BK982" s="695"/>
      <c r="BL982" s="690">
        <f>AS1000</f>
        <v>0</v>
      </c>
      <c r="BM982" s="687">
        <f t="shared" si="23"/>
        <v>0</v>
      </c>
      <c r="BN982" s="687">
        <f t="shared" si="24"/>
        <v>0</v>
      </c>
      <c r="BO982" s="700"/>
      <c r="BP982" s="700"/>
      <c r="BQ982" s="697">
        <v>0.02</v>
      </c>
      <c r="BR982" s="697">
        <v>0.02</v>
      </c>
      <c r="BS982" s="568"/>
    </row>
    <row r="983" spans="2:72" ht="12" customHeight="1">
      <c r="B983" s="1141"/>
      <c r="C983" s="1142"/>
      <c r="D983" s="1642"/>
      <c r="E983" s="1150"/>
      <c r="F983" s="1150"/>
      <c r="G983" s="1150"/>
      <c r="H983" s="1150"/>
      <c r="I983" s="1150"/>
      <c r="J983" s="1150"/>
      <c r="K983" s="1150"/>
      <c r="L983" s="1150"/>
      <c r="M983" s="1150"/>
      <c r="N983" s="1150"/>
      <c r="O983" s="1150"/>
      <c r="P983" s="1150"/>
      <c r="Q983" s="1150"/>
      <c r="R983" s="1150"/>
      <c r="S983" s="1150"/>
      <c r="T983" s="1150"/>
      <c r="U983" s="1150"/>
      <c r="V983" s="1150"/>
      <c r="W983" s="1150"/>
      <c r="X983" s="1150"/>
      <c r="Y983" s="1150"/>
      <c r="Z983" s="1150"/>
      <c r="AA983" s="1150"/>
      <c r="AB983" s="1150"/>
      <c r="AC983" s="1150"/>
      <c r="AD983" s="1150"/>
      <c r="AE983" s="1150"/>
      <c r="AF983" s="1150"/>
      <c r="AG983" s="1150"/>
      <c r="AH983" s="1151"/>
      <c r="AI983" s="80"/>
      <c r="AJ983" s="81"/>
      <c r="AK983" s="81"/>
      <c r="AL983" s="81"/>
      <c r="AM983" s="81"/>
      <c r="AN983" s="82"/>
      <c r="AO983" s="82"/>
      <c r="AP983" s="82"/>
      <c r="AQ983" s="82"/>
      <c r="AR983" s="83"/>
      <c r="AS983" s="486"/>
      <c r="AT983" s="486"/>
      <c r="AU983" s="486"/>
      <c r="AV983" s="486"/>
      <c r="AW983" s="486"/>
      <c r="AX983" s="439"/>
      <c r="AY983" s="440"/>
      <c r="AZ983" s="440"/>
      <c r="BA983" s="440"/>
      <c r="BB983" s="441"/>
      <c r="BE983" s="686">
        <v>11</v>
      </c>
      <c r="BF983" s="699">
        <v>0</v>
      </c>
      <c r="BG983" s="699">
        <v>30</v>
      </c>
      <c r="BH983" s="693"/>
      <c r="BI983" s="697">
        <v>0</v>
      </c>
      <c r="BJ983" s="697">
        <f t="shared" si="22"/>
        <v>0</v>
      </c>
      <c r="BK983" s="696"/>
      <c r="BL983" s="690">
        <f>AK1003</f>
        <v>0</v>
      </c>
      <c r="BM983" s="687">
        <f t="shared" si="23"/>
        <v>0</v>
      </c>
      <c r="BN983" s="687">
        <f t="shared" si="24"/>
        <v>0</v>
      </c>
      <c r="BQ983" s="697">
        <v>0.01</v>
      </c>
      <c r="BR983" s="774">
        <v>0</v>
      </c>
    </row>
    <row r="984" spans="2:72" ht="14">
      <c r="B984" s="1139" t="s">
        <v>1301</v>
      </c>
      <c r="C984" s="1140"/>
      <c r="D984" s="1148" t="s">
        <v>135</v>
      </c>
      <c r="E984" s="1148"/>
      <c r="F984" s="1148"/>
      <c r="G984" s="1148"/>
      <c r="H984" s="1148"/>
      <c r="I984" s="1148"/>
      <c r="J984" s="1148"/>
      <c r="K984" s="1148"/>
      <c r="L984" s="1148"/>
      <c r="M984" s="1148"/>
      <c r="N984" s="1148"/>
      <c r="O984" s="1148"/>
      <c r="P984" s="1148"/>
      <c r="Q984" s="1148"/>
      <c r="R984" s="1148"/>
      <c r="S984" s="1148"/>
      <c r="T984" s="1148"/>
      <c r="U984" s="1148"/>
      <c r="V984" s="1148"/>
      <c r="W984" s="1148"/>
      <c r="X984" s="1148"/>
      <c r="Y984" s="1148"/>
      <c r="Z984" s="1148"/>
      <c r="AA984" s="1148"/>
      <c r="AB984" s="1148"/>
      <c r="AC984" s="1148"/>
      <c r="AD984" s="1148"/>
      <c r="AE984" s="1148"/>
      <c r="AF984" s="1148"/>
      <c r="AG984" s="1148"/>
      <c r="AH984" s="1148"/>
      <c r="AI984" s="75"/>
      <c r="AJ984" s="76"/>
      <c r="AK984" s="76"/>
      <c r="AL984" s="76"/>
      <c r="AM984" s="76"/>
      <c r="AN984" s="77"/>
      <c r="AO984" s="77"/>
      <c r="AP984" s="77"/>
      <c r="AQ984" s="77"/>
      <c r="AR984" s="78"/>
      <c r="AS984" s="288"/>
      <c r="AT984" s="288"/>
      <c r="AU984" s="288"/>
      <c r="AV984" s="288"/>
      <c r="AW984" s="288"/>
      <c r="AX984" s="430"/>
      <c r="AY984" s="431"/>
      <c r="AZ984" s="431"/>
      <c r="BA984" s="431"/>
      <c r="BB984" s="432"/>
      <c r="BE984" s="686">
        <v>12</v>
      </c>
      <c r="BF984" s="699">
        <v>0</v>
      </c>
      <c r="BG984" s="699">
        <v>1</v>
      </c>
      <c r="BH984" s="693"/>
      <c r="BI984" s="697">
        <v>0</v>
      </c>
      <c r="BJ984" s="697">
        <f t="shared" si="22"/>
        <v>0</v>
      </c>
      <c r="BK984" s="696"/>
      <c r="BL984" s="690">
        <f>AK1006</f>
        <v>0</v>
      </c>
      <c r="BM984" s="687">
        <f t="shared" si="23"/>
        <v>0</v>
      </c>
      <c r="BN984" s="687">
        <f t="shared" si="24"/>
        <v>0</v>
      </c>
      <c r="BQ984" s="697">
        <v>0.03</v>
      </c>
      <c r="BR984" s="774">
        <v>0</v>
      </c>
    </row>
    <row r="985" spans="2:72" ht="12" customHeight="1">
      <c r="B985" s="1139"/>
      <c r="C985" s="1140"/>
      <c r="D985" s="1148"/>
      <c r="E985" s="1148"/>
      <c r="F985" s="1148"/>
      <c r="G985" s="1148"/>
      <c r="H985" s="1148"/>
      <c r="I985" s="1148"/>
      <c r="J985" s="1148"/>
      <c r="K985" s="1148"/>
      <c r="L985" s="1148"/>
      <c r="M985" s="1148"/>
      <c r="N985" s="1148"/>
      <c r="O985" s="1148"/>
      <c r="P985" s="1148"/>
      <c r="Q985" s="1148"/>
      <c r="R985" s="1148"/>
      <c r="S985" s="1148"/>
      <c r="T985" s="1148"/>
      <c r="U985" s="1148"/>
      <c r="V985" s="1148"/>
      <c r="W985" s="1148"/>
      <c r="X985" s="1148"/>
      <c r="Y985" s="1148"/>
      <c r="Z985" s="1148"/>
      <c r="AA985" s="1148"/>
      <c r="AB985" s="1148"/>
      <c r="AC985" s="1148"/>
      <c r="AD985" s="1148"/>
      <c r="AE985" s="1148"/>
      <c r="AF985" s="1148"/>
      <c r="AG985" s="1148"/>
      <c r="AH985" s="1148"/>
      <c r="AI985" s="90"/>
      <c r="AJ985" s="60"/>
      <c r="AK985" s="1167"/>
      <c r="AL985" s="1167"/>
      <c r="AM985" s="1167"/>
      <c r="AN985" s="1167"/>
      <c r="AO985" s="1167"/>
      <c r="AP985" s="1167"/>
      <c r="AQ985" s="60"/>
      <c r="AR985" s="91"/>
      <c r="AS985" s="1130"/>
      <c r="AT985" s="1131"/>
      <c r="AU985" s="1131"/>
      <c r="AV985" s="1131"/>
      <c r="AW985" s="1131"/>
      <c r="AX985" s="1127">
        <f>BN977</f>
        <v>0</v>
      </c>
      <c r="AY985" s="1128"/>
      <c r="AZ985" s="1128"/>
      <c r="BA985" s="1128"/>
      <c r="BB985" s="1129"/>
      <c r="BD985" s="502"/>
      <c r="BE985" s="686">
        <v>13</v>
      </c>
      <c r="BF985" s="699">
        <v>0</v>
      </c>
      <c r="BG985" s="699">
        <v>20</v>
      </c>
      <c r="BH985" s="693"/>
      <c r="BI985" s="697">
        <v>0</v>
      </c>
      <c r="BJ985" s="697">
        <f t="shared" si="22"/>
        <v>0</v>
      </c>
      <c r="BK985" s="696"/>
      <c r="BL985" s="690">
        <f>AK1009</f>
        <v>0</v>
      </c>
      <c r="BM985" s="687">
        <f t="shared" si="23"/>
        <v>0</v>
      </c>
      <c r="BN985" s="687">
        <f t="shared" si="24"/>
        <v>0</v>
      </c>
      <c r="BQ985" s="712">
        <v>0.02</v>
      </c>
      <c r="BR985" s="774">
        <v>0</v>
      </c>
    </row>
    <row r="986" spans="2:72" ht="14">
      <c r="B986" s="1139"/>
      <c r="C986" s="1140"/>
      <c r="D986" s="1148"/>
      <c r="E986" s="1148"/>
      <c r="F986" s="1148"/>
      <c r="G986" s="1148"/>
      <c r="H986" s="1148"/>
      <c r="I986" s="1148"/>
      <c r="J986" s="1148"/>
      <c r="K986" s="1148"/>
      <c r="L986" s="1148"/>
      <c r="M986" s="1148"/>
      <c r="N986" s="1148"/>
      <c r="O986" s="1148"/>
      <c r="P986" s="1148"/>
      <c r="Q986" s="1148"/>
      <c r="R986" s="1148"/>
      <c r="S986" s="1148"/>
      <c r="T986" s="1148"/>
      <c r="U986" s="1148"/>
      <c r="V986" s="1148"/>
      <c r="W986" s="1148"/>
      <c r="X986" s="1148"/>
      <c r="Y986" s="1148"/>
      <c r="Z986" s="1148"/>
      <c r="AA986" s="1148"/>
      <c r="AB986" s="1148"/>
      <c r="AC986" s="1148"/>
      <c r="AD986" s="1148"/>
      <c r="AE986" s="1148"/>
      <c r="AF986" s="1148"/>
      <c r="AG986" s="1148"/>
      <c r="AH986" s="1148"/>
      <c r="AI986" s="80"/>
      <c r="AJ986" s="81"/>
      <c r="AK986" s="81"/>
      <c r="AL986" s="81"/>
      <c r="AM986" s="81"/>
      <c r="AN986" s="82"/>
      <c r="AO986" s="82"/>
      <c r="AP986" s="82"/>
      <c r="AQ986" s="82"/>
      <c r="AR986" s="83"/>
      <c r="AS986" s="487"/>
      <c r="AT986" s="487"/>
      <c r="AU986" s="487"/>
      <c r="AV986" s="487"/>
      <c r="AW986" s="487"/>
      <c r="AX986" s="430"/>
      <c r="AY986" s="431"/>
      <c r="AZ986" s="431"/>
      <c r="BA986" s="431"/>
      <c r="BB986" s="432"/>
      <c r="BE986" s="686">
        <v>14</v>
      </c>
      <c r="BF986" s="711">
        <v>0</v>
      </c>
      <c r="BG986" s="711">
        <v>0.3</v>
      </c>
      <c r="BH986" s="711"/>
      <c r="BI986" s="711">
        <v>0</v>
      </c>
      <c r="BJ986" s="697">
        <f t="shared" si="22"/>
        <v>0</v>
      </c>
      <c r="BK986" s="481"/>
      <c r="BL986" s="690">
        <f>AS1012</f>
        <v>0</v>
      </c>
      <c r="BM986" s="687">
        <f t="shared" si="23"/>
        <v>0</v>
      </c>
      <c r="BN986" s="687">
        <f t="shared" si="24"/>
        <v>0</v>
      </c>
      <c r="BQ986" s="711">
        <v>0.02</v>
      </c>
      <c r="BR986" s="774">
        <v>0</v>
      </c>
      <c r="BS986" s="620"/>
    </row>
    <row r="987" spans="2:72" ht="14">
      <c r="B987" s="1137" t="s">
        <v>1914</v>
      </c>
      <c r="C987" s="1138"/>
      <c r="D987" s="1146" t="s">
        <v>136</v>
      </c>
      <c r="E987" s="1146"/>
      <c r="F987" s="1146"/>
      <c r="G987" s="1146"/>
      <c r="H987" s="1146"/>
      <c r="I987" s="1146"/>
      <c r="J987" s="1146"/>
      <c r="K987" s="1146"/>
      <c r="L987" s="1146"/>
      <c r="M987" s="1146"/>
      <c r="N987" s="1146"/>
      <c r="O987" s="1146"/>
      <c r="P987" s="1146"/>
      <c r="Q987" s="1146"/>
      <c r="R987" s="1146"/>
      <c r="S987" s="1146"/>
      <c r="T987" s="1146"/>
      <c r="U987" s="1146"/>
      <c r="V987" s="1146"/>
      <c r="W987" s="1146"/>
      <c r="X987" s="1146"/>
      <c r="Y987" s="1146"/>
      <c r="Z987" s="1146"/>
      <c r="AA987" s="1146"/>
      <c r="AB987" s="1146"/>
      <c r="AC987" s="1146"/>
      <c r="AD987" s="1146"/>
      <c r="AE987" s="1146"/>
      <c r="AF987" s="1146"/>
      <c r="AG987" s="1146"/>
      <c r="AH987" s="1146"/>
      <c r="AI987" s="75"/>
      <c r="AJ987" s="76"/>
      <c r="AK987" s="76"/>
      <c r="AL987" s="76"/>
      <c r="AM987" s="76"/>
      <c r="AN987" s="77"/>
      <c r="AO987" s="77"/>
      <c r="AP987" s="77"/>
      <c r="AQ987" s="77"/>
      <c r="AR987" s="78"/>
      <c r="AS987" s="77"/>
      <c r="AT987" s="77"/>
      <c r="AU987" s="77"/>
      <c r="AV987" s="77"/>
      <c r="AW987" s="78"/>
      <c r="AX987" s="433"/>
      <c r="AY987" s="434"/>
      <c r="AZ987" s="434"/>
      <c r="BA987" s="434"/>
      <c r="BB987" s="435"/>
      <c r="BE987" s="686">
        <v>15</v>
      </c>
      <c r="BF987" s="711">
        <v>0</v>
      </c>
      <c r="BG987" s="711">
        <v>10</v>
      </c>
      <c r="BH987" s="711"/>
      <c r="BI987" s="711">
        <v>0</v>
      </c>
      <c r="BJ987" s="697">
        <f t="shared" si="22"/>
        <v>0</v>
      </c>
      <c r="BK987" s="481"/>
      <c r="BL987" s="690">
        <f>AK1015</f>
        <v>0</v>
      </c>
      <c r="BM987" s="687">
        <f t="shared" si="23"/>
        <v>0</v>
      </c>
      <c r="BN987" s="687">
        <f t="shared" si="24"/>
        <v>0</v>
      </c>
      <c r="BQ987" s="711">
        <v>0.02</v>
      </c>
      <c r="BR987" s="774">
        <v>0</v>
      </c>
    </row>
    <row r="988" spans="2:72" ht="12" customHeight="1">
      <c r="B988" s="1139"/>
      <c r="C988" s="1140"/>
      <c r="D988" s="1148"/>
      <c r="E988" s="1148"/>
      <c r="F988" s="1148"/>
      <c r="G988" s="1148"/>
      <c r="H988" s="1148"/>
      <c r="I988" s="1148"/>
      <c r="J988" s="1148"/>
      <c r="K988" s="1148"/>
      <c r="L988" s="1148"/>
      <c r="M988" s="1148"/>
      <c r="N988" s="1148"/>
      <c r="O988" s="1148"/>
      <c r="P988" s="1148"/>
      <c r="Q988" s="1148"/>
      <c r="R988" s="1148"/>
      <c r="S988" s="1148"/>
      <c r="T988" s="1148"/>
      <c r="U988" s="1148"/>
      <c r="V988" s="1148"/>
      <c r="W988" s="1148"/>
      <c r="X988" s="1148"/>
      <c r="Y988" s="1148"/>
      <c r="Z988" s="1148"/>
      <c r="AA988" s="1148"/>
      <c r="AB988" s="1148"/>
      <c r="AC988" s="1148"/>
      <c r="AD988" s="1148"/>
      <c r="AE988" s="1148"/>
      <c r="AF988" s="1148"/>
      <c r="AG988" s="1148"/>
      <c r="AH988" s="1148"/>
      <c r="AI988" s="90"/>
      <c r="AJ988" s="60"/>
      <c r="AK988" s="1135"/>
      <c r="AL988" s="1135"/>
      <c r="AM988" s="1135"/>
      <c r="AN988" s="1135"/>
      <c r="AO988" s="1135"/>
      <c r="AP988" s="1135"/>
      <c r="AQ988" s="60"/>
      <c r="AR988" s="91"/>
      <c r="AS988" s="1162"/>
      <c r="AT988" s="1162"/>
      <c r="AU988" s="1162"/>
      <c r="AV988" s="1162"/>
      <c r="AW988" s="1163"/>
      <c r="AX988" s="1127">
        <f>BN978</f>
        <v>0</v>
      </c>
      <c r="AY988" s="1128"/>
      <c r="AZ988" s="1128"/>
      <c r="BA988" s="1128"/>
      <c r="BB988" s="1129"/>
      <c r="BD988" s="502"/>
      <c r="BE988" s="686">
        <v>16</v>
      </c>
      <c r="BF988" s="711">
        <v>0</v>
      </c>
      <c r="BG988" s="713">
        <v>1.0000000000000001E-5</v>
      </c>
      <c r="BH988" s="711"/>
      <c r="BI988" s="711">
        <v>0</v>
      </c>
      <c r="BJ988" s="697">
        <f t="shared" si="22"/>
        <v>0</v>
      </c>
      <c r="BK988" s="481"/>
      <c r="BL988" s="690">
        <f>AK1018</f>
        <v>0</v>
      </c>
      <c r="BM988" s="687">
        <f t="shared" si="23"/>
        <v>0</v>
      </c>
      <c r="BN988" s="687">
        <f t="shared" si="24"/>
        <v>0</v>
      </c>
      <c r="BQ988" s="711">
        <v>0.01</v>
      </c>
      <c r="BR988" s="774">
        <v>0</v>
      </c>
    </row>
    <row r="989" spans="2:72">
      <c r="B989" s="1141"/>
      <c r="C989" s="1142"/>
      <c r="D989" s="1150"/>
      <c r="E989" s="1150"/>
      <c r="F989" s="1150"/>
      <c r="G989" s="1150"/>
      <c r="H989" s="1150"/>
      <c r="I989" s="1150"/>
      <c r="J989" s="1150"/>
      <c r="K989" s="1150"/>
      <c r="L989" s="1150"/>
      <c r="M989" s="1150"/>
      <c r="N989" s="1150"/>
      <c r="O989" s="1150"/>
      <c r="P989" s="1150"/>
      <c r="Q989" s="1150"/>
      <c r="R989" s="1150"/>
      <c r="S989" s="1150"/>
      <c r="T989" s="1150"/>
      <c r="U989" s="1150"/>
      <c r="V989" s="1150"/>
      <c r="W989" s="1150"/>
      <c r="X989" s="1150"/>
      <c r="Y989" s="1150"/>
      <c r="Z989" s="1150"/>
      <c r="AA989" s="1150"/>
      <c r="AB989" s="1150"/>
      <c r="AC989" s="1150"/>
      <c r="AD989" s="1150"/>
      <c r="AE989" s="1150"/>
      <c r="AF989" s="1150"/>
      <c r="AG989" s="1150"/>
      <c r="AH989" s="1150"/>
      <c r="AI989" s="80"/>
      <c r="AJ989" s="81"/>
      <c r="AK989" s="81"/>
      <c r="AL989" s="81"/>
      <c r="AM989" s="81"/>
      <c r="AN989" s="82"/>
      <c r="AO989" s="82"/>
      <c r="AP989" s="82"/>
      <c r="AQ989" s="82"/>
      <c r="AR989" s="83"/>
      <c r="AS989" s="82"/>
      <c r="AT989" s="82"/>
      <c r="AU989" s="82"/>
      <c r="AV989" s="82"/>
      <c r="AW989" s="83"/>
      <c r="AX989" s="427"/>
      <c r="AY989" s="428"/>
      <c r="AZ989" s="428"/>
      <c r="BA989" s="428"/>
      <c r="BB989" s="429"/>
      <c r="BF989" s="483"/>
      <c r="BG989" s="483"/>
      <c r="BH989" s="483"/>
      <c r="BI989" s="483"/>
      <c r="BJ989" s="483"/>
      <c r="BK989" s="483"/>
    </row>
    <row r="990" spans="2:72">
      <c r="B990" s="1137" t="s">
        <v>1915</v>
      </c>
      <c r="C990" s="1138"/>
      <c r="D990" s="1146" t="s">
        <v>1534</v>
      </c>
      <c r="E990" s="1146"/>
      <c r="F990" s="1146"/>
      <c r="G990" s="1146"/>
      <c r="H990" s="1146"/>
      <c r="I990" s="1146"/>
      <c r="J990" s="1146"/>
      <c r="K990" s="1146"/>
      <c r="L990" s="1146"/>
      <c r="M990" s="1146"/>
      <c r="N990" s="1146"/>
      <c r="O990" s="1146"/>
      <c r="P990" s="1146"/>
      <c r="Q990" s="1146"/>
      <c r="R990" s="1146"/>
      <c r="S990" s="1146"/>
      <c r="T990" s="1146"/>
      <c r="U990" s="1146"/>
      <c r="V990" s="1146"/>
      <c r="W990" s="1146"/>
      <c r="X990" s="1146"/>
      <c r="Y990" s="1146"/>
      <c r="Z990" s="1146"/>
      <c r="AA990" s="1146"/>
      <c r="AB990" s="1146"/>
      <c r="AC990" s="1146"/>
      <c r="AD990" s="1146"/>
      <c r="AE990" s="1146"/>
      <c r="AF990" s="1146"/>
      <c r="AG990" s="1146"/>
      <c r="AH990" s="1146"/>
      <c r="AI990" s="75"/>
      <c r="AJ990" s="76"/>
      <c r="AK990" s="76"/>
      <c r="AL990" s="76"/>
      <c r="AM990" s="76"/>
      <c r="AN990" s="77"/>
      <c r="AO990" s="77"/>
      <c r="AP990" s="77"/>
      <c r="AQ990" s="77"/>
      <c r="AR990" s="78"/>
      <c r="AS990" s="77"/>
      <c r="AT990" s="77"/>
      <c r="AU990" s="77"/>
      <c r="AV990" s="77"/>
      <c r="AW990" s="78"/>
      <c r="AX990" s="433"/>
      <c r="AY990" s="434"/>
      <c r="AZ990" s="434"/>
      <c r="BA990" s="434"/>
      <c r="BB990" s="435"/>
      <c r="BF990" s="534" t="s">
        <v>1825</v>
      </c>
      <c r="BG990" s="35">
        <f>AN853</f>
        <v>0</v>
      </c>
    </row>
    <row r="991" spans="2:72" ht="12" customHeight="1">
      <c r="B991" s="1139"/>
      <c r="C991" s="1140"/>
      <c r="D991" s="1148"/>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8"/>
      <c r="AF991" s="1148"/>
      <c r="AG991" s="1148"/>
      <c r="AH991" s="1148"/>
      <c r="AI991" s="1143"/>
      <c r="AJ991" s="1135"/>
      <c r="AK991" s="1135"/>
      <c r="AL991" s="1135"/>
      <c r="AM991" s="1144" t="s">
        <v>201</v>
      </c>
      <c r="AN991" s="1145"/>
      <c r="AO991" s="1135"/>
      <c r="AP991" s="1135"/>
      <c r="AQ991" s="1135"/>
      <c r="AR991" s="1171"/>
      <c r="AS991" s="1130">
        <f>IF(AND(AI991&lt;&gt;"",AO991&lt;&gt;"",NOT(ISERROR(AI991/AO991))),AI991/AO991,0)</f>
        <v>0</v>
      </c>
      <c r="AT991" s="1131"/>
      <c r="AU991" s="1131"/>
      <c r="AV991" s="1131"/>
      <c r="AW991" s="1131"/>
      <c r="AX991" s="1127">
        <f>BN979</f>
        <v>0</v>
      </c>
      <c r="AY991" s="1128"/>
      <c r="AZ991" s="1128"/>
      <c r="BA991" s="1128"/>
      <c r="BB991" s="1129"/>
      <c r="BD991" s="502"/>
      <c r="BE991" s="86"/>
      <c r="BF991" s="534" t="s">
        <v>667</v>
      </c>
      <c r="BG991" s="35">
        <f>IF(BG990=3,3,IF(BG990=5,0,-1))</f>
        <v>-1</v>
      </c>
      <c r="BH991" s="34" t="s">
        <v>666</v>
      </c>
    </row>
    <row r="992" spans="2:72" ht="12.75" customHeight="1">
      <c r="B992" s="1141"/>
      <c r="C992" s="1142"/>
      <c r="D992" s="1150"/>
      <c r="E992" s="1150"/>
      <c r="F992" s="1150"/>
      <c r="G992" s="1150"/>
      <c r="H992" s="1150"/>
      <c r="I992" s="1150"/>
      <c r="J992" s="1150"/>
      <c r="K992" s="1150"/>
      <c r="L992" s="1150"/>
      <c r="M992" s="1150"/>
      <c r="N992" s="1150"/>
      <c r="O992" s="1150"/>
      <c r="P992" s="1150"/>
      <c r="Q992" s="1150"/>
      <c r="R992" s="1150"/>
      <c r="S992" s="1150"/>
      <c r="T992" s="1150"/>
      <c r="U992" s="1150"/>
      <c r="V992" s="1150"/>
      <c r="W992" s="1150"/>
      <c r="X992" s="1150"/>
      <c r="Y992" s="1150"/>
      <c r="Z992" s="1150"/>
      <c r="AA992" s="1150"/>
      <c r="AB992" s="1150"/>
      <c r="AC992" s="1150"/>
      <c r="AD992" s="1150"/>
      <c r="AE992" s="1150"/>
      <c r="AF992" s="1150"/>
      <c r="AG992" s="1150"/>
      <c r="AH992" s="1150"/>
      <c r="AI992" s="80"/>
      <c r="AJ992" s="81"/>
      <c r="AK992" s="81"/>
      <c r="AL992" s="81"/>
      <c r="AM992" s="81"/>
      <c r="AN992" s="82"/>
      <c r="AO992" s="82"/>
      <c r="AP992" s="82"/>
      <c r="AQ992" s="82"/>
      <c r="AR992" s="83"/>
      <c r="AS992" s="82"/>
      <c r="AT992" s="82"/>
      <c r="AU992" s="82"/>
      <c r="AV992" s="82"/>
      <c r="AW992" s="83"/>
      <c r="AX992" s="427"/>
      <c r="AY992" s="428"/>
      <c r="AZ992" s="428"/>
      <c r="BA992" s="428"/>
      <c r="BB992" s="429"/>
    </row>
    <row r="993" spans="2:57" ht="10.5" customHeight="1">
      <c r="B993" s="1137" t="s">
        <v>1302</v>
      </c>
      <c r="C993" s="1138"/>
      <c r="D993" s="1146" t="s">
        <v>1535</v>
      </c>
      <c r="E993" s="1146"/>
      <c r="F993" s="1146"/>
      <c r="G993" s="1146"/>
      <c r="H993" s="1146"/>
      <c r="I993" s="1146"/>
      <c r="J993" s="1146"/>
      <c r="K993" s="1146"/>
      <c r="L993" s="1146"/>
      <c r="M993" s="1146"/>
      <c r="N993" s="1146"/>
      <c r="O993" s="1146"/>
      <c r="P993" s="1146"/>
      <c r="Q993" s="1146"/>
      <c r="R993" s="1146"/>
      <c r="S993" s="1146"/>
      <c r="T993" s="1146"/>
      <c r="U993" s="1146"/>
      <c r="V993" s="1146"/>
      <c r="W993" s="1146"/>
      <c r="X993" s="1146"/>
      <c r="Y993" s="1146"/>
      <c r="Z993" s="1146"/>
      <c r="AA993" s="1146"/>
      <c r="AB993" s="1146"/>
      <c r="AC993" s="1146"/>
      <c r="AD993" s="1146"/>
      <c r="AE993" s="1146"/>
      <c r="AF993" s="1146"/>
      <c r="AG993" s="1146"/>
      <c r="AH993" s="1146"/>
      <c r="AI993" s="75"/>
      <c r="AJ993" s="76"/>
      <c r="AK993" s="76"/>
      <c r="AL993" s="76"/>
      <c r="AM993" s="76"/>
      <c r="AN993" s="77"/>
      <c r="AO993" s="77"/>
      <c r="AP993" s="77"/>
      <c r="AQ993" s="77"/>
      <c r="AR993" s="78"/>
      <c r="AS993" s="77"/>
      <c r="AT993" s="77"/>
      <c r="AU993" s="77"/>
      <c r="AV993" s="77"/>
      <c r="AW993" s="77"/>
      <c r="AX993" s="433"/>
      <c r="AY993" s="434"/>
      <c r="AZ993" s="434"/>
      <c r="BA993" s="434"/>
      <c r="BB993" s="435"/>
    </row>
    <row r="994" spans="2:57" ht="12" customHeight="1">
      <c r="B994" s="1139"/>
      <c r="C994" s="1140"/>
      <c r="D994" s="1148"/>
      <c r="E994" s="1148"/>
      <c r="F994" s="1148"/>
      <c r="G994" s="1148"/>
      <c r="H994" s="1148"/>
      <c r="I994" s="1148"/>
      <c r="J994" s="1148"/>
      <c r="K994" s="1148"/>
      <c r="L994" s="1148"/>
      <c r="M994" s="1148"/>
      <c r="N994" s="1148"/>
      <c r="O994" s="1148"/>
      <c r="P994" s="1148"/>
      <c r="Q994" s="1148"/>
      <c r="R994" s="1148"/>
      <c r="S994" s="1148"/>
      <c r="T994" s="1148"/>
      <c r="U994" s="1148"/>
      <c r="V994" s="1148"/>
      <c r="W994" s="1148"/>
      <c r="X994" s="1148"/>
      <c r="Y994" s="1148"/>
      <c r="Z994" s="1148"/>
      <c r="AA994" s="1148"/>
      <c r="AB994" s="1148"/>
      <c r="AC994" s="1148"/>
      <c r="AD994" s="1148"/>
      <c r="AE994" s="1148"/>
      <c r="AF994" s="1148"/>
      <c r="AG994" s="1148"/>
      <c r="AH994" s="1148"/>
      <c r="AI994" s="1143"/>
      <c r="AJ994" s="1135"/>
      <c r="AK994" s="1135"/>
      <c r="AL994" s="1135"/>
      <c r="AM994" s="1144" t="s">
        <v>201</v>
      </c>
      <c r="AN994" s="1145"/>
      <c r="AO994" s="1135"/>
      <c r="AP994" s="1135"/>
      <c r="AQ994" s="1135"/>
      <c r="AR994" s="1171"/>
      <c r="AS994" s="1130">
        <f>IF(AND(AI994&lt;&gt;"",AO994&lt;&gt;"",NOT(ISERROR(AI994/AO994))),AI994/AO994,0)</f>
        <v>0</v>
      </c>
      <c r="AT994" s="1131"/>
      <c r="AU994" s="1131"/>
      <c r="AV994" s="1131"/>
      <c r="AW994" s="1131"/>
      <c r="AX994" s="1127">
        <f>BN980</f>
        <v>0</v>
      </c>
      <c r="AY994" s="1128"/>
      <c r="AZ994" s="1128"/>
      <c r="BA994" s="1128"/>
      <c r="BB994" s="1129"/>
      <c r="BD994" s="502"/>
      <c r="BE994" s="565"/>
    </row>
    <row r="995" spans="2:57" ht="12.75" customHeight="1">
      <c r="B995" s="1141"/>
      <c r="C995" s="1142"/>
      <c r="D995" s="1150"/>
      <c r="E995" s="1150"/>
      <c r="F995" s="1150"/>
      <c r="G995" s="1150"/>
      <c r="H995" s="1150"/>
      <c r="I995" s="1150"/>
      <c r="J995" s="1150"/>
      <c r="K995" s="1150"/>
      <c r="L995" s="1150"/>
      <c r="M995" s="1150"/>
      <c r="N995" s="1150"/>
      <c r="O995" s="1150"/>
      <c r="P995" s="1150"/>
      <c r="Q995" s="1150"/>
      <c r="R995" s="1150"/>
      <c r="S995" s="1150"/>
      <c r="T995" s="1150"/>
      <c r="U995" s="1150"/>
      <c r="V995" s="1150"/>
      <c r="W995" s="1150"/>
      <c r="X995" s="1150"/>
      <c r="Y995" s="1150"/>
      <c r="Z995" s="1150"/>
      <c r="AA995" s="1150"/>
      <c r="AB995" s="1150"/>
      <c r="AC995" s="1150"/>
      <c r="AD995" s="1150"/>
      <c r="AE995" s="1150"/>
      <c r="AF995" s="1150"/>
      <c r="AG995" s="1150"/>
      <c r="AH995" s="1150"/>
      <c r="AI995" s="80"/>
      <c r="AJ995" s="81"/>
      <c r="AK995" s="81"/>
      <c r="AL995" s="81"/>
      <c r="AM995" s="81"/>
      <c r="AN995" s="82"/>
      <c r="AO995" s="82"/>
      <c r="AP995" s="82"/>
      <c r="AQ995" s="82"/>
      <c r="AR995" s="83"/>
      <c r="AS995" s="82"/>
      <c r="AT995" s="82"/>
      <c r="AU995" s="82"/>
      <c r="AV995" s="82"/>
      <c r="AW995" s="82"/>
      <c r="AX995" s="427"/>
      <c r="AY995" s="428"/>
      <c r="AZ995" s="428"/>
      <c r="BA995" s="428"/>
      <c r="BB995" s="429"/>
    </row>
    <row r="996" spans="2:57" ht="10.5" customHeight="1">
      <c r="B996" s="1137" t="s">
        <v>1303</v>
      </c>
      <c r="C996" s="1138"/>
      <c r="D996" s="1146" t="s">
        <v>1536</v>
      </c>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7"/>
      <c r="AI996" s="75"/>
      <c r="AJ996" s="76"/>
      <c r="AK996" s="76"/>
      <c r="AL996" s="76"/>
      <c r="AM996" s="76"/>
      <c r="AN996" s="77"/>
      <c r="AO996" s="77"/>
      <c r="AP996" s="77"/>
      <c r="AQ996" s="77"/>
      <c r="AR996" s="78"/>
      <c r="AS996" s="288"/>
      <c r="AT996" s="288"/>
      <c r="AU996" s="288"/>
      <c r="AV996" s="288"/>
      <c r="AW996" s="288"/>
      <c r="AX996" s="433"/>
      <c r="AY996" s="434"/>
      <c r="AZ996" s="434"/>
      <c r="BA996" s="434"/>
      <c r="BB996" s="435"/>
    </row>
    <row r="997" spans="2:57" ht="12" customHeight="1">
      <c r="B997" s="1139"/>
      <c r="C997" s="1140"/>
      <c r="D997" s="1148"/>
      <c r="E997" s="1148"/>
      <c r="F997" s="1148"/>
      <c r="G997" s="1148"/>
      <c r="H997" s="1148"/>
      <c r="I997" s="1148"/>
      <c r="J997" s="1148"/>
      <c r="K997" s="1148"/>
      <c r="L997" s="1148"/>
      <c r="M997" s="1148"/>
      <c r="N997" s="1148"/>
      <c r="O997" s="1148"/>
      <c r="P997" s="1148"/>
      <c r="Q997" s="1148"/>
      <c r="R997" s="1148"/>
      <c r="S997" s="1148"/>
      <c r="T997" s="1148"/>
      <c r="U997" s="1148"/>
      <c r="V997" s="1148"/>
      <c r="W997" s="1148"/>
      <c r="X997" s="1148"/>
      <c r="Y997" s="1148"/>
      <c r="Z997" s="1148"/>
      <c r="AA997" s="1148"/>
      <c r="AB997" s="1148"/>
      <c r="AC997" s="1148"/>
      <c r="AD997" s="1148"/>
      <c r="AE997" s="1148"/>
      <c r="AF997" s="1148"/>
      <c r="AG997" s="1148"/>
      <c r="AH997" s="1149"/>
      <c r="AI997" s="1143"/>
      <c r="AJ997" s="1135"/>
      <c r="AK997" s="1135"/>
      <c r="AL997" s="1135"/>
      <c r="AM997" s="1144" t="s">
        <v>201</v>
      </c>
      <c r="AN997" s="1145"/>
      <c r="AO997" s="1135"/>
      <c r="AP997" s="1135"/>
      <c r="AQ997" s="1135"/>
      <c r="AR997" s="1171"/>
      <c r="AS997" s="1130">
        <f>IF(AND(AI997&lt;&gt;"",AO997&lt;&gt;"",NOT(ISERROR(AI997/AO997))),AI997/AO997,0)</f>
        <v>0</v>
      </c>
      <c r="AT997" s="1131"/>
      <c r="AU997" s="1131"/>
      <c r="AV997" s="1131"/>
      <c r="AW997" s="1131"/>
      <c r="AX997" s="1127">
        <f>BN981</f>
        <v>0</v>
      </c>
      <c r="AY997" s="1128"/>
      <c r="AZ997" s="1128"/>
      <c r="BA997" s="1128"/>
      <c r="BB997" s="1129"/>
      <c r="BD997" s="502"/>
      <c r="BE997" s="565"/>
    </row>
    <row r="998" spans="2:57" ht="12.75" customHeight="1">
      <c r="B998" s="1141"/>
      <c r="C998" s="1142"/>
      <c r="D998" s="1150"/>
      <c r="E998" s="1150"/>
      <c r="F998" s="1150"/>
      <c r="G998" s="1150"/>
      <c r="H998" s="1150"/>
      <c r="I998" s="1150"/>
      <c r="J998" s="1150"/>
      <c r="K998" s="1150"/>
      <c r="L998" s="1150"/>
      <c r="M998" s="1150"/>
      <c r="N998" s="1150"/>
      <c r="O998" s="1150"/>
      <c r="P998" s="1150"/>
      <c r="Q998" s="1150"/>
      <c r="R998" s="1150"/>
      <c r="S998" s="1150"/>
      <c r="T998" s="1150"/>
      <c r="U998" s="1150"/>
      <c r="V998" s="1150"/>
      <c r="W998" s="1150"/>
      <c r="X998" s="1150"/>
      <c r="Y998" s="1150"/>
      <c r="Z998" s="1150"/>
      <c r="AA998" s="1150"/>
      <c r="AB998" s="1150"/>
      <c r="AC998" s="1150"/>
      <c r="AD998" s="1150"/>
      <c r="AE998" s="1150"/>
      <c r="AF998" s="1150"/>
      <c r="AG998" s="1150"/>
      <c r="AH998" s="1151"/>
      <c r="AI998" s="80"/>
      <c r="AJ998" s="81"/>
      <c r="AK998" s="81"/>
      <c r="AL998" s="81"/>
      <c r="AM998" s="81"/>
      <c r="AN998" s="82"/>
      <c r="AO998" s="82"/>
      <c r="AP998" s="82"/>
      <c r="AQ998" s="82"/>
      <c r="AR998" s="83"/>
      <c r="AS998" s="487"/>
      <c r="AT998" s="487"/>
      <c r="AU998" s="487"/>
      <c r="AV998" s="487"/>
      <c r="AW998" s="487"/>
      <c r="AX998" s="427"/>
      <c r="AY998" s="428"/>
      <c r="AZ998" s="428"/>
      <c r="BA998" s="428"/>
      <c r="BB998" s="429"/>
    </row>
    <row r="999" spans="2:57" ht="10.5" customHeight="1">
      <c r="B999" s="1139" t="s">
        <v>2147</v>
      </c>
      <c r="C999" s="1140"/>
      <c r="D999" s="1148" t="s">
        <v>1537</v>
      </c>
      <c r="E999" s="1148"/>
      <c r="F999" s="1148"/>
      <c r="G999" s="1148"/>
      <c r="H999" s="1148"/>
      <c r="I999" s="1148"/>
      <c r="J999" s="1148"/>
      <c r="K999" s="1148"/>
      <c r="L999" s="1148"/>
      <c r="M999" s="1148"/>
      <c r="N999" s="1148"/>
      <c r="O999" s="1148"/>
      <c r="P999" s="1148"/>
      <c r="Q999" s="1148"/>
      <c r="R999" s="1148"/>
      <c r="S999" s="1148"/>
      <c r="T999" s="1148"/>
      <c r="U999" s="1148"/>
      <c r="V999" s="1148"/>
      <c r="W999" s="1148"/>
      <c r="X999" s="1148"/>
      <c r="Y999" s="1148"/>
      <c r="Z999" s="1148"/>
      <c r="AA999" s="1148"/>
      <c r="AB999" s="1148"/>
      <c r="AC999" s="1148"/>
      <c r="AD999" s="1148"/>
      <c r="AE999" s="1148"/>
      <c r="AF999" s="1148"/>
      <c r="AG999" s="1148"/>
      <c r="AH999" s="1149"/>
      <c r="AI999" s="75"/>
      <c r="AJ999" s="76"/>
      <c r="AK999" s="76"/>
      <c r="AL999" s="76"/>
      <c r="AM999" s="76"/>
      <c r="AN999" s="77"/>
      <c r="AO999" s="77"/>
      <c r="AP999" s="77"/>
      <c r="AQ999" s="77"/>
      <c r="AR999" s="78"/>
      <c r="AS999" s="486"/>
      <c r="AT999" s="486"/>
      <c r="AU999" s="486"/>
      <c r="AV999" s="486"/>
      <c r="AW999" s="486"/>
      <c r="AX999" s="430"/>
      <c r="AY999" s="431"/>
      <c r="AZ999" s="431"/>
      <c r="BA999" s="431"/>
      <c r="BB999" s="432"/>
    </row>
    <row r="1000" spans="2:57" ht="12" customHeight="1">
      <c r="B1000" s="1139"/>
      <c r="C1000" s="1140"/>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c r="AD1000" s="1148"/>
      <c r="AE1000" s="1148"/>
      <c r="AF1000" s="1148"/>
      <c r="AG1000" s="1148"/>
      <c r="AH1000" s="1149"/>
      <c r="AI1000" s="1143"/>
      <c r="AJ1000" s="1135"/>
      <c r="AK1000" s="1135"/>
      <c r="AL1000" s="1135"/>
      <c r="AM1000" s="1144" t="s">
        <v>201</v>
      </c>
      <c r="AN1000" s="1145"/>
      <c r="AO1000" s="1135"/>
      <c r="AP1000" s="1135"/>
      <c r="AQ1000" s="1135"/>
      <c r="AR1000" s="1171"/>
      <c r="AS1000" s="1130">
        <f>IF(AND(AI1000&lt;&gt;"",AO1000&lt;&gt;"",NOT(ISERROR(AI1000/AO1000))),AI1000/AO1000,0)</f>
        <v>0</v>
      </c>
      <c r="AT1000" s="1131"/>
      <c r="AU1000" s="1131"/>
      <c r="AV1000" s="1131"/>
      <c r="AW1000" s="1131"/>
      <c r="AX1000" s="1127">
        <f>BN982</f>
        <v>0</v>
      </c>
      <c r="AY1000" s="1128"/>
      <c r="AZ1000" s="1128"/>
      <c r="BA1000" s="1128"/>
      <c r="BB1000" s="1129"/>
      <c r="BD1000" s="502"/>
      <c r="BE1000" s="565"/>
    </row>
    <row r="1001" spans="2:57" ht="12.75" customHeight="1">
      <c r="B1001" s="1139"/>
      <c r="C1001" s="1140"/>
      <c r="D1001" s="1148"/>
      <c r="E1001" s="1148"/>
      <c r="F1001" s="1148"/>
      <c r="G1001" s="1148"/>
      <c r="H1001" s="1148"/>
      <c r="I1001" s="1148"/>
      <c r="J1001" s="1148"/>
      <c r="K1001" s="1148"/>
      <c r="L1001" s="1148"/>
      <c r="M1001" s="1148"/>
      <c r="N1001" s="1148"/>
      <c r="O1001" s="1148"/>
      <c r="P1001" s="1148"/>
      <c r="Q1001" s="1148"/>
      <c r="R1001" s="1148"/>
      <c r="S1001" s="1148"/>
      <c r="T1001" s="1148"/>
      <c r="U1001" s="1148"/>
      <c r="V1001" s="1148"/>
      <c r="W1001" s="1148"/>
      <c r="X1001" s="1148"/>
      <c r="Y1001" s="1148"/>
      <c r="Z1001" s="1148"/>
      <c r="AA1001" s="1148"/>
      <c r="AB1001" s="1148"/>
      <c r="AC1001" s="1148"/>
      <c r="AD1001" s="1148"/>
      <c r="AE1001" s="1148"/>
      <c r="AF1001" s="1148"/>
      <c r="AG1001" s="1148"/>
      <c r="AH1001" s="1149"/>
      <c r="AI1001" s="80"/>
      <c r="AJ1001" s="81"/>
      <c r="AK1001" s="81"/>
      <c r="AL1001" s="81"/>
      <c r="AM1001" s="81"/>
      <c r="AN1001" s="82"/>
      <c r="AO1001" s="82"/>
      <c r="AP1001" s="82"/>
      <c r="AQ1001" s="82"/>
      <c r="AR1001" s="83"/>
      <c r="AS1001" s="486"/>
      <c r="AT1001" s="486"/>
      <c r="AU1001" s="486"/>
      <c r="AV1001" s="486"/>
      <c r="AW1001" s="486"/>
      <c r="AX1001" s="430"/>
      <c r="AY1001" s="431"/>
      <c r="AZ1001" s="431"/>
      <c r="BA1001" s="431"/>
      <c r="BB1001" s="432"/>
    </row>
    <row r="1002" spans="2:57" ht="10.5" customHeight="1">
      <c r="B1002" s="1137" t="s">
        <v>1304</v>
      </c>
      <c r="C1002" s="1138"/>
      <c r="D1002" s="1146" t="s">
        <v>2017</v>
      </c>
      <c r="E1002" s="1146"/>
      <c r="F1002" s="1146"/>
      <c r="G1002" s="1146"/>
      <c r="H1002" s="1146"/>
      <c r="I1002" s="1146"/>
      <c r="J1002" s="1146"/>
      <c r="K1002" s="1146"/>
      <c r="L1002" s="1146"/>
      <c r="M1002" s="1146"/>
      <c r="N1002" s="1146"/>
      <c r="O1002" s="1146"/>
      <c r="P1002" s="1146"/>
      <c r="Q1002" s="1146"/>
      <c r="R1002" s="1146"/>
      <c r="S1002" s="1146"/>
      <c r="T1002" s="1146"/>
      <c r="U1002" s="1146"/>
      <c r="V1002" s="1146"/>
      <c r="W1002" s="1146"/>
      <c r="X1002" s="1146"/>
      <c r="Y1002" s="1146"/>
      <c r="Z1002" s="1146"/>
      <c r="AA1002" s="1146"/>
      <c r="AB1002" s="1146"/>
      <c r="AC1002" s="1146"/>
      <c r="AD1002" s="1146"/>
      <c r="AE1002" s="1146"/>
      <c r="AF1002" s="1146"/>
      <c r="AG1002" s="1146"/>
      <c r="AH1002" s="1147"/>
      <c r="AI1002" s="75"/>
      <c r="AJ1002" s="76"/>
      <c r="AK1002" s="76"/>
      <c r="AL1002" s="76"/>
      <c r="AM1002" s="76"/>
      <c r="AN1002" s="77"/>
      <c r="AO1002" s="77"/>
      <c r="AP1002" s="77"/>
      <c r="AQ1002" s="77"/>
      <c r="AR1002" s="78"/>
      <c r="AS1002" s="288"/>
      <c r="AT1002" s="288"/>
      <c r="AU1002" s="288"/>
      <c r="AV1002" s="288"/>
      <c r="AW1002" s="288"/>
      <c r="AX1002" s="433"/>
      <c r="AY1002" s="434"/>
      <c r="AZ1002" s="434"/>
      <c r="BA1002" s="434"/>
      <c r="BB1002" s="435"/>
    </row>
    <row r="1003" spans="2:57" ht="12" customHeight="1">
      <c r="B1003" s="1139"/>
      <c r="C1003" s="1140"/>
      <c r="D1003" s="1148"/>
      <c r="E1003" s="1148"/>
      <c r="F1003" s="1148"/>
      <c r="G1003" s="1148"/>
      <c r="H1003" s="1148"/>
      <c r="I1003" s="1148"/>
      <c r="J1003" s="1148"/>
      <c r="K1003" s="1148"/>
      <c r="L1003" s="1148"/>
      <c r="M1003" s="1148"/>
      <c r="N1003" s="1148"/>
      <c r="O1003" s="1148"/>
      <c r="P1003" s="1148"/>
      <c r="Q1003" s="1148"/>
      <c r="R1003" s="1148"/>
      <c r="S1003" s="1148"/>
      <c r="T1003" s="1148"/>
      <c r="U1003" s="1148"/>
      <c r="V1003" s="1148"/>
      <c r="W1003" s="1148"/>
      <c r="X1003" s="1148"/>
      <c r="Y1003" s="1148"/>
      <c r="Z1003" s="1148"/>
      <c r="AA1003" s="1148"/>
      <c r="AB1003" s="1148"/>
      <c r="AC1003" s="1148"/>
      <c r="AD1003" s="1148"/>
      <c r="AE1003" s="1148"/>
      <c r="AF1003" s="1148"/>
      <c r="AG1003" s="1148"/>
      <c r="AH1003" s="1149"/>
      <c r="AI1003" s="90"/>
      <c r="AJ1003" s="60"/>
      <c r="AK1003" s="1135"/>
      <c r="AL1003" s="1135"/>
      <c r="AM1003" s="1135"/>
      <c r="AN1003" s="1135"/>
      <c r="AO1003" s="1135"/>
      <c r="AP1003" s="1135"/>
      <c r="AQ1003" s="60"/>
      <c r="AR1003" s="91"/>
      <c r="AS1003" s="1130"/>
      <c r="AT1003" s="1131"/>
      <c r="AU1003" s="1131"/>
      <c r="AV1003" s="1131"/>
      <c r="AW1003" s="1131"/>
      <c r="AX1003" s="1127">
        <f>BN983</f>
        <v>0</v>
      </c>
      <c r="AY1003" s="1128"/>
      <c r="AZ1003" s="1128"/>
      <c r="BA1003" s="1128"/>
      <c r="BB1003" s="1129"/>
      <c r="BD1003" s="502"/>
      <c r="BE1003" s="565"/>
    </row>
    <row r="1004" spans="2:57" ht="12.75" customHeight="1">
      <c r="B1004" s="1141"/>
      <c r="C1004" s="1142"/>
      <c r="D1004" s="1150"/>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0"/>
      <c r="AF1004" s="1150"/>
      <c r="AG1004" s="1150"/>
      <c r="AH1004" s="1151"/>
      <c r="AI1004" s="80"/>
      <c r="AJ1004" s="81"/>
      <c r="AK1004" s="81"/>
      <c r="AL1004" s="81"/>
      <c r="AM1004" s="81"/>
      <c r="AN1004" s="82"/>
      <c r="AO1004" s="82"/>
      <c r="AP1004" s="82"/>
      <c r="AQ1004" s="82"/>
      <c r="AR1004" s="83"/>
      <c r="AS1004" s="487"/>
      <c r="AT1004" s="487"/>
      <c r="AU1004" s="487"/>
      <c r="AV1004" s="487"/>
      <c r="AW1004" s="487"/>
      <c r="AX1004" s="427"/>
      <c r="AY1004" s="428"/>
      <c r="AZ1004" s="428"/>
      <c r="BA1004" s="428"/>
      <c r="BB1004" s="429"/>
    </row>
    <row r="1005" spans="2:57" ht="10.5" customHeight="1">
      <c r="B1005" s="1137" t="s">
        <v>696</v>
      </c>
      <c r="C1005" s="1138"/>
      <c r="D1005" s="1146" t="s">
        <v>1538</v>
      </c>
      <c r="E1005" s="1146"/>
      <c r="F1005" s="1146"/>
      <c r="G1005" s="1146"/>
      <c r="H1005" s="1146"/>
      <c r="I1005" s="1146"/>
      <c r="J1005" s="1146"/>
      <c r="K1005" s="1146"/>
      <c r="L1005" s="1146"/>
      <c r="M1005" s="1146"/>
      <c r="N1005" s="1146"/>
      <c r="O1005" s="1146"/>
      <c r="P1005" s="1146"/>
      <c r="Q1005" s="1146"/>
      <c r="R1005" s="1146"/>
      <c r="S1005" s="1146"/>
      <c r="T1005" s="1146"/>
      <c r="U1005" s="1146"/>
      <c r="V1005" s="1146"/>
      <c r="W1005" s="1146"/>
      <c r="X1005" s="1146"/>
      <c r="Y1005" s="1146"/>
      <c r="Z1005" s="1146"/>
      <c r="AA1005" s="1146"/>
      <c r="AB1005" s="1146"/>
      <c r="AC1005" s="1146"/>
      <c r="AD1005" s="1146"/>
      <c r="AE1005" s="1146"/>
      <c r="AF1005" s="1146"/>
      <c r="AG1005" s="1146"/>
      <c r="AH1005" s="1147"/>
      <c r="AI1005" s="75"/>
      <c r="AJ1005" s="76"/>
      <c r="AK1005" s="76"/>
      <c r="AL1005" s="76"/>
      <c r="AM1005" s="76"/>
      <c r="AN1005" s="77"/>
      <c r="AO1005" s="77"/>
      <c r="AP1005" s="77"/>
      <c r="AQ1005" s="77"/>
      <c r="AR1005" s="78"/>
      <c r="AS1005" s="288"/>
      <c r="AT1005" s="288"/>
      <c r="AU1005" s="288"/>
      <c r="AV1005" s="288"/>
      <c r="AW1005" s="288"/>
      <c r="AX1005" s="433"/>
      <c r="AY1005" s="434"/>
      <c r="AZ1005" s="434"/>
      <c r="BA1005" s="434"/>
      <c r="BB1005" s="435"/>
    </row>
    <row r="1006" spans="2:57" ht="12" customHeight="1">
      <c r="B1006" s="1139"/>
      <c r="C1006" s="1140"/>
      <c r="D1006" s="1148"/>
      <c r="E1006" s="1148"/>
      <c r="F1006" s="1148"/>
      <c r="G1006" s="1148"/>
      <c r="H1006" s="1148"/>
      <c r="I1006" s="1148"/>
      <c r="J1006" s="1148"/>
      <c r="K1006" s="1148"/>
      <c r="L1006" s="1148"/>
      <c r="M1006" s="1148"/>
      <c r="N1006" s="1148"/>
      <c r="O1006" s="1148"/>
      <c r="P1006" s="1148"/>
      <c r="Q1006" s="1148"/>
      <c r="R1006" s="1148"/>
      <c r="S1006" s="1148"/>
      <c r="T1006" s="1148"/>
      <c r="U1006" s="1148"/>
      <c r="V1006" s="1148"/>
      <c r="W1006" s="1148"/>
      <c r="X1006" s="1148"/>
      <c r="Y1006" s="1148"/>
      <c r="Z1006" s="1148"/>
      <c r="AA1006" s="1148"/>
      <c r="AB1006" s="1148"/>
      <c r="AC1006" s="1148"/>
      <c r="AD1006" s="1148"/>
      <c r="AE1006" s="1148"/>
      <c r="AF1006" s="1148"/>
      <c r="AG1006" s="1148"/>
      <c r="AH1006" s="1149"/>
      <c r="AI1006" s="90"/>
      <c r="AJ1006" s="60"/>
      <c r="AK1006" s="1167"/>
      <c r="AL1006" s="1167"/>
      <c r="AM1006" s="1167"/>
      <c r="AN1006" s="1167"/>
      <c r="AO1006" s="1167"/>
      <c r="AP1006" s="1167"/>
      <c r="AQ1006" s="60"/>
      <c r="AR1006" s="91"/>
      <c r="AS1006" s="1130"/>
      <c r="AT1006" s="1131"/>
      <c r="AU1006" s="1131"/>
      <c r="AV1006" s="1131"/>
      <c r="AW1006" s="1131"/>
      <c r="AX1006" s="1127">
        <f>BN984</f>
        <v>0</v>
      </c>
      <c r="AY1006" s="1128"/>
      <c r="AZ1006" s="1128"/>
      <c r="BA1006" s="1128"/>
      <c r="BB1006" s="1129"/>
      <c r="BD1006" s="502"/>
      <c r="BE1006" s="565"/>
    </row>
    <row r="1007" spans="2:57" ht="12.75" customHeight="1">
      <c r="B1007" s="1141"/>
      <c r="C1007" s="1142"/>
      <c r="D1007" s="1150"/>
      <c r="E1007" s="1150"/>
      <c r="F1007" s="1150"/>
      <c r="G1007" s="1150"/>
      <c r="H1007" s="1150"/>
      <c r="I1007" s="1150"/>
      <c r="J1007" s="1150"/>
      <c r="K1007" s="1150"/>
      <c r="L1007" s="1150"/>
      <c r="M1007" s="1150"/>
      <c r="N1007" s="1150"/>
      <c r="O1007" s="1150"/>
      <c r="P1007" s="1150"/>
      <c r="Q1007" s="1150"/>
      <c r="R1007" s="1150"/>
      <c r="S1007" s="1150"/>
      <c r="T1007" s="1150"/>
      <c r="U1007" s="1150"/>
      <c r="V1007" s="1150"/>
      <c r="W1007" s="1150"/>
      <c r="X1007" s="1150"/>
      <c r="Y1007" s="1150"/>
      <c r="Z1007" s="1150"/>
      <c r="AA1007" s="1150"/>
      <c r="AB1007" s="1150"/>
      <c r="AC1007" s="1150"/>
      <c r="AD1007" s="1150"/>
      <c r="AE1007" s="1150"/>
      <c r="AF1007" s="1150"/>
      <c r="AG1007" s="1150"/>
      <c r="AH1007" s="1151"/>
      <c r="AI1007" s="80"/>
      <c r="AJ1007" s="81"/>
      <c r="AK1007" s="81"/>
      <c r="AL1007" s="81"/>
      <c r="AM1007" s="81"/>
      <c r="AN1007" s="82"/>
      <c r="AO1007" s="82"/>
      <c r="AP1007" s="82"/>
      <c r="AQ1007" s="82"/>
      <c r="AR1007" s="83"/>
      <c r="AS1007" s="487"/>
      <c r="AT1007" s="487"/>
      <c r="AU1007" s="487"/>
      <c r="AV1007" s="487"/>
      <c r="AW1007" s="487"/>
      <c r="AX1007" s="427"/>
      <c r="AY1007" s="428"/>
      <c r="AZ1007" s="428"/>
      <c r="BA1007" s="428"/>
      <c r="BB1007" s="429"/>
    </row>
    <row r="1008" spans="2:57" ht="10.5" customHeight="1">
      <c r="B1008" s="1139" t="s">
        <v>697</v>
      </c>
      <c r="C1008" s="1140"/>
      <c r="D1008" s="1148" t="s">
        <v>1471</v>
      </c>
      <c r="E1008" s="1148"/>
      <c r="F1008" s="1148"/>
      <c r="G1008" s="1148"/>
      <c r="H1008" s="1148"/>
      <c r="I1008" s="1148"/>
      <c r="J1008" s="1148"/>
      <c r="K1008" s="1148"/>
      <c r="L1008" s="1148"/>
      <c r="M1008" s="1148"/>
      <c r="N1008" s="1148"/>
      <c r="O1008" s="1148"/>
      <c r="P1008" s="1148"/>
      <c r="Q1008" s="1148"/>
      <c r="R1008" s="1148"/>
      <c r="S1008" s="1148"/>
      <c r="T1008" s="1148"/>
      <c r="U1008" s="1148"/>
      <c r="V1008" s="1148"/>
      <c r="W1008" s="1148"/>
      <c r="X1008" s="1148"/>
      <c r="Y1008" s="1148"/>
      <c r="Z1008" s="1148"/>
      <c r="AA1008" s="1148"/>
      <c r="AB1008" s="1148"/>
      <c r="AC1008" s="1148"/>
      <c r="AD1008" s="1148"/>
      <c r="AE1008" s="1148"/>
      <c r="AF1008" s="1148"/>
      <c r="AG1008" s="1148"/>
      <c r="AH1008" s="1149"/>
      <c r="AI1008" s="75"/>
      <c r="AJ1008" s="76"/>
      <c r="AK1008" s="76"/>
      <c r="AL1008" s="76"/>
      <c r="AM1008" s="76"/>
      <c r="AN1008" s="77"/>
      <c r="AO1008" s="77"/>
      <c r="AP1008" s="77"/>
      <c r="AQ1008" s="77"/>
      <c r="AR1008" s="78"/>
      <c r="AS1008" s="486"/>
      <c r="AT1008" s="486"/>
      <c r="AU1008" s="486"/>
      <c r="AV1008" s="486"/>
      <c r="AW1008" s="486"/>
      <c r="AX1008" s="430"/>
      <c r="AY1008" s="431"/>
      <c r="AZ1008" s="431"/>
      <c r="BA1008" s="431"/>
      <c r="BB1008" s="432"/>
    </row>
    <row r="1009" spans="2:57" ht="12" customHeight="1">
      <c r="B1009" s="1139"/>
      <c r="C1009" s="1140"/>
      <c r="D1009" s="1148"/>
      <c r="E1009" s="1148"/>
      <c r="F1009" s="1148"/>
      <c r="G1009" s="1148"/>
      <c r="H1009" s="1148"/>
      <c r="I1009" s="1148"/>
      <c r="J1009" s="1148"/>
      <c r="K1009" s="1148"/>
      <c r="L1009" s="1148"/>
      <c r="M1009" s="1148"/>
      <c r="N1009" s="1148"/>
      <c r="O1009" s="1148"/>
      <c r="P1009" s="1148"/>
      <c r="Q1009" s="1148"/>
      <c r="R1009" s="1148"/>
      <c r="S1009" s="1148"/>
      <c r="T1009" s="1148"/>
      <c r="U1009" s="1148"/>
      <c r="V1009" s="1148"/>
      <c r="W1009" s="1148"/>
      <c r="X1009" s="1148"/>
      <c r="Y1009" s="1148"/>
      <c r="Z1009" s="1148"/>
      <c r="AA1009" s="1148"/>
      <c r="AB1009" s="1148"/>
      <c r="AC1009" s="1148"/>
      <c r="AD1009" s="1148"/>
      <c r="AE1009" s="1148"/>
      <c r="AF1009" s="1148"/>
      <c r="AG1009" s="1148"/>
      <c r="AH1009" s="1149"/>
      <c r="AI1009" s="90"/>
      <c r="AJ1009" s="60"/>
      <c r="AK1009" s="1135"/>
      <c r="AL1009" s="1135"/>
      <c r="AM1009" s="1135"/>
      <c r="AN1009" s="1135"/>
      <c r="AO1009" s="1135"/>
      <c r="AP1009" s="1135"/>
      <c r="AQ1009" s="60"/>
      <c r="AR1009" s="91"/>
      <c r="AS1009" s="1130"/>
      <c r="AT1009" s="1131"/>
      <c r="AU1009" s="1131"/>
      <c r="AV1009" s="1131"/>
      <c r="AW1009" s="1131"/>
      <c r="AX1009" s="1127">
        <f>BN985</f>
        <v>0</v>
      </c>
      <c r="AY1009" s="1128"/>
      <c r="AZ1009" s="1128"/>
      <c r="BA1009" s="1128"/>
      <c r="BB1009" s="1129"/>
      <c r="BD1009" s="502"/>
      <c r="BE1009" s="565"/>
    </row>
    <row r="1010" spans="2:57" ht="12.75" customHeight="1">
      <c r="B1010" s="1139"/>
      <c r="C1010" s="1140"/>
      <c r="D1010" s="1148"/>
      <c r="E1010" s="1148"/>
      <c r="F1010" s="1148"/>
      <c r="G1010" s="1148"/>
      <c r="H1010" s="1148"/>
      <c r="I1010" s="1148"/>
      <c r="J1010" s="1148"/>
      <c r="K1010" s="1148"/>
      <c r="L1010" s="1148"/>
      <c r="M1010" s="1148"/>
      <c r="N1010" s="1148"/>
      <c r="O1010" s="1148"/>
      <c r="P1010" s="1148"/>
      <c r="Q1010" s="1148"/>
      <c r="R1010" s="1148"/>
      <c r="S1010" s="1148"/>
      <c r="T1010" s="1148"/>
      <c r="U1010" s="1148"/>
      <c r="V1010" s="1148"/>
      <c r="W1010" s="1148"/>
      <c r="X1010" s="1148"/>
      <c r="Y1010" s="1148"/>
      <c r="Z1010" s="1148"/>
      <c r="AA1010" s="1148"/>
      <c r="AB1010" s="1148"/>
      <c r="AC1010" s="1148"/>
      <c r="AD1010" s="1148"/>
      <c r="AE1010" s="1148"/>
      <c r="AF1010" s="1148"/>
      <c r="AG1010" s="1148"/>
      <c r="AH1010" s="1149"/>
      <c r="AI1010" s="80"/>
      <c r="AJ1010" s="81"/>
      <c r="AK1010" s="81"/>
      <c r="AL1010" s="81"/>
      <c r="AM1010" s="81"/>
      <c r="AN1010" s="82"/>
      <c r="AO1010" s="82"/>
      <c r="AP1010" s="82"/>
      <c r="AQ1010" s="82"/>
      <c r="AR1010" s="83"/>
      <c r="AS1010" s="486"/>
      <c r="AT1010" s="486"/>
      <c r="AU1010" s="486"/>
      <c r="AV1010" s="486"/>
      <c r="AW1010" s="486"/>
      <c r="AX1010" s="430"/>
      <c r="AY1010" s="431"/>
      <c r="AZ1010" s="431"/>
      <c r="BA1010" s="431"/>
      <c r="BB1010" s="432"/>
    </row>
    <row r="1011" spans="2:57" ht="10.5" customHeight="1">
      <c r="B1011" s="1137" t="s">
        <v>698</v>
      </c>
      <c r="C1011" s="1138"/>
      <c r="D1011" s="1146" t="s">
        <v>1472</v>
      </c>
      <c r="E1011" s="1146"/>
      <c r="F1011" s="1146"/>
      <c r="G1011" s="1146"/>
      <c r="H1011" s="1146"/>
      <c r="I1011" s="1146"/>
      <c r="J1011" s="1146"/>
      <c r="K1011" s="1146"/>
      <c r="L1011" s="1146"/>
      <c r="M1011" s="1146"/>
      <c r="N1011" s="1146"/>
      <c r="O1011" s="1146"/>
      <c r="P1011" s="1146"/>
      <c r="Q1011" s="1146"/>
      <c r="R1011" s="1146"/>
      <c r="S1011" s="1146"/>
      <c r="T1011" s="1146"/>
      <c r="U1011" s="1146"/>
      <c r="V1011" s="1146"/>
      <c r="W1011" s="1146"/>
      <c r="X1011" s="1146"/>
      <c r="Y1011" s="1146"/>
      <c r="Z1011" s="1146"/>
      <c r="AA1011" s="1146"/>
      <c r="AB1011" s="1146"/>
      <c r="AC1011" s="1146"/>
      <c r="AD1011" s="1146"/>
      <c r="AE1011" s="1146"/>
      <c r="AF1011" s="1146"/>
      <c r="AG1011" s="1146"/>
      <c r="AH1011" s="1147"/>
      <c r="AI1011" s="75"/>
      <c r="AJ1011" s="76"/>
      <c r="AK1011" s="76"/>
      <c r="AL1011" s="76"/>
      <c r="AM1011" s="76"/>
      <c r="AN1011" s="77"/>
      <c r="AO1011" s="77"/>
      <c r="AP1011" s="77"/>
      <c r="AQ1011" s="77"/>
      <c r="AR1011" s="78"/>
      <c r="AS1011" s="288"/>
      <c r="AT1011" s="288"/>
      <c r="AU1011" s="288"/>
      <c r="AV1011" s="288"/>
      <c r="AW1011" s="288"/>
      <c r="AX1011" s="433"/>
      <c r="AY1011" s="434"/>
      <c r="AZ1011" s="434"/>
      <c r="BA1011" s="434"/>
      <c r="BB1011" s="435"/>
    </row>
    <row r="1012" spans="2:57" ht="12" customHeight="1">
      <c r="B1012" s="1139"/>
      <c r="C1012" s="1140"/>
      <c r="D1012" s="1148"/>
      <c r="E1012" s="1148"/>
      <c r="F1012" s="1148"/>
      <c r="G1012" s="1148"/>
      <c r="H1012" s="1148"/>
      <c r="I1012" s="1148"/>
      <c r="J1012" s="1148"/>
      <c r="K1012" s="1148"/>
      <c r="L1012" s="1148"/>
      <c r="M1012" s="1148"/>
      <c r="N1012" s="1148"/>
      <c r="O1012" s="1148"/>
      <c r="P1012" s="1148"/>
      <c r="Q1012" s="1148"/>
      <c r="R1012" s="1148"/>
      <c r="S1012" s="1148"/>
      <c r="T1012" s="1148"/>
      <c r="U1012" s="1148"/>
      <c r="V1012" s="1148"/>
      <c r="W1012" s="1148"/>
      <c r="X1012" s="1148"/>
      <c r="Y1012" s="1148"/>
      <c r="Z1012" s="1148"/>
      <c r="AA1012" s="1148"/>
      <c r="AB1012" s="1148"/>
      <c r="AC1012" s="1148"/>
      <c r="AD1012" s="1148"/>
      <c r="AE1012" s="1148"/>
      <c r="AF1012" s="1148"/>
      <c r="AG1012" s="1148"/>
      <c r="AH1012" s="1149"/>
      <c r="AI1012" s="1143"/>
      <c r="AJ1012" s="1135"/>
      <c r="AK1012" s="1135"/>
      <c r="AL1012" s="1135"/>
      <c r="AM1012" s="1144" t="s">
        <v>201</v>
      </c>
      <c r="AN1012" s="1145"/>
      <c r="AO1012" s="1135"/>
      <c r="AP1012" s="1135"/>
      <c r="AQ1012" s="1135"/>
      <c r="AR1012" s="1171"/>
      <c r="AS1012" s="1130">
        <f>IF(AND(AI1012&lt;&gt;"",AO1012&lt;&gt;"",NOT(ISERROR(AI1012/AO1012))),AI1012/AO1012,0)</f>
        <v>0</v>
      </c>
      <c r="AT1012" s="1131"/>
      <c r="AU1012" s="1131"/>
      <c r="AV1012" s="1131"/>
      <c r="AW1012" s="1131"/>
      <c r="AX1012" s="1127">
        <f>BN986</f>
        <v>0</v>
      </c>
      <c r="AY1012" s="1128"/>
      <c r="AZ1012" s="1128"/>
      <c r="BA1012" s="1128"/>
      <c r="BB1012" s="1129"/>
      <c r="BD1012" s="502"/>
      <c r="BE1012" s="565"/>
    </row>
    <row r="1013" spans="2:57" ht="12.75" customHeight="1">
      <c r="B1013" s="1141"/>
      <c r="C1013" s="1142"/>
      <c r="D1013" s="1150"/>
      <c r="E1013" s="1150"/>
      <c r="F1013" s="1150"/>
      <c r="G1013" s="1150"/>
      <c r="H1013" s="1150"/>
      <c r="I1013" s="1150"/>
      <c r="J1013" s="1150"/>
      <c r="K1013" s="1150"/>
      <c r="L1013" s="1150"/>
      <c r="M1013" s="1150"/>
      <c r="N1013" s="1150"/>
      <c r="O1013" s="1150"/>
      <c r="P1013" s="1150"/>
      <c r="Q1013" s="1150"/>
      <c r="R1013" s="1150"/>
      <c r="S1013" s="1150"/>
      <c r="T1013" s="1150"/>
      <c r="U1013" s="1150"/>
      <c r="V1013" s="1150"/>
      <c r="W1013" s="1150"/>
      <c r="X1013" s="1150"/>
      <c r="Y1013" s="1150"/>
      <c r="Z1013" s="1150"/>
      <c r="AA1013" s="1150"/>
      <c r="AB1013" s="1150"/>
      <c r="AC1013" s="1150"/>
      <c r="AD1013" s="1150"/>
      <c r="AE1013" s="1150"/>
      <c r="AF1013" s="1150"/>
      <c r="AG1013" s="1150"/>
      <c r="AH1013" s="1151"/>
      <c r="AI1013" s="80"/>
      <c r="AJ1013" s="81"/>
      <c r="AK1013" s="81"/>
      <c r="AL1013" s="81"/>
      <c r="AM1013" s="81"/>
      <c r="AN1013" s="82"/>
      <c r="AO1013" s="82"/>
      <c r="AP1013" s="82"/>
      <c r="AQ1013" s="82"/>
      <c r="AR1013" s="83"/>
      <c r="AS1013" s="487"/>
      <c r="AT1013" s="487"/>
      <c r="AU1013" s="487"/>
      <c r="AV1013" s="487"/>
      <c r="AW1013" s="487"/>
      <c r="AX1013" s="427"/>
      <c r="AY1013" s="428"/>
      <c r="AZ1013" s="428"/>
      <c r="BA1013" s="428"/>
      <c r="BB1013" s="429"/>
    </row>
    <row r="1014" spans="2:57" ht="10.5" customHeight="1">
      <c r="B1014" s="1139" t="s">
        <v>9</v>
      </c>
      <c r="C1014" s="1140"/>
      <c r="D1014" s="1148" t="s">
        <v>1473</v>
      </c>
      <c r="E1014" s="1148"/>
      <c r="F1014" s="1148"/>
      <c r="G1014" s="1148"/>
      <c r="H1014" s="1148"/>
      <c r="I1014" s="1148"/>
      <c r="J1014" s="1148"/>
      <c r="K1014" s="1148"/>
      <c r="L1014" s="1148"/>
      <c r="M1014" s="1148"/>
      <c r="N1014" s="1148"/>
      <c r="O1014" s="1148"/>
      <c r="P1014" s="1148"/>
      <c r="Q1014" s="1148"/>
      <c r="R1014" s="1148"/>
      <c r="S1014" s="1148"/>
      <c r="T1014" s="1148"/>
      <c r="U1014" s="1148"/>
      <c r="V1014" s="1148"/>
      <c r="W1014" s="1148"/>
      <c r="X1014" s="1148"/>
      <c r="Y1014" s="1148"/>
      <c r="Z1014" s="1148"/>
      <c r="AA1014" s="1148"/>
      <c r="AB1014" s="1148"/>
      <c r="AC1014" s="1148"/>
      <c r="AD1014" s="1148"/>
      <c r="AE1014" s="1148"/>
      <c r="AF1014" s="1148"/>
      <c r="AG1014" s="1148"/>
      <c r="AH1014" s="1149"/>
      <c r="AI1014" s="75"/>
      <c r="AJ1014" s="76"/>
      <c r="AK1014" s="76"/>
      <c r="AL1014" s="76"/>
      <c r="AM1014" s="76"/>
      <c r="AN1014" s="77"/>
      <c r="AO1014" s="77"/>
      <c r="AP1014" s="77"/>
      <c r="AQ1014" s="77"/>
      <c r="AR1014" s="78"/>
      <c r="AS1014" s="486"/>
      <c r="AT1014" s="486"/>
      <c r="AU1014" s="486"/>
      <c r="AV1014" s="486"/>
      <c r="AW1014" s="486"/>
      <c r="AX1014" s="430"/>
      <c r="AY1014" s="431"/>
      <c r="AZ1014" s="431"/>
      <c r="BA1014" s="431"/>
      <c r="BB1014" s="432"/>
    </row>
    <row r="1015" spans="2:57" ht="12" customHeight="1">
      <c r="B1015" s="1139"/>
      <c r="C1015" s="1140"/>
      <c r="D1015" s="1148"/>
      <c r="E1015" s="1148"/>
      <c r="F1015" s="1148"/>
      <c r="G1015" s="1148"/>
      <c r="H1015" s="1148"/>
      <c r="I1015" s="1148"/>
      <c r="J1015" s="1148"/>
      <c r="K1015" s="1148"/>
      <c r="L1015" s="1148"/>
      <c r="M1015" s="1148"/>
      <c r="N1015" s="1148"/>
      <c r="O1015" s="1148"/>
      <c r="P1015" s="1148"/>
      <c r="Q1015" s="1148"/>
      <c r="R1015" s="1148"/>
      <c r="S1015" s="1148"/>
      <c r="T1015" s="1148"/>
      <c r="U1015" s="1148"/>
      <c r="V1015" s="1148"/>
      <c r="W1015" s="1148"/>
      <c r="X1015" s="1148"/>
      <c r="Y1015" s="1148"/>
      <c r="Z1015" s="1148"/>
      <c r="AA1015" s="1148"/>
      <c r="AB1015" s="1148"/>
      <c r="AC1015" s="1148"/>
      <c r="AD1015" s="1148"/>
      <c r="AE1015" s="1148"/>
      <c r="AF1015" s="1148"/>
      <c r="AG1015" s="1148"/>
      <c r="AH1015" s="1149"/>
      <c r="AI1015" s="90"/>
      <c r="AJ1015" s="60"/>
      <c r="AK1015" s="1135"/>
      <c r="AL1015" s="1135"/>
      <c r="AM1015" s="1135"/>
      <c r="AN1015" s="1135"/>
      <c r="AO1015" s="1135"/>
      <c r="AP1015" s="1135"/>
      <c r="AQ1015" s="60"/>
      <c r="AR1015" s="91"/>
      <c r="AS1015" s="1130"/>
      <c r="AT1015" s="1131"/>
      <c r="AU1015" s="1131"/>
      <c r="AV1015" s="1131"/>
      <c r="AW1015" s="1131"/>
      <c r="AX1015" s="1127">
        <f>BN987</f>
        <v>0</v>
      </c>
      <c r="AY1015" s="1128"/>
      <c r="AZ1015" s="1128"/>
      <c r="BA1015" s="1128"/>
      <c r="BB1015" s="1129"/>
      <c r="BD1015" s="502"/>
      <c r="BE1015" s="565"/>
    </row>
    <row r="1016" spans="2:57" ht="12.75" customHeight="1">
      <c r="B1016" s="1141"/>
      <c r="C1016" s="1142"/>
      <c r="D1016" s="1150"/>
      <c r="E1016" s="1150"/>
      <c r="F1016" s="1150"/>
      <c r="G1016" s="1150"/>
      <c r="H1016" s="1150"/>
      <c r="I1016" s="1150"/>
      <c r="J1016" s="1150"/>
      <c r="K1016" s="1150"/>
      <c r="L1016" s="1150"/>
      <c r="M1016" s="1150"/>
      <c r="N1016" s="1150"/>
      <c r="O1016" s="1150"/>
      <c r="P1016" s="1150"/>
      <c r="Q1016" s="1150"/>
      <c r="R1016" s="1150"/>
      <c r="S1016" s="1150"/>
      <c r="T1016" s="1150"/>
      <c r="U1016" s="1150"/>
      <c r="V1016" s="1150"/>
      <c r="W1016" s="1150"/>
      <c r="X1016" s="1150"/>
      <c r="Y1016" s="1150"/>
      <c r="Z1016" s="1150"/>
      <c r="AA1016" s="1150"/>
      <c r="AB1016" s="1150"/>
      <c r="AC1016" s="1150"/>
      <c r="AD1016" s="1150"/>
      <c r="AE1016" s="1150"/>
      <c r="AF1016" s="1150"/>
      <c r="AG1016" s="1150"/>
      <c r="AH1016" s="1151"/>
      <c r="AI1016" s="80"/>
      <c r="AJ1016" s="81"/>
      <c r="AK1016" s="81"/>
      <c r="AL1016" s="81"/>
      <c r="AM1016" s="81"/>
      <c r="AN1016" s="82"/>
      <c r="AO1016" s="82"/>
      <c r="AP1016" s="82"/>
      <c r="AQ1016" s="82"/>
      <c r="AR1016" s="83"/>
      <c r="AS1016" s="486"/>
      <c r="AT1016" s="486"/>
      <c r="AU1016" s="486"/>
      <c r="AV1016" s="486"/>
      <c r="AW1016" s="486"/>
      <c r="AX1016" s="427"/>
      <c r="AY1016" s="428"/>
      <c r="AZ1016" s="428"/>
      <c r="BA1016" s="428"/>
      <c r="BB1016" s="429"/>
    </row>
    <row r="1017" spans="2:57" ht="10.5" customHeight="1">
      <c r="B1017" s="1137" t="s">
        <v>1875</v>
      </c>
      <c r="C1017" s="1138"/>
      <c r="D1017" s="1146" t="s">
        <v>1474</v>
      </c>
      <c r="E1017" s="1146"/>
      <c r="F1017" s="1146"/>
      <c r="G1017" s="1146"/>
      <c r="H1017" s="1146"/>
      <c r="I1017" s="1146"/>
      <c r="J1017" s="1146"/>
      <c r="K1017" s="1146"/>
      <c r="L1017" s="1146"/>
      <c r="M1017" s="1146"/>
      <c r="N1017" s="1146"/>
      <c r="O1017" s="1146"/>
      <c r="P1017" s="1146"/>
      <c r="Q1017" s="1146"/>
      <c r="R1017" s="1146"/>
      <c r="S1017" s="1146"/>
      <c r="T1017" s="1146"/>
      <c r="U1017" s="1146"/>
      <c r="V1017" s="1146"/>
      <c r="W1017" s="1146"/>
      <c r="X1017" s="1146"/>
      <c r="Y1017" s="1146"/>
      <c r="Z1017" s="1146"/>
      <c r="AA1017" s="1146"/>
      <c r="AB1017" s="1146"/>
      <c r="AC1017" s="1146"/>
      <c r="AD1017" s="1146"/>
      <c r="AE1017" s="1146"/>
      <c r="AF1017" s="1146"/>
      <c r="AG1017" s="1146"/>
      <c r="AH1017" s="1147"/>
      <c r="AI1017" s="75"/>
      <c r="AJ1017" s="76"/>
      <c r="AK1017" s="76"/>
      <c r="AL1017" s="76"/>
      <c r="AM1017" s="76"/>
      <c r="AN1017" s="77"/>
      <c r="AO1017" s="77"/>
      <c r="AP1017" s="77"/>
      <c r="AQ1017" s="77"/>
      <c r="AR1017" s="78"/>
      <c r="AS1017" s="77"/>
      <c r="AT1017" s="77"/>
      <c r="AU1017" s="77"/>
      <c r="AV1017" s="77"/>
      <c r="AW1017" s="78"/>
      <c r="AX1017" s="433"/>
      <c r="AY1017" s="434"/>
      <c r="AZ1017" s="434"/>
      <c r="BA1017" s="434"/>
      <c r="BB1017" s="435"/>
    </row>
    <row r="1018" spans="2:57" ht="12" customHeight="1">
      <c r="B1018" s="1139"/>
      <c r="C1018" s="1140"/>
      <c r="D1018" s="1148"/>
      <c r="E1018" s="1148"/>
      <c r="F1018" s="1148"/>
      <c r="G1018" s="1148"/>
      <c r="H1018" s="1148"/>
      <c r="I1018" s="1148"/>
      <c r="J1018" s="1148"/>
      <c r="K1018" s="1148"/>
      <c r="L1018" s="1148"/>
      <c r="M1018" s="1148"/>
      <c r="N1018" s="1148"/>
      <c r="O1018" s="1148"/>
      <c r="P1018" s="1148"/>
      <c r="Q1018" s="1148"/>
      <c r="R1018" s="1148"/>
      <c r="S1018" s="1148"/>
      <c r="T1018" s="1148"/>
      <c r="U1018" s="1148"/>
      <c r="V1018" s="1148"/>
      <c r="W1018" s="1148"/>
      <c r="X1018" s="1148"/>
      <c r="Y1018" s="1148"/>
      <c r="Z1018" s="1148"/>
      <c r="AA1018" s="1148"/>
      <c r="AB1018" s="1148"/>
      <c r="AC1018" s="1148"/>
      <c r="AD1018" s="1148"/>
      <c r="AE1018" s="1148"/>
      <c r="AF1018" s="1148"/>
      <c r="AG1018" s="1148"/>
      <c r="AH1018" s="1149"/>
      <c r="AI1018" s="90"/>
      <c r="AJ1018" s="60"/>
      <c r="AK1018" s="1135"/>
      <c r="AL1018" s="1135"/>
      <c r="AM1018" s="1135"/>
      <c r="AN1018" s="1135"/>
      <c r="AO1018" s="1135"/>
      <c r="AP1018" s="1135"/>
      <c r="AQ1018" s="60"/>
      <c r="AR1018" s="91"/>
      <c r="AS1018" s="1162"/>
      <c r="AT1018" s="1162"/>
      <c r="AU1018" s="1162"/>
      <c r="AV1018" s="1162"/>
      <c r="AW1018" s="1163"/>
      <c r="AX1018" s="1127">
        <f>BN988</f>
        <v>0</v>
      </c>
      <c r="AY1018" s="1128"/>
      <c r="AZ1018" s="1128"/>
      <c r="BA1018" s="1128"/>
      <c r="BB1018" s="1129"/>
      <c r="BD1018" s="502"/>
      <c r="BE1018" s="565"/>
    </row>
    <row r="1019" spans="2:57" ht="12.75" customHeight="1">
      <c r="B1019" s="1141"/>
      <c r="C1019" s="1142"/>
      <c r="D1019" s="1150"/>
      <c r="E1019" s="1150"/>
      <c r="F1019" s="1150"/>
      <c r="G1019" s="1150"/>
      <c r="H1019" s="1150"/>
      <c r="I1019" s="1150"/>
      <c r="J1019" s="1150"/>
      <c r="K1019" s="1150"/>
      <c r="L1019" s="1150"/>
      <c r="M1019" s="1150"/>
      <c r="N1019" s="1150"/>
      <c r="O1019" s="1150"/>
      <c r="P1019" s="1150"/>
      <c r="Q1019" s="1150"/>
      <c r="R1019" s="1150"/>
      <c r="S1019" s="1150"/>
      <c r="T1019" s="1150"/>
      <c r="U1019" s="1150"/>
      <c r="V1019" s="1150"/>
      <c r="W1019" s="1150"/>
      <c r="X1019" s="1150"/>
      <c r="Y1019" s="1150"/>
      <c r="Z1019" s="1150"/>
      <c r="AA1019" s="1150"/>
      <c r="AB1019" s="1150"/>
      <c r="AC1019" s="1150"/>
      <c r="AD1019" s="1150"/>
      <c r="AE1019" s="1150"/>
      <c r="AF1019" s="1150"/>
      <c r="AG1019" s="1150"/>
      <c r="AH1019" s="1151"/>
      <c r="AI1019" s="80"/>
      <c r="AJ1019" s="81"/>
      <c r="AK1019" s="81"/>
      <c r="AL1019" s="81"/>
      <c r="AM1019" s="81"/>
      <c r="AN1019" s="82"/>
      <c r="AO1019" s="82"/>
      <c r="AP1019" s="82"/>
      <c r="AQ1019" s="82"/>
      <c r="AR1019" s="83"/>
      <c r="AS1019" s="82"/>
      <c r="AT1019" s="82"/>
      <c r="AU1019" s="82"/>
      <c r="AV1019" s="82"/>
      <c r="AW1019" s="83"/>
      <c r="AX1019" s="427"/>
      <c r="AY1019" s="428"/>
      <c r="AZ1019" s="428"/>
      <c r="BA1019" s="428"/>
      <c r="BB1019" s="429"/>
    </row>
    <row r="1020" spans="2:57" ht="16.5" customHeight="1">
      <c r="B1020" s="722"/>
      <c r="C1020" s="722"/>
      <c r="D1020" s="715"/>
      <c r="E1020" s="715"/>
      <c r="F1020" s="715"/>
      <c r="G1020" s="715"/>
      <c r="H1020" s="715"/>
      <c r="I1020" s="715"/>
      <c r="J1020" s="715"/>
      <c r="K1020" s="715"/>
      <c r="L1020" s="715"/>
      <c r="M1020" s="715"/>
      <c r="N1020" s="715"/>
      <c r="O1020" s="715"/>
      <c r="P1020" s="715"/>
      <c r="Q1020" s="715"/>
      <c r="R1020" s="715"/>
      <c r="S1020" s="715"/>
      <c r="T1020" s="715"/>
      <c r="U1020" s="715"/>
      <c r="V1020" s="715"/>
      <c r="W1020" s="715"/>
      <c r="X1020" s="715"/>
      <c r="Y1020" s="715"/>
      <c r="Z1020" s="715"/>
      <c r="AA1020" s="715"/>
      <c r="AB1020" s="715"/>
      <c r="AC1020" s="715"/>
      <c r="AD1020" s="715"/>
      <c r="AE1020" s="715"/>
      <c r="AF1020" s="715"/>
      <c r="AG1020" s="715"/>
      <c r="AH1020" s="715"/>
      <c r="AI1020" s="2092" t="s">
        <v>1643</v>
      </c>
      <c r="AJ1020" s="2092"/>
      <c r="AK1020" s="2092"/>
      <c r="AL1020" s="2092"/>
      <c r="AM1020" s="2092"/>
      <c r="AN1020" s="2092"/>
      <c r="AO1020" s="2092"/>
      <c r="AP1020" s="2092"/>
      <c r="AQ1020" s="2092"/>
      <c r="AR1020" s="2092"/>
      <c r="AS1020" s="2092"/>
      <c r="AT1020" s="2092"/>
      <c r="AU1020" s="2092"/>
      <c r="AV1020" s="2092"/>
      <c r="AW1020" s="2093"/>
      <c r="AX1020" s="1136">
        <f>SUM(AX972:BB1019)</f>
        <v>0</v>
      </c>
      <c r="AY1020" s="1136"/>
      <c r="AZ1020" s="1136"/>
      <c r="BA1020" s="1136"/>
      <c r="BB1020" s="1136"/>
    </row>
    <row r="1021" spans="2:57" ht="16.5" customHeight="1">
      <c r="N1021" s="567"/>
      <c r="AI1021" s="2028" t="s">
        <v>582</v>
      </c>
      <c r="AJ1021" s="2029"/>
      <c r="AK1021" s="2029"/>
      <c r="AL1021" s="2029"/>
      <c r="AM1021" s="2029"/>
      <c r="AN1021" s="2029"/>
      <c r="AO1021" s="2029"/>
      <c r="AP1021" s="2029"/>
      <c r="AQ1021" s="2029"/>
      <c r="AR1021" s="2029"/>
      <c r="AS1021" s="2029"/>
      <c r="AT1021" s="2029"/>
      <c r="AU1021" s="2029"/>
      <c r="AV1021" s="2029"/>
      <c r="AW1021" s="2029"/>
      <c r="AX1021" s="1136">
        <f>IF(BG991=0,IF(AG968="parziale",0.3,IF(AG968="totale",0.6,0)),0)</f>
        <v>0</v>
      </c>
      <c r="AY1021" s="1136"/>
      <c r="AZ1021" s="1136"/>
      <c r="BA1021" s="1136"/>
      <c r="BB1021" s="1136"/>
    </row>
    <row r="1022" spans="2:57" ht="16.5" customHeight="1">
      <c r="N1022" s="567"/>
      <c r="AI1022" s="2028" t="s">
        <v>405</v>
      </c>
      <c r="AJ1022" s="2029"/>
      <c r="AK1022" s="2029"/>
      <c r="AL1022" s="2029"/>
      <c r="AM1022" s="2029"/>
      <c r="AN1022" s="2029"/>
      <c r="AO1022" s="2029"/>
      <c r="AP1022" s="2029"/>
      <c r="AQ1022" s="2029"/>
      <c r="AR1022" s="2029"/>
      <c r="AS1022" s="2029"/>
      <c r="AT1022" s="2029"/>
      <c r="AU1022" s="2029"/>
      <c r="AV1022" s="2029"/>
      <c r="AW1022" s="2029"/>
      <c r="AX1022" s="1136">
        <f>IF(AG968="parziale",MIN(AX1020+AX1021,0.4),IF(AG968="totale",MIN(AX1020+AX1021,1),0))</f>
        <v>0</v>
      </c>
      <c r="AY1022" s="1136"/>
      <c r="AZ1022" s="1136"/>
      <c r="BA1022" s="1136"/>
      <c r="BB1022" s="1136"/>
    </row>
    <row r="1023" spans="2:57">
      <c r="N1023" s="567"/>
      <c r="BD1023" s="286" t="s">
        <v>180</v>
      </c>
    </row>
    <row r="1024" spans="2:57">
      <c r="N1024" s="567"/>
      <c r="AI1024" s="580"/>
      <c r="AJ1024" s="581"/>
      <c r="AK1024" s="581"/>
      <c r="AL1024" s="581"/>
      <c r="AM1024" s="581"/>
      <c r="AN1024" s="581"/>
      <c r="AO1024" s="581"/>
      <c r="AP1024" s="581"/>
      <c r="AQ1024" s="581"/>
      <c r="AR1024" s="581"/>
      <c r="AS1024" s="581"/>
      <c r="AT1024" s="581"/>
      <c r="AU1024" s="581"/>
      <c r="AV1024" s="581"/>
      <c r="AW1024" s="581"/>
      <c r="AX1024" s="587"/>
      <c r="AY1024" s="587"/>
      <c r="AZ1024" s="587"/>
      <c r="BA1024" s="587"/>
      <c r="BB1024" s="587"/>
    </row>
    <row r="1025" spans="2:72" ht="33" customHeight="1">
      <c r="B1025" s="1164" t="s">
        <v>1738</v>
      </c>
      <c r="C1025" s="1165"/>
      <c r="D1025" s="1165"/>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165"/>
      <c r="AF1025" s="1165"/>
      <c r="AG1025" s="1165"/>
      <c r="AH1025" s="1165"/>
      <c r="AI1025" s="1165"/>
      <c r="AJ1025" s="1165"/>
      <c r="AK1025" s="1165"/>
      <c r="AL1025" s="1165"/>
      <c r="AM1025" s="1165"/>
      <c r="AN1025" s="1165"/>
      <c r="AO1025" s="1165"/>
      <c r="AP1025" s="1165"/>
      <c r="AQ1025" s="1165"/>
      <c r="AR1025" s="1165"/>
      <c r="AS1025" s="1165"/>
      <c r="AT1025" s="1165"/>
      <c r="AU1025" s="1165"/>
      <c r="AV1025" s="1165"/>
      <c r="AW1025" s="1165"/>
      <c r="AX1025" s="1165"/>
      <c r="AY1025" s="1165"/>
      <c r="AZ1025" s="1165"/>
      <c r="BA1025" s="1165"/>
      <c r="BB1025" s="1166"/>
    </row>
    <row r="1026" spans="2:72" ht="39.75" customHeight="1">
      <c r="B1026" s="964" t="s">
        <v>923</v>
      </c>
      <c r="C1026" s="965"/>
      <c r="D1026" s="965"/>
      <c r="E1026" s="965"/>
      <c r="F1026" s="965"/>
      <c r="G1026" s="965"/>
      <c r="H1026" s="965"/>
      <c r="I1026" s="965"/>
      <c r="J1026" s="965"/>
      <c r="K1026" s="965"/>
      <c r="L1026" s="965"/>
      <c r="M1026" s="965"/>
      <c r="N1026" s="965"/>
      <c r="O1026" s="965"/>
      <c r="P1026" s="965"/>
      <c r="Q1026" s="965"/>
      <c r="R1026" s="965"/>
      <c r="S1026" s="965"/>
      <c r="T1026" s="965"/>
      <c r="U1026" s="965"/>
      <c r="V1026" s="965"/>
      <c r="W1026" s="965"/>
      <c r="X1026" s="965"/>
      <c r="Y1026" s="965"/>
      <c r="Z1026" s="965"/>
      <c r="AA1026" s="965"/>
      <c r="AB1026" s="965"/>
      <c r="AC1026" s="965"/>
      <c r="AD1026" s="965"/>
      <c r="AE1026" s="965"/>
      <c r="AF1026" s="965"/>
      <c r="AG1026" s="965"/>
      <c r="AH1026" s="965"/>
      <c r="AI1026" s="965"/>
      <c r="AJ1026" s="965"/>
      <c r="AK1026" s="965"/>
      <c r="AL1026" s="965"/>
      <c r="AM1026" s="965"/>
      <c r="AN1026" s="965"/>
      <c r="AO1026" s="965"/>
      <c r="AP1026" s="965"/>
      <c r="AQ1026" s="965"/>
      <c r="AR1026" s="966"/>
      <c r="AS1026" s="1132" t="s">
        <v>922</v>
      </c>
      <c r="AT1026" s="1133"/>
      <c r="AU1026" s="1133"/>
      <c r="AV1026" s="1133"/>
      <c r="AW1026" s="1134"/>
      <c r="AX1026" s="1176" t="s">
        <v>312</v>
      </c>
      <c r="AY1026" s="1177"/>
      <c r="AZ1026" s="1177"/>
      <c r="BA1026" s="1177"/>
      <c r="BB1026" s="1178"/>
      <c r="BF1026" s="568"/>
      <c r="BG1026" s="424"/>
      <c r="BH1026" s="425" t="s">
        <v>501</v>
      </c>
      <c r="BI1026" s="426"/>
      <c r="BJ1026" s="424"/>
      <c r="BK1026" s="682" t="s">
        <v>1587</v>
      </c>
      <c r="BL1026" s="426"/>
      <c r="BM1026" s="568"/>
      <c r="BN1026" s="568"/>
      <c r="BO1026" s="568"/>
      <c r="BP1026" s="568"/>
      <c r="BQ1026" s="568"/>
    </row>
    <row r="1027" spans="2:72" ht="12.75" customHeight="1">
      <c r="B1027" s="1137" t="s">
        <v>1678</v>
      </c>
      <c r="C1027" s="1138"/>
      <c r="D1027" s="1146" t="s">
        <v>1644</v>
      </c>
      <c r="E1027" s="1146"/>
      <c r="F1027" s="1146"/>
      <c r="G1027" s="1146"/>
      <c r="H1027" s="1146"/>
      <c r="I1027" s="1146"/>
      <c r="J1027" s="1146"/>
      <c r="K1027" s="1146"/>
      <c r="L1027" s="1146"/>
      <c r="M1027" s="1146"/>
      <c r="N1027" s="1146"/>
      <c r="O1027" s="1146"/>
      <c r="P1027" s="1146"/>
      <c r="Q1027" s="1146"/>
      <c r="R1027" s="1146"/>
      <c r="S1027" s="1146"/>
      <c r="T1027" s="1146"/>
      <c r="U1027" s="1146"/>
      <c r="V1027" s="1146"/>
      <c r="W1027" s="1146"/>
      <c r="X1027" s="1146"/>
      <c r="Y1027" s="1146"/>
      <c r="Z1027" s="1146"/>
      <c r="AA1027" s="1146"/>
      <c r="AB1027" s="1146"/>
      <c r="AC1027" s="1146"/>
      <c r="AD1027" s="1146"/>
      <c r="AE1027" s="1146"/>
      <c r="AF1027" s="1146"/>
      <c r="AG1027" s="1146"/>
      <c r="AH1027" s="1147"/>
      <c r="AI1027" s="75"/>
      <c r="AJ1027" s="76"/>
      <c r="AK1027" s="76"/>
      <c r="AL1027" s="76"/>
      <c r="AM1027" s="76"/>
      <c r="AN1027" s="77"/>
      <c r="AO1027" s="77"/>
      <c r="AP1027" s="77"/>
      <c r="AQ1027" s="77"/>
      <c r="AR1027" s="78"/>
      <c r="AS1027" s="79"/>
      <c r="AT1027" s="77"/>
      <c r="AU1027" s="77"/>
      <c r="AV1027" s="77"/>
      <c r="AW1027" s="77"/>
      <c r="AX1027" s="433"/>
      <c r="AY1027" s="434"/>
      <c r="AZ1027" s="434"/>
      <c r="BA1027" s="434"/>
      <c r="BB1027" s="435"/>
      <c r="BF1027" s="568"/>
      <c r="BG1027" s="423">
        <v>1</v>
      </c>
      <c r="BH1027" s="423">
        <v>2</v>
      </c>
      <c r="BI1027" s="423"/>
      <c r="BJ1027" s="688" t="s">
        <v>1749</v>
      </c>
      <c r="BK1027" s="689" t="s">
        <v>1750</v>
      </c>
      <c r="BL1027" s="685"/>
      <c r="BM1027" s="483" t="s">
        <v>1966</v>
      </c>
      <c r="BN1027" s="483" t="s">
        <v>1588</v>
      </c>
      <c r="BO1027" s="483" t="s">
        <v>1051</v>
      </c>
      <c r="BP1027" s="483"/>
      <c r="BQ1027" s="483"/>
    </row>
    <row r="1028" spans="2:72" ht="12" customHeight="1">
      <c r="B1028" s="1139"/>
      <c r="C1028" s="1140"/>
      <c r="D1028" s="1148"/>
      <c r="E1028" s="1148"/>
      <c r="F1028" s="1148"/>
      <c r="G1028" s="1148"/>
      <c r="H1028" s="1148"/>
      <c r="I1028" s="1148"/>
      <c r="J1028" s="1148"/>
      <c r="K1028" s="1148"/>
      <c r="L1028" s="1148"/>
      <c r="M1028" s="1148"/>
      <c r="N1028" s="1148"/>
      <c r="O1028" s="1148"/>
      <c r="P1028" s="1148"/>
      <c r="Q1028" s="1148"/>
      <c r="R1028" s="1148"/>
      <c r="S1028" s="1148"/>
      <c r="T1028" s="1148"/>
      <c r="U1028" s="1148"/>
      <c r="V1028" s="1148"/>
      <c r="W1028" s="1148"/>
      <c r="X1028" s="1148"/>
      <c r="Y1028" s="1148"/>
      <c r="Z1028" s="1148"/>
      <c r="AA1028" s="1148"/>
      <c r="AB1028" s="1148"/>
      <c r="AC1028" s="1148"/>
      <c r="AD1028" s="1148"/>
      <c r="AE1028" s="1148"/>
      <c r="AF1028" s="1148"/>
      <c r="AG1028" s="1148"/>
      <c r="AH1028" s="1149"/>
      <c r="AI1028" s="1143"/>
      <c r="AJ1028" s="1135"/>
      <c r="AK1028" s="1135"/>
      <c r="AL1028" s="1135"/>
      <c r="AM1028" s="1144" t="s">
        <v>201</v>
      </c>
      <c r="AN1028" s="1145"/>
      <c r="AO1028" s="1135"/>
      <c r="AP1028" s="1135"/>
      <c r="AQ1028" s="1135"/>
      <c r="AR1028" s="1171"/>
      <c r="AS1028" s="1130" t="str">
        <f>IF(AND(AI1028&lt;&gt;"",AO1028&lt;&gt;"",NOT(ISERROR(AI1028/AO1028))),AI1028/AO1028,"")</f>
        <v/>
      </c>
      <c r="AT1028" s="1131"/>
      <c r="AU1028" s="1131"/>
      <c r="AV1028" s="1131"/>
      <c r="AW1028" s="1131"/>
      <c r="AX1028" s="1127">
        <f>BO1028</f>
        <v>0</v>
      </c>
      <c r="AY1028" s="1128"/>
      <c r="AZ1028" s="1128"/>
      <c r="BA1028" s="1128"/>
      <c r="BB1028" s="1129"/>
      <c r="BD1028" s="502"/>
      <c r="BE1028" s="565"/>
      <c r="BF1028" s="686" t="s">
        <v>1678</v>
      </c>
      <c r="BG1028" s="699">
        <v>0</v>
      </c>
      <c r="BH1028" s="699">
        <v>0.5</v>
      </c>
      <c r="BI1028" s="693"/>
      <c r="BJ1028" s="697">
        <v>0.05</v>
      </c>
      <c r="BK1028" s="697">
        <v>0.09</v>
      </c>
      <c r="BL1028" s="694"/>
      <c r="BM1028" s="690" t="str">
        <f>AS1028</f>
        <v/>
      </c>
      <c r="BN1028" s="687">
        <f>IF(AND(BM1028&gt;0,BM1028&lt;&gt;""),IF(BM1028&gt;=BH1028,BK1028,IF(BM1028&gt;=BG1028,BJ1028,0)),0)</f>
        <v>0</v>
      </c>
      <c r="BO1028" s="687">
        <f t="shared" ref="BO1028:BO1033" si="25">IF(BH$1043=3,BN1028,0)</f>
        <v>0</v>
      </c>
      <c r="BP1028" s="767"/>
      <c r="BQ1028" s="767"/>
    </row>
    <row r="1029" spans="2:72" ht="12.75" customHeight="1">
      <c r="B1029" s="1141"/>
      <c r="C1029" s="1142"/>
      <c r="D1029" s="1150"/>
      <c r="E1029" s="1150"/>
      <c r="F1029" s="1150"/>
      <c r="G1029" s="1150"/>
      <c r="H1029" s="1150"/>
      <c r="I1029" s="1150"/>
      <c r="J1029" s="1150"/>
      <c r="K1029" s="1150"/>
      <c r="L1029" s="1150"/>
      <c r="M1029" s="1150"/>
      <c r="N1029" s="1150"/>
      <c r="O1029" s="1150"/>
      <c r="P1029" s="1150"/>
      <c r="Q1029" s="1150"/>
      <c r="R1029" s="1150"/>
      <c r="S1029" s="1150"/>
      <c r="T1029" s="1150"/>
      <c r="U1029" s="1150"/>
      <c r="V1029" s="1150"/>
      <c r="W1029" s="1150"/>
      <c r="X1029" s="1150"/>
      <c r="Y1029" s="1150"/>
      <c r="Z1029" s="1150"/>
      <c r="AA1029" s="1150"/>
      <c r="AB1029" s="1150"/>
      <c r="AC1029" s="1150"/>
      <c r="AD1029" s="1150"/>
      <c r="AE1029" s="1150"/>
      <c r="AF1029" s="1150"/>
      <c r="AG1029" s="1150"/>
      <c r="AH1029" s="1151"/>
      <c r="AI1029" s="88"/>
      <c r="AJ1029" s="89"/>
      <c r="AK1029" s="89"/>
      <c r="AL1029" s="89"/>
      <c r="AM1029" s="89"/>
      <c r="AN1029" s="86"/>
      <c r="AO1029" s="86"/>
      <c r="AP1029" s="86"/>
      <c r="AQ1029" s="86"/>
      <c r="AR1029" s="87"/>
      <c r="AS1029" s="485"/>
      <c r="AT1029" s="486"/>
      <c r="AU1029" s="486"/>
      <c r="AV1029" s="486"/>
      <c r="AW1029" s="486"/>
      <c r="AX1029" s="427"/>
      <c r="AY1029" s="428"/>
      <c r="AZ1029" s="428"/>
      <c r="BA1029" s="428"/>
      <c r="BB1029" s="429"/>
      <c r="BF1029" s="686" t="s">
        <v>1919</v>
      </c>
      <c r="BG1029" s="699">
        <v>0</v>
      </c>
      <c r="BH1029" s="699">
        <v>3</v>
      </c>
      <c r="BI1029" s="693"/>
      <c r="BJ1029" s="697">
        <v>0.02</v>
      </c>
      <c r="BK1029" s="697">
        <v>0.04</v>
      </c>
      <c r="BL1029" s="694"/>
      <c r="BM1029" s="690">
        <f>AK1031</f>
        <v>0</v>
      </c>
      <c r="BN1029" s="687">
        <f>IF(AND(BM1029&gt;0,BM1029&lt;&gt;""),IF(BM1029&gt;=BH1029,BK1029,IF(BM1029&gt;=BG1029,BJ1029,0)),0)</f>
        <v>0</v>
      </c>
      <c r="BO1029" s="687">
        <f t="shared" si="25"/>
        <v>0</v>
      </c>
      <c r="BP1029" s="767"/>
      <c r="BQ1029" s="767"/>
    </row>
    <row r="1030" spans="2:72" ht="9" customHeight="1">
      <c r="B1030" s="1139" t="s">
        <v>1919</v>
      </c>
      <c r="C1030" s="1140"/>
      <c r="D1030" s="1148" t="s">
        <v>498</v>
      </c>
      <c r="E1030" s="1148"/>
      <c r="F1030" s="1148"/>
      <c r="G1030" s="1148"/>
      <c r="H1030" s="1148"/>
      <c r="I1030" s="1148"/>
      <c r="J1030" s="1148"/>
      <c r="K1030" s="1148"/>
      <c r="L1030" s="1148"/>
      <c r="M1030" s="1148"/>
      <c r="N1030" s="1148"/>
      <c r="O1030" s="1148"/>
      <c r="P1030" s="1148"/>
      <c r="Q1030" s="1148"/>
      <c r="R1030" s="1148"/>
      <c r="S1030" s="1148"/>
      <c r="T1030" s="1148"/>
      <c r="U1030" s="1148"/>
      <c r="V1030" s="1148"/>
      <c r="W1030" s="1148"/>
      <c r="X1030" s="1148"/>
      <c r="Y1030" s="1148"/>
      <c r="Z1030" s="1148"/>
      <c r="AA1030" s="1148"/>
      <c r="AB1030" s="1148"/>
      <c r="AC1030" s="1148"/>
      <c r="AD1030" s="1148"/>
      <c r="AE1030" s="1148"/>
      <c r="AF1030" s="1148"/>
      <c r="AG1030" s="1148"/>
      <c r="AH1030" s="1148"/>
      <c r="AI1030" s="75"/>
      <c r="AJ1030" s="76"/>
      <c r="AK1030" s="76"/>
      <c r="AL1030" s="76"/>
      <c r="AM1030" s="76"/>
      <c r="AN1030" s="77"/>
      <c r="AO1030" s="77"/>
      <c r="AP1030" s="77"/>
      <c r="AQ1030" s="77"/>
      <c r="AR1030" s="78"/>
      <c r="AS1030" s="77"/>
      <c r="AT1030" s="77"/>
      <c r="AU1030" s="77"/>
      <c r="AV1030" s="77"/>
      <c r="AW1030" s="78"/>
      <c r="AX1030" s="430"/>
      <c r="AY1030" s="431"/>
      <c r="AZ1030" s="431"/>
      <c r="BA1030" s="431"/>
      <c r="BB1030" s="432"/>
      <c r="BF1030" s="686" t="s">
        <v>1920</v>
      </c>
      <c r="BG1030" s="699">
        <v>0</v>
      </c>
      <c r="BH1030" s="699">
        <v>3</v>
      </c>
      <c r="BI1030" s="693"/>
      <c r="BJ1030" s="697">
        <v>0.02</v>
      </c>
      <c r="BK1030" s="697">
        <v>0.04</v>
      </c>
      <c r="BL1030" s="694"/>
      <c r="BM1030" s="690">
        <f>AK1034</f>
        <v>0</v>
      </c>
      <c r="BN1030" s="687">
        <f>IF(AND(BM1030&gt;0,BM1030&lt;&gt;""),IF(BM1030&gt;=BH1030,BK1030,IF(BM1030&gt;=BG1030,BJ1030,0)),0)</f>
        <v>0</v>
      </c>
      <c r="BO1030" s="687">
        <f t="shared" si="25"/>
        <v>0</v>
      </c>
      <c r="BP1030" s="767"/>
      <c r="BQ1030" s="767"/>
    </row>
    <row r="1031" spans="2:72" ht="12" customHeight="1">
      <c r="B1031" s="1139"/>
      <c r="C1031" s="1140"/>
      <c r="D1031" s="1148"/>
      <c r="E1031" s="1148"/>
      <c r="F1031" s="1148"/>
      <c r="G1031" s="1148"/>
      <c r="H1031" s="1148"/>
      <c r="I1031" s="1148"/>
      <c r="J1031" s="1148"/>
      <c r="K1031" s="1148"/>
      <c r="L1031" s="1148"/>
      <c r="M1031" s="1148"/>
      <c r="N1031" s="1148"/>
      <c r="O1031" s="1148"/>
      <c r="P1031" s="1148"/>
      <c r="Q1031" s="1148"/>
      <c r="R1031" s="1148"/>
      <c r="S1031" s="1148"/>
      <c r="T1031" s="1148"/>
      <c r="U1031" s="1148"/>
      <c r="V1031" s="1148"/>
      <c r="W1031" s="1148"/>
      <c r="X1031" s="1148"/>
      <c r="Y1031" s="1148"/>
      <c r="Z1031" s="1148"/>
      <c r="AA1031" s="1148"/>
      <c r="AB1031" s="1148"/>
      <c r="AC1031" s="1148"/>
      <c r="AD1031" s="1148"/>
      <c r="AE1031" s="1148"/>
      <c r="AF1031" s="1148"/>
      <c r="AG1031" s="1148"/>
      <c r="AH1031" s="1148"/>
      <c r="AI1031" s="90"/>
      <c r="AJ1031" s="60"/>
      <c r="AK1031" s="1167"/>
      <c r="AL1031" s="1167"/>
      <c r="AM1031" s="1167"/>
      <c r="AN1031" s="1167"/>
      <c r="AO1031" s="1167"/>
      <c r="AP1031" s="1167"/>
      <c r="AQ1031" s="60"/>
      <c r="AR1031" s="91"/>
      <c r="AS1031" s="1162"/>
      <c r="AT1031" s="1162"/>
      <c r="AU1031" s="1162"/>
      <c r="AV1031" s="1162"/>
      <c r="AW1031" s="1163"/>
      <c r="AX1031" s="1127">
        <f>BO1029</f>
        <v>0</v>
      </c>
      <c r="AY1031" s="1128"/>
      <c r="AZ1031" s="1128"/>
      <c r="BA1031" s="1128"/>
      <c r="BB1031" s="1129"/>
      <c r="BD1031" s="502"/>
      <c r="BE1031" s="565"/>
      <c r="BF1031" s="686" t="s">
        <v>1300</v>
      </c>
      <c r="BG1031" s="699">
        <v>0</v>
      </c>
      <c r="BH1031" s="699">
        <v>10</v>
      </c>
      <c r="BI1031" s="693"/>
      <c r="BJ1031" s="697">
        <v>0.02</v>
      </c>
      <c r="BK1031" s="697">
        <v>0.04</v>
      </c>
      <c r="BL1031" s="694"/>
      <c r="BM1031" s="690">
        <f>AK1037</f>
        <v>0</v>
      </c>
      <c r="BN1031" s="687">
        <f>IF(AND(BM1031&gt;0,BM1031&lt;&gt;""),IF(BM1031&gt;=BH1031,BK1031,IF(BM1031&gt;=BG1031,BJ1031,0)),0)</f>
        <v>0</v>
      </c>
      <c r="BO1031" s="687">
        <f t="shared" si="25"/>
        <v>0</v>
      </c>
      <c r="BP1031" s="767"/>
      <c r="BQ1031" s="767"/>
    </row>
    <row r="1032" spans="2:72" ht="8.25" customHeight="1">
      <c r="B1032" s="1139"/>
      <c r="C1032" s="1140"/>
      <c r="D1032" s="1148"/>
      <c r="E1032" s="1148"/>
      <c r="F1032" s="1148"/>
      <c r="G1032" s="1148"/>
      <c r="H1032" s="1148"/>
      <c r="I1032" s="1148"/>
      <c r="J1032" s="1148"/>
      <c r="K1032" s="1148"/>
      <c r="L1032" s="1148"/>
      <c r="M1032" s="1148"/>
      <c r="N1032" s="1148"/>
      <c r="O1032" s="1148"/>
      <c r="P1032" s="1148"/>
      <c r="Q1032" s="1148"/>
      <c r="R1032" s="1148"/>
      <c r="S1032" s="1148"/>
      <c r="T1032" s="1148"/>
      <c r="U1032" s="1148"/>
      <c r="V1032" s="1148"/>
      <c r="W1032" s="1148"/>
      <c r="X1032" s="1148"/>
      <c r="Y1032" s="1148"/>
      <c r="Z1032" s="1148"/>
      <c r="AA1032" s="1148"/>
      <c r="AB1032" s="1148"/>
      <c r="AC1032" s="1148"/>
      <c r="AD1032" s="1148"/>
      <c r="AE1032" s="1148"/>
      <c r="AF1032" s="1148"/>
      <c r="AG1032" s="1148"/>
      <c r="AH1032" s="1148"/>
      <c r="AI1032" s="80"/>
      <c r="AJ1032" s="81"/>
      <c r="AK1032" s="81"/>
      <c r="AL1032" s="81"/>
      <c r="AM1032" s="81"/>
      <c r="AN1032" s="82"/>
      <c r="AO1032" s="82"/>
      <c r="AP1032" s="82"/>
      <c r="AQ1032" s="82"/>
      <c r="AR1032" s="83"/>
      <c r="AS1032" s="82"/>
      <c r="AT1032" s="82"/>
      <c r="AU1032" s="82"/>
      <c r="AV1032" s="82"/>
      <c r="AW1032" s="83"/>
      <c r="AX1032" s="430"/>
      <c r="AY1032" s="431"/>
      <c r="AZ1032" s="431"/>
      <c r="BA1032" s="431"/>
      <c r="BB1032" s="432"/>
      <c r="BF1032" s="686" t="s">
        <v>1301</v>
      </c>
      <c r="BG1032" s="699">
        <v>0</v>
      </c>
      <c r="BH1032" s="699">
        <v>3</v>
      </c>
      <c r="BI1032" s="693"/>
      <c r="BJ1032" s="697">
        <v>0.02</v>
      </c>
      <c r="BK1032" s="697">
        <v>0.04</v>
      </c>
      <c r="BL1032" s="694"/>
      <c r="BM1032" s="690">
        <f>AK1040</f>
        <v>0</v>
      </c>
      <c r="BN1032" s="687">
        <f>IF(AND(BM1032&gt;0,BM1032&lt;&gt;""),IF(BM1032&gt;=BH1032,BK1032,IF(BM1032&gt;=BG1032,BJ1032,0)),0)</f>
        <v>0</v>
      </c>
      <c r="BO1032" s="687">
        <f t="shared" si="25"/>
        <v>0</v>
      </c>
      <c r="BP1032" s="767"/>
      <c r="BQ1032" s="767"/>
      <c r="BS1032" s="698"/>
      <c r="BT1032" s="698"/>
    </row>
    <row r="1033" spans="2:72" ht="10.5" customHeight="1">
      <c r="B1033" s="1137" t="s">
        <v>1920</v>
      </c>
      <c r="C1033" s="1138"/>
      <c r="D1033" s="1146" t="s">
        <v>174</v>
      </c>
      <c r="E1033" s="1146"/>
      <c r="F1033" s="1146"/>
      <c r="G1033" s="1146"/>
      <c r="H1033" s="1146"/>
      <c r="I1033" s="1146"/>
      <c r="J1033" s="1146"/>
      <c r="K1033" s="1146"/>
      <c r="L1033" s="1146"/>
      <c r="M1033" s="1146"/>
      <c r="N1033" s="1146"/>
      <c r="O1033" s="1146"/>
      <c r="P1033" s="1146"/>
      <c r="Q1033" s="1146"/>
      <c r="R1033" s="1146"/>
      <c r="S1033" s="1146"/>
      <c r="T1033" s="1146"/>
      <c r="U1033" s="1146"/>
      <c r="V1033" s="1146"/>
      <c r="W1033" s="1146"/>
      <c r="X1033" s="1146"/>
      <c r="Y1033" s="1146"/>
      <c r="Z1033" s="1146"/>
      <c r="AA1033" s="1146"/>
      <c r="AB1033" s="1146"/>
      <c r="AC1033" s="1146"/>
      <c r="AD1033" s="1146"/>
      <c r="AE1033" s="1146"/>
      <c r="AF1033" s="1146"/>
      <c r="AG1033" s="1146"/>
      <c r="AH1033" s="1146"/>
      <c r="AI1033" s="75"/>
      <c r="AJ1033" s="76"/>
      <c r="AK1033" s="76"/>
      <c r="AL1033" s="76"/>
      <c r="AM1033" s="76"/>
      <c r="AN1033" s="77"/>
      <c r="AO1033" s="77"/>
      <c r="AP1033" s="77"/>
      <c r="AQ1033" s="77"/>
      <c r="AR1033" s="78"/>
      <c r="AS1033" s="77"/>
      <c r="AT1033" s="77"/>
      <c r="AU1033" s="77"/>
      <c r="AV1033" s="77"/>
      <c r="AW1033" s="78"/>
      <c r="AX1033" s="434"/>
      <c r="AY1033" s="434"/>
      <c r="AZ1033" s="434"/>
      <c r="BA1033" s="434"/>
      <c r="BB1033" s="435"/>
      <c r="BF1033" s="686" t="s">
        <v>1914</v>
      </c>
      <c r="BG1033" s="699"/>
      <c r="BH1033" s="699"/>
      <c r="BI1033" s="693"/>
      <c r="BJ1033" s="697">
        <v>0</v>
      </c>
      <c r="BK1033" s="697">
        <v>0.35</v>
      </c>
      <c r="BL1033" s="694"/>
      <c r="BM1033" s="690">
        <f>AK1043</f>
        <v>0</v>
      </c>
      <c r="BN1033" s="697">
        <f>MIN(MAX((BM1033-3.2)/3.2,BJ1033),BK1033)</f>
        <v>0</v>
      </c>
      <c r="BO1033" s="687">
        <f t="shared" si="25"/>
        <v>0</v>
      </c>
      <c r="BP1033" s="767"/>
      <c r="BQ1033" s="767"/>
    </row>
    <row r="1034" spans="2:72" ht="12" customHeight="1">
      <c r="B1034" s="1139"/>
      <c r="C1034" s="1140"/>
      <c r="D1034" s="1148"/>
      <c r="E1034" s="1148"/>
      <c r="F1034" s="1148"/>
      <c r="G1034" s="1148"/>
      <c r="H1034" s="1148"/>
      <c r="I1034" s="1148"/>
      <c r="J1034" s="1148"/>
      <c r="K1034" s="1148"/>
      <c r="L1034" s="1148"/>
      <c r="M1034" s="1148"/>
      <c r="N1034" s="1148"/>
      <c r="O1034" s="1148"/>
      <c r="P1034" s="1148"/>
      <c r="Q1034" s="1148"/>
      <c r="R1034" s="1148"/>
      <c r="S1034" s="1148"/>
      <c r="T1034" s="1148"/>
      <c r="U1034" s="1148"/>
      <c r="V1034" s="1148"/>
      <c r="W1034" s="1148"/>
      <c r="X1034" s="1148"/>
      <c r="Y1034" s="1148"/>
      <c r="Z1034" s="1148"/>
      <c r="AA1034" s="1148"/>
      <c r="AB1034" s="1148"/>
      <c r="AC1034" s="1148"/>
      <c r="AD1034" s="1148"/>
      <c r="AE1034" s="1148"/>
      <c r="AF1034" s="1148"/>
      <c r="AG1034" s="1148"/>
      <c r="AH1034" s="1148"/>
      <c r="AI1034" s="90"/>
      <c r="AJ1034" s="60"/>
      <c r="AK1034" s="1167"/>
      <c r="AL1034" s="1167"/>
      <c r="AM1034" s="1167"/>
      <c r="AN1034" s="1167"/>
      <c r="AO1034" s="1167"/>
      <c r="AP1034" s="1167"/>
      <c r="AQ1034" s="60"/>
      <c r="AR1034" s="91"/>
      <c r="AS1034" s="1162"/>
      <c r="AT1034" s="1162"/>
      <c r="AU1034" s="1162"/>
      <c r="AV1034" s="1162"/>
      <c r="AW1034" s="1163"/>
      <c r="AX1034" s="1127">
        <f>BO1030</f>
        <v>0</v>
      </c>
      <c r="AY1034" s="1128"/>
      <c r="AZ1034" s="1128"/>
      <c r="BA1034" s="1128"/>
      <c r="BB1034" s="1129"/>
      <c r="BD1034" s="502"/>
      <c r="BE1034" s="565"/>
      <c r="BF1034" s="298"/>
      <c r="BG1034" s="298"/>
      <c r="BH1034" s="298"/>
      <c r="BI1034" s="298"/>
      <c r="BJ1034" s="298"/>
      <c r="BK1034" s="298"/>
      <c r="BL1034" s="298"/>
      <c r="BM1034" s="298"/>
      <c r="BN1034" s="298"/>
      <c r="BO1034" s="298"/>
    </row>
    <row r="1035" spans="2:72" ht="12.75" customHeight="1">
      <c r="B1035" s="1141"/>
      <c r="C1035" s="1142"/>
      <c r="D1035" s="1150"/>
      <c r="E1035" s="1150"/>
      <c r="F1035" s="1150"/>
      <c r="G1035" s="1150"/>
      <c r="H1035" s="1150"/>
      <c r="I1035" s="1150"/>
      <c r="J1035" s="1150"/>
      <c r="K1035" s="1150"/>
      <c r="L1035" s="1150"/>
      <c r="M1035" s="1150"/>
      <c r="N1035" s="1150"/>
      <c r="O1035" s="1150"/>
      <c r="P1035" s="1150"/>
      <c r="Q1035" s="1150"/>
      <c r="R1035" s="1150"/>
      <c r="S1035" s="1150"/>
      <c r="T1035" s="1150"/>
      <c r="U1035" s="1150"/>
      <c r="V1035" s="1150"/>
      <c r="W1035" s="1150"/>
      <c r="X1035" s="1150"/>
      <c r="Y1035" s="1150"/>
      <c r="Z1035" s="1150"/>
      <c r="AA1035" s="1150"/>
      <c r="AB1035" s="1150"/>
      <c r="AC1035" s="1150"/>
      <c r="AD1035" s="1150"/>
      <c r="AE1035" s="1150"/>
      <c r="AF1035" s="1150"/>
      <c r="AG1035" s="1150"/>
      <c r="AH1035" s="1150"/>
      <c r="AI1035" s="80"/>
      <c r="AJ1035" s="81"/>
      <c r="AK1035" s="81"/>
      <c r="AL1035" s="81"/>
      <c r="AM1035" s="81"/>
      <c r="AN1035" s="82"/>
      <c r="AO1035" s="82"/>
      <c r="AP1035" s="82"/>
      <c r="AQ1035" s="82"/>
      <c r="AR1035" s="83"/>
      <c r="AS1035" s="82"/>
      <c r="AT1035" s="82"/>
      <c r="AU1035" s="82"/>
      <c r="AV1035" s="82"/>
      <c r="AW1035" s="83"/>
      <c r="AX1035" s="428"/>
      <c r="AY1035" s="428"/>
      <c r="AZ1035" s="428"/>
      <c r="BA1035" s="428"/>
      <c r="BB1035" s="429"/>
      <c r="BF1035" s="686"/>
      <c r="BG1035" s="699"/>
      <c r="BH1035" s="699"/>
      <c r="BI1035" s="693"/>
      <c r="BJ1035" s="697"/>
      <c r="BK1035" s="697"/>
      <c r="BL1035" s="694"/>
      <c r="BM1035" s="690"/>
      <c r="BN1035" s="687"/>
      <c r="BO1035" s="687"/>
      <c r="BP1035" s="767"/>
      <c r="BQ1035" s="767"/>
    </row>
    <row r="1036" spans="2:72" ht="10.5" customHeight="1">
      <c r="B1036" s="1137" t="s">
        <v>1300</v>
      </c>
      <c r="C1036" s="1138"/>
      <c r="D1036" s="1146" t="s">
        <v>499</v>
      </c>
      <c r="E1036" s="1146"/>
      <c r="F1036" s="1146"/>
      <c r="G1036" s="1146"/>
      <c r="H1036" s="1146"/>
      <c r="I1036" s="1146"/>
      <c r="J1036" s="1146"/>
      <c r="K1036" s="1146"/>
      <c r="L1036" s="1146"/>
      <c r="M1036" s="1146"/>
      <c r="N1036" s="1146"/>
      <c r="O1036" s="1146"/>
      <c r="P1036" s="1146"/>
      <c r="Q1036" s="1146"/>
      <c r="R1036" s="1146"/>
      <c r="S1036" s="1146"/>
      <c r="T1036" s="1146"/>
      <c r="U1036" s="1146"/>
      <c r="V1036" s="1146"/>
      <c r="W1036" s="1146"/>
      <c r="X1036" s="1146"/>
      <c r="Y1036" s="1146"/>
      <c r="Z1036" s="1146"/>
      <c r="AA1036" s="1146"/>
      <c r="AB1036" s="1146"/>
      <c r="AC1036" s="1146"/>
      <c r="AD1036" s="1146"/>
      <c r="AE1036" s="1146"/>
      <c r="AF1036" s="1146"/>
      <c r="AG1036" s="1146"/>
      <c r="AH1036" s="1146"/>
      <c r="AI1036" s="75"/>
      <c r="AJ1036" s="76"/>
      <c r="AK1036" s="76"/>
      <c r="AL1036" s="76"/>
      <c r="AM1036" s="76"/>
      <c r="AN1036" s="77"/>
      <c r="AO1036" s="77"/>
      <c r="AP1036" s="77"/>
      <c r="AQ1036" s="77"/>
      <c r="AR1036" s="78"/>
      <c r="AS1036" s="77"/>
      <c r="AT1036" s="77"/>
      <c r="AU1036" s="77"/>
      <c r="AV1036" s="77"/>
      <c r="AW1036" s="78"/>
      <c r="AX1036" s="434"/>
      <c r="AY1036" s="434"/>
      <c r="AZ1036" s="434"/>
      <c r="BA1036" s="434"/>
      <c r="BB1036" s="435"/>
      <c r="BF1036" s="686"/>
      <c r="BG1036" s="699"/>
      <c r="BH1036" s="699"/>
      <c r="BI1036" s="693"/>
      <c r="BJ1036" s="697"/>
      <c r="BK1036" s="697"/>
      <c r="BL1036" s="695"/>
      <c r="BM1036" s="691"/>
      <c r="BN1036" s="687"/>
      <c r="BO1036" s="687"/>
      <c r="BP1036" s="767"/>
      <c r="BQ1036" s="767"/>
    </row>
    <row r="1037" spans="2:72" ht="12" customHeight="1">
      <c r="B1037" s="1139"/>
      <c r="C1037" s="1140"/>
      <c r="D1037" s="1148"/>
      <c r="E1037" s="1148"/>
      <c r="F1037" s="1148"/>
      <c r="G1037" s="1148"/>
      <c r="H1037" s="1148"/>
      <c r="I1037" s="1148"/>
      <c r="J1037" s="1148"/>
      <c r="K1037" s="1148"/>
      <c r="L1037" s="1148"/>
      <c r="M1037" s="1148"/>
      <c r="N1037" s="1148"/>
      <c r="O1037" s="1148"/>
      <c r="P1037" s="1148"/>
      <c r="Q1037" s="1148"/>
      <c r="R1037" s="1148"/>
      <c r="S1037" s="1148"/>
      <c r="T1037" s="1148"/>
      <c r="U1037" s="1148"/>
      <c r="V1037" s="1148"/>
      <c r="W1037" s="1148"/>
      <c r="X1037" s="1148"/>
      <c r="Y1037" s="1148"/>
      <c r="Z1037" s="1148"/>
      <c r="AA1037" s="1148"/>
      <c r="AB1037" s="1148"/>
      <c r="AC1037" s="1148"/>
      <c r="AD1037" s="1148"/>
      <c r="AE1037" s="1148"/>
      <c r="AF1037" s="1148"/>
      <c r="AG1037" s="1148"/>
      <c r="AH1037" s="1148"/>
      <c r="AI1037" s="90"/>
      <c r="AJ1037" s="60"/>
      <c r="AK1037" s="1135"/>
      <c r="AL1037" s="1135"/>
      <c r="AM1037" s="1135"/>
      <c r="AN1037" s="1135"/>
      <c r="AO1037" s="1135"/>
      <c r="AP1037" s="1135"/>
      <c r="AQ1037" s="60"/>
      <c r="AR1037" s="91"/>
      <c r="AS1037" s="1162"/>
      <c r="AT1037" s="1162"/>
      <c r="AU1037" s="1162"/>
      <c r="AV1037" s="1162"/>
      <c r="AW1037" s="1163"/>
      <c r="AX1037" s="1127">
        <f>BO1031</f>
        <v>0</v>
      </c>
      <c r="AY1037" s="1128"/>
      <c r="AZ1037" s="1128"/>
      <c r="BA1037" s="1128"/>
      <c r="BB1037" s="1129"/>
      <c r="BD1037" s="502"/>
      <c r="BE1037" s="565"/>
      <c r="BF1037" s="686"/>
      <c r="BG1037" s="699"/>
      <c r="BH1037" s="699"/>
      <c r="BI1037" s="693"/>
      <c r="BJ1037" s="697"/>
      <c r="BK1037" s="697"/>
      <c r="BL1037" s="695"/>
      <c r="BM1037" s="692"/>
      <c r="BN1037" s="687"/>
      <c r="BO1037" s="687"/>
      <c r="BP1037" s="767"/>
      <c r="BQ1037" s="767"/>
    </row>
    <row r="1038" spans="2:72" ht="12.75" customHeight="1">
      <c r="B1038" s="1141"/>
      <c r="C1038" s="1142"/>
      <c r="D1038" s="1150"/>
      <c r="E1038" s="1150"/>
      <c r="F1038" s="1150"/>
      <c r="G1038" s="1150"/>
      <c r="H1038" s="1150"/>
      <c r="I1038" s="1150"/>
      <c r="J1038" s="1150"/>
      <c r="K1038" s="1150"/>
      <c r="L1038" s="1150"/>
      <c r="M1038" s="1150"/>
      <c r="N1038" s="1150"/>
      <c r="O1038" s="1150"/>
      <c r="P1038" s="1150"/>
      <c r="Q1038" s="1150"/>
      <c r="R1038" s="1150"/>
      <c r="S1038" s="1150"/>
      <c r="T1038" s="1150"/>
      <c r="U1038" s="1150"/>
      <c r="V1038" s="1150"/>
      <c r="W1038" s="1150"/>
      <c r="X1038" s="1150"/>
      <c r="Y1038" s="1150"/>
      <c r="Z1038" s="1150"/>
      <c r="AA1038" s="1150"/>
      <c r="AB1038" s="1150"/>
      <c r="AC1038" s="1150"/>
      <c r="AD1038" s="1150"/>
      <c r="AE1038" s="1150"/>
      <c r="AF1038" s="1150"/>
      <c r="AG1038" s="1150"/>
      <c r="AH1038" s="1150"/>
      <c r="AI1038" s="80"/>
      <c r="AJ1038" s="81"/>
      <c r="AK1038" s="81"/>
      <c r="AL1038" s="81"/>
      <c r="AM1038" s="81"/>
      <c r="AN1038" s="82"/>
      <c r="AO1038" s="82"/>
      <c r="AP1038" s="82"/>
      <c r="AQ1038" s="82"/>
      <c r="AR1038" s="83"/>
      <c r="AS1038" s="82"/>
      <c r="AT1038" s="82"/>
      <c r="AU1038" s="82"/>
      <c r="AV1038" s="82"/>
      <c r="AW1038" s="83"/>
      <c r="AX1038" s="428"/>
      <c r="AY1038" s="428"/>
      <c r="AZ1038" s="428"/>
      <c r="BA1038" s="428"/>
      <c r="BB1038" s="429"/>
      <c r="BF1038" s="686"/>
      <c r="BG1038" s="699"/>
      <c r="BH1038" s="699"/>
      <c r="BI1038" s="693"/>
      <c r="BJ1038" s="697"/>
      <c r="BK1038" s="697"/>
      <c r="BL1038" s="696"/>
      <c r="BM1038" s="692"/>
      <c r="BN1038" s="687"/>
      <c r="BO1038" s="687"/>
      <c r="BP1038" s="767"/>
      <c r="BQ1038" s="767"/>
    </row>
    <row r="1039" spans="2:72" ht="10.5" customHeight="1">
      <c r="B1039" s="1137" t="s">
        <v>1301</v>
      </c>
      <c r="C1039" s="1138"/>
      <c r="D1039" s="1146" t="s">
        <v>500</v>
      </c>
      <c r="E1039" s="1146"/>
      <c r="F1039" s="1146"/>
      <c r="G1039" s="1146"/>
      <c r="H1039" s="1146"/>
      <c r="I1039" s="1146"/>
      <c r="J1039" s="1146"/>
      <c r="K1039" s="1146"/>
      <c r="L1039" s="1146"/>
      <c r="M1039" s="1146"/>
      <c r="N1039" s="1146"/>
      <c r="O1039" s="1146"/>
      <c r="P1039" s="1146"/>
      <c r="Q1039" s="1146"/>
      <c r="R1039" s="1146"/>
      <c r="S1039" s="1146"/>
      <c r="T1039" s="1146"/>
      <c r="U1039" s="1146"/>
      <c r="V1039" s="1146"/>
      <c r="W1039" s="1146"/>
      <c r="X1039" s="1146"/>
      <c r="Y1039" s="1146"/>
      <c r="Z1039" s="1146"/>
      <c r="AA1039" s="1146"/>
      <c r="AB1039" s="1146"/>
      <c r="AC1039" s="1146"/>
      <c r="AD1039" s="1146"/>
      <c r="AE1039" s="1146"/>
      <c r="AF1039" s="1146"/>
      <c r="AG1039" s="1146"/>
      <c r="AH1039" s="1146"/>
      <c r="AI1039" s="75"/>
      <c r="AJ1039" s="76"/>
      <c r="AK1039" s="76"/>
      <c r="AL1039" s="76"/>
      <c r="AM1039" s="76"/>
      <c r="AN1039" s="77"/>
      <c r="AO1039" s="77"/>
      <c r="AP1039" s="77"/>
      <c r="AQ1039" s="77"/>
      <c r="AR1039" s="78"/>
      <c r="AS1039" s="77"/>
      <c r="AT1039" s="77"/>
      <c r="AU1039" s="77"/>
      <c r="AV1039" s="77"/>
      <c r="AW1039" s="78"/>
      <c r="AX1039" s="434"/>
      <c r="AY1039" s="434"/>
      <c r="AZ1039" s="434"/>
      <c r="BA1039" s="434"/>
      <c r="BB1039" s="435"/>
      <c r="BF1039" s="686"/>
      <c r="BG1039" s="699"/>
      <c r="BH1039" s="699"/>
      <c r="BI1039" s="693"/>
      <c r="BJ1039" s="697"/>
      <c r="BK1039" s="697"/>
      <c r="BL1039" s="696"/>
      <c r="BM1039" s="692"/>
      <c r="BN1039" s="687"/>
      <c r="BO1039" s="687"/>
      <c r="BP1039" s="767"/>
      <c r="BQ1039" s="767"/>
    </row>
    <row r="1040" spans="2:72" ht="12" customHeight="1">
      <c r="B1040" s="1139"/>
      <c r="C1040" s="1140"/>
      <c r="D1040" s="1148"/>
      <c r="E1040" s="1148"/>
      <c r="F1040" s="1148"/>
      <c r="G1040" s="1148"/>
      <c r="H1040" s="1148"/>
      <c r="I1040" s="1148"/>
      <c r="J1040" s="1148"/>
      <c r="K1040" s="1148"/>
      <c r="L1040" s="1148"/>
      <c r="M1040" s="1148"/>
      <c r="N1040" s="1148"/>
      <c r="O1040" s="1148"/>
      <c r="P1040" s="1148"/>
      <c r="Q1040" s="1148"/>
      <c r="R1040" s="1148"/>
      <c r="S1040" s="1148"/>
      <c r="T1040" s="1148"/>
      <c r="U1040" s="1148"/>
      <c r="V1040" s="1148"/>
      <c r="W1040" s="1148"/>
      <c r="X1040" s="1148"/>
      <c r="Y1040" s="1148"/>
      <c r="Z1040" s="1148"/>
      <c r="AA1040" s="1148"/>
      <c r="AB1040" s="1148"/>
      <c r="AC1040" s="1148"/>
      <c r="AD1040" s="1148"/>
      <c r="AE1040" s="1148"/>
      <c r="AF1040" s="1148"/>
      <c r="AG1040" s="1148"/>
      <c r="AH1040" s="1148"/>
      <c r="AI1040" s="90"/>
      <c r="AJ1040" s="60"/>
      <c r="AK1040" s="1167"/>
      <c r="AL1040" s="1167"/>
      <c r="AM1040" s="1167"/>
      <c r="AN1040" s="1167"/>
      <c r="AO1040" s="1167"/>
      <c r="AP1040" s="1167"/>
      <c r="AQ1040" s="60"/>
      <c r="AR1040" s="91"/>
      <c r="AS1040" s="1162"/>
      <c r="AT1040" s="1162"/>
      <c r="AU1040" s="1162"/>
      <c r="AV1040" s="1162"/>
      <c r="AW1040" s="1163"/>
      <c r="AX1040" s="1127">
        <f>BO1032</f>
        <v>0</v>
      </c>
      <c r="AY1040" s="1128"/>
      <c r="AZ1040" s="1128"/>
      <c r="BA1040" s="1128"/>
      <c r="BB1040" s="1129"/>
      <c r="BD1040" s="502"/>
      <c r="BE1040" s="565"/>
      <c r="BF1040" s="686"/>
      <c r="BG1040" s="699"/>
      <c r="BH1040" s="699"/>
      <c r="BI1040" s="693"/>
      <c r="BJ1040" s="697"/>
      <c r="BK1040" s="697"/>
      <c r="BL1040" s="696"/>
      <c r="BM1040" s="692"/>
      <c r="BN1040" s="687"/>
      <c r="BO1040" s="687"/>
      <c r="BP1040" s="767"/>
      <c r="BQ1040" s="767"/>
    </row>
    <row r="1041" spans="1:72" ht="12.75" customHeight="1">
      <c r="B1041" s="1141"/>
      <c r="C1041" s="1142"/>
      <c r="D1041" s="1150"/>
      <c r="E1041" s="1150"/>
      <c r="F1041" s="1150"/>
      <c r="G1041" s="1150"/>
      <c r="H1041" s="1150"/>
      <c r="I1041" s="1150"/>
      <c r="J1041" s="1150"/>
      <c r="K1041" s="1150"/>
      <c r="L1041" s="1150"/>
      <c r="M1041" s="1150"/>
      <c r="N1041" s="1150"/>
      <c r="O1041" s="1150"/>
      <c r="P1041" s="1150"/>
      <c r="Q1041" s="1150"/>
      <c r="R1041" s="1150"/>
      <c r="S1041" s="1150"/>
      <c r="T1041" s="1150"/>
      <c r="U1041" s="1150"/>
      <c r="V1041" s="1150"/>
      <c r="W1041" s="1150"/>
      <c r="X1041" s="1150"/>
      <c r="Y1041" s="1150"/>
      <c r="Z1041" s="1150"/>
      <c r="AA1041" s="1150"/>
      <c r="AB1041" s="1150"/>
      <c r="AC1041" s="1150"/>
      <c r="AD1041" s="1150"/>
      <c r="AE1041" s="1150"/>
      <c r="AF1041" s="1150"/>
      <c r="AG1041" s="1150"/>
      <c r="AH1041" s="1150"/>
      <c r="AI1041" s="80"/>
      <c r="AJ1041" s="81"/>
      <c r="AK1041" s="81"/>
      <c r="AL1041" s="81"/>
      <c r="AM1041" s="81"/>
      <c r="AN1041" s="82"/>
      <c r="AO1041" s="82"/>
      <c r="AP1041" s="82"/>
      <c r="AQ1041" s="82"/>
      <c r="AR1041" s="83"/>
      <c r="AS1041" s="82"/>
      <c r="AT1041" s="82"/>
      <c r="AU1041" s="82"/>
      <c r="AV1041" s="82"/>
      <c r="AW1041" s="83"/>
      <c r="AX1041" s="428"/>
      <c r="AY1041" s="428"/>
      <c r="AZ1041" s="428"/>
      <c r="BA1041" s="428"/>
      <c r="BB1041" s="429"/>
      <c r="BG1041" s="483"/>
      <c r="BH1041" s="483"/>
      <c r="BI1041" s="483"/>
      <c r="BJ1041" s="483"/>
      <c r="BK1041" s="483"/>
      <c r="BL1041" s="483"/>
    </row>
    <row r="1042" spans="1:72">
      <c r="B1042" s="1137" t="s">
        <v>1914</v>
      </c>
      <c r="C1042" s="1138"/>
      <c r="D1042" s="1146" t="s">
        <v>1952</v>
      </c>
      <c r="E1042" s="1146"/>
      <c r="F1042" s="1146"/>
      <c r="G1042" s="1146"/>
      <c r="H1042" s="1146"/>
      <c r="I1042" s="1146"/>
      <c r="J1042" s="1146"/>
      <c r="K1042" s="1146"/>
      <c r="L1042" s="1146"/>
      <c r="M1042" s="1146"/>
      <c r="N1042" s="1146"/>
      <c r="O1042" s="1146"/>
      <c r="P1042" s="1146"/>
      <c r="Q1042" s="1146"/>
      <c r="R1042" s="1146"/>
      <c r="S1042" s="1146"/>
      <c r="T1042" s="1146"/>
      <c r="U1042" s="1146"/>
      <c r="V1042" s="1146"/>
      <c r="W1042" s="1146"/>
      <c r="X1042" s="1146"/>
      <c r="Y1042" s="1146"/>
      <c r="Z1042" s="1146"/>
      <c r="AA1042" s="1146"/>
      <c r="AB1042" s="1146"/>
      <c r="AC1042" s="1146"/>
      <c r="AD1042" s="1146"/>
      <c r="AE1042" s="1146"/>
      <c r="AF1042" s="1146"/>
      <c r="AG1042" s="1146"/>
      <c r="AH1042" s="1146"/>
      <c r="AI1042" s="75"/>
      <c r="AJ1042" s="76"/>
      <c r="AK1042" s="76"/>
      <c r="AL1042" s="76"/>
      <c r="AM1042" s="76"/>
      <c r="AN1042" s="77"/>
      <c r="AO1042" s="77"/>
      <c r="AP1042" s="77"/>
      <c r="AQ1042" s="77"/>
      <c r="AR1042" s="78"/>
      <c r="AS1042" s="288"/>
      <c r="AT1042" s="288"/>
      <c r="AU1042" s="288"/>
      <c r="AV1042" s="288"/>
      <c r="AW1042" s="288"/>
      <c r="AX1042" s="433"/>
      <c r="AY1042" s="434"/>
      <c r="AZ1042" s="434"/>
      <c r="BA1042" s="434"/>
      <c r="BB1042" s="435"/>
      <c r="BG1042" s="534" t="s">
        <v>1825</v>
      </c>
      <c r="BH1042" s="35">
        <f>AN853</f>
        <v>0</v>
      </c>
      <c r="BJ1042" s="483"/>
      <c r="BK1042" s="483"/>
      <c r="BN1042" s="535" t="s">
        <v>1870</v>
      </c>
      <c r="BS1042" s="698"/>
      <c r="BT1042" s="698"/>
    </row>
    <row r="1043" spans="1:72" ht="12" customHeight="1">
      <c r="B1043" s="1139"/>
      <c r="C1043" s="1140"/>
      <c r="D1043" s="1148"/>
      <c r="E1043" s="1148"/>
      <c r="F1043" s="1148"/>
      <c r="G1043" s="1148"/>
      <c r="H1043" s="1148"/>
      <c r="I1043" s="1148"/>
      <c r="J1043" s="1148"/>
      <c r="K1043" s="1148"/>
      <c r="L1043" s="1148"/>
      <c r="M1043" s="1148"/>
      <c r="N1043" s="1148"/>
      <c r="O1043" s="1148"/>
      <c r="P1043" s="1148"/>
      <c r="Q1043" s="1148"/>
      <c r="R1043" s="1148"/>
      <c r="S1043" s="1148"/>
      <c r="T1043" s="1148"/>
      <c r="U1043" s="1148"/>
      <c r="V1043" s="1148"/>
      <c r="W1043" s="1148"/>
      <c r="X1043" s="1148"/>
      <c r="Y1043" s="1148"/>
      <c r="Z1043" s="1148"/>
      <c r="AA1043" s="1148"/>
      <c r="AB1043" s="1148"/>
      <c r="AC1043" s="1148"/>
      <c r="AD1043" s="1148"/>
      <c r="AE1043" s="1148"/>
      <c r="AF1043" s="1148"/>
      <c r="AG1043" s="1148"/>
      <c r="AH1043" s="1148"/>
      <c r="AI1043" s="90"/>
      <c r="AJ1043" s="60"/>
      <c r="AK1043" s="1135"/>
      <c r="AL1043" s="1135"/>
      <c r="AM1043" s="1135"/>
      <c r="AN1043" s="1135"/>
      <c r="AO1043" s="1135"/>
      <c r="AP1043" s="1135"/>
      <c r="AQ1043" s="60"/>
      <c r="AR1043" s="91"/>
      <c r="AS1043" s="1130"/>
      <c r="AT1043" s="1131"/>
      <c r="AU1043" s="1131"/>
      <c r="AV1043" s="1131"/>
      <c r="AW1043" s="1131"/>
      <c r="AX1043" s="1127">
        <f>BO1033</f>
        <v>0</v>
      </c>
      <c r="AY1043" s="1128"/>
      <c r="AZ1043" s="1128"/>
      <c r="BA1043" s="1128"/>
      <c r="BB1043" s="1129"/>
      <c r="BD1043" s="502"/>
      <c r="BE1043" s="565"/>
      <c r="BF1043" s="86"/>
      <c r="BG1043" s="534" t="s">
        <v>667</v>
      </c>
      <c r="BH1043" s="35">
        <f>IF(BG990=3,3,IF(BG990=5,0,-1))</f>
        <v>-1</v>
      </c>
      <c r="BI1043" s="34" t="s">
        <v>666</v>
      </c>
      <c r="BJ1043" s="483"/>
      <c r="BK1043" s="483"/>
      <c r="BS1043" s="698"/>
      <c r="BT1043" s="698"/>
    </row>
    <row r="1044" spans="1:72">
      <c r="B1044" s="1141"/>
      <c r="C1044" s="1142"/>
      <c r="D1044" s="1150"/>
      <c r="E1044" s="1150"/>
      <c r="F1044" s="1150"/>
      <c r="G1044" s="1150"/>
      <c r="H1044" s="1150"/>
      <c r="I1044" s="1150"/>
      <c r="J1044" s="1150"/>
      <c r="K1044" s="1150"/>
      <c r="L1044" s="1150"/>
      <c r="M1044" s="1150"/>
      <c r="N1044" s="1150"/>
      <c r="O1044" s="1150"/>
      <c r="P1044" s="1150"/>
      <c r="Q1044" s="1150"/>
      <c r="R1044" s="1150"/>
      <c r="S1044" s="1150"/>
      <c r="T1044" s="1150"/>
      <c r="U1044" s="1150"/>
      <c r="V1044" s="1150"/>
      <c r="W1044" s="1150"/>
      <c r="X1044" s="1150"/>
      <c r="Y1044" s="1150"/>
      <c r="Z1044" s="1150"/>
      <c r="AA1044" s="1150"/>
      <c r="AB1044" s="1150"/>
      <c r="AC1044" s="1150"/>
      <c r="AD1044" s="1150"/>
      <c r="AE1044" s="1150"/>
      <c r="AF1044" s="1150"/>
      <c r="AG1044" s="1150"/>
      <c r="AH1044" s="1150"/>
      <c r="AI1044" s="80"/>
      <c r="AJ1044" s="81"/>
      <c r="AK1044" s="81"/>
      <c r="AL1044" s="81"/>
      <c r="AM1044" s="81"/>
      <c r="AN1044" s="82"/>
      <c r="AO1044" s="82"/>
      <c r="AP1044" s="82"/>
      <c r="AQ1044" s="82"/>
      <c r="AR1044" s="83"/>
      <c r="AS1044" s="487"/>
      <c r="AT1044" s="487"/>
      <c r="AU1044" s="487"/>
      <c r="AV1044" s="487"/>
      <c r="AW1044" s="487"/>
      <c r="AX1044" s="427"/>
      <c r="AY1044" s="428"/>
      <c r="AZ1044" s="428"/>
      <c r="BA1044" s="428"/>
      <c r="BB1044" s="429"/>
      <c r="BF1044" s="483"/>
      <c r="BG1044" s="483"/>
      <c r="BH1044" s="483"/>
      <c r="BI1044" s="483"/>
      <c r="BJ1044" s="483"/>
      <c r="BK1044" s="483"/>
      <c r="BS1044" s="698"/>
      <c r="BT1044" s="698"/>
    </row>
    <row r="1045" spans="1:72" s="795" customFormat="1" ht="14.25" customHeight="1">
      <c r="A1045" s="68"/>
      <c r="B1045" s="1996" t="s">
        <v>594</v>
      </c>
      <c r="C1045" s="1183"/>
      <c r="D1045" s="1997" t="s">
        <v>1110</v>
      </c>
      <c r="E1045" s="1997"/>
      <c r="F1045" s="1997"/>
      <c r="G1045" s="1997"/>
      <c r="H1045" s="1997"/>
      <c r="I1045" s="1997"/>
      <c r="J1045" s="1997"/>
      <c r="K1045" s="1997"/>
      <c r="L1045" s="1997"/>
      <c r="M1045" s="1997"/>
      <c r="N1045" s="1997"/>
      <c r="O1045" s="1997"/>
      <c r="P1045" s="1997"/>
      <c r="Q1045" s="1997"/>
      <c r="R1045" s="1997"/>
      <c r="S1045" s="1997"/>
      <c r="T1045" s="1997"/>
      <c r="U1045" s="1997"/>
      <c r="V1045" s="1997"/>
      <c r="W1045" s="1997"/>
      <c r="X1045" s="1997"/>
      <c r="Y1045" s="1997"/>
      <c r="Z1045" s="1997"/>
      <c r="AA1045" s="1997"/>
      <c r="AB1045" s="796"/>
      <c r="AC1045" s="797"/>
      <c r="AD1045" s="797"/>
      <c r="AE1045" s="797"/>
      <c r="AF1045" s="797"/>
      <c r="AG1045" s="797"/>
      <c r="AH1045" s="798"/>
      <c r="AI1045" s="642"/>
      <c r="AJ1045" s="240"/>
      <c r="AK1045" s="240"/>
      <c r="AL1045" s="240"/>
      <c r="AM1045" s="240"/>
      <c r="AN1045" s="103"/>
      <c r="AO1045" s="103"/>
      <c r="AP1045" s="103"/>
      <c r="AQ1045" s="103"/>
      <c r="AR1045" s="239"/>
      <c r="AS1045" s="653"/>
      <c r="AT1045" s="103"/>
      <c r="AU1045" s="103"/>
      <c r="AV1045" s="103"/>
      <c r="AW1045" s="239"/>
      <c r="AX1045" s="601"/>
      <c r="AY1045" s="602"/>
      <c r="AZ1045" s="602"/>
      <c r="BA1045" s="602"/>
      <c r="BB1045" s="603"/>
      <c r="BD1045" s="804"/>
    </row>
    <row r="1046" spans="1:72" s="795" customFormat="1" ht="14.25" customHeight="1">
      <c r="A1046" s="68"/>
      <c r="B1046" s="1183"/>
      <c r="C1046" s="1183"/>
      <c r="D1046" s="1997"/>
      <c r="E1046" s="1997"/>
      <c r="F1046" s="1997"/>
      <c r="G1046" s="1997"/>
      <c r="H1046" s="1997"/>
      <c r="I1046" s="1997"/>
      <c r="J1046" s="1997"/>
      <c r="K1046" s="1997"/>
      <c r="L1046" s="1997"/>
      <c r="M1046" s="1997"/>
      <c r="N1046" s="1997"/>
      <c r="O1046" s="1997"/>
      <c r="P1046" s="1997"/>
      <c r="Q1046" s="1997"/>
      <c r="R1046" s="1997"/>
      <c r="S1046" s="1997"/>
      <c r="T1046" s="1997"/>
      <c r="U1046" s="1997"/>
      <c r="V1046" s="1997"/>
      <c r="W1046" s="1997"/>
      <c r="X1046" s="1997"/>
      <c r="Y1046" s="1997"/>
      <c r="Z1046" s="1997"/>
      <c r="AA1046" s="1997"/>
      <c r="AB1046" s="799"/>
      <c r="AC1046" s="1155" t="s">
        <v>1679</v>
      </c>
      <c r="AD1046" s="1155"/>
      <c r="AE1046" s="1155"/>
      <c r="AF1046" s="1155"/>
      <c r="AG1046" s="1155"/>
      <c r="AH1046" s="800"/>
      <c r="AI1046" s="1156"/>
      <c r="AJ1046" s="1157"/>
      <c r="AK1046" s="1157"/>
      <c r="AL1046" s="1157"/>
      <c r="AM1046" s="1158" t="s">
        <v>201</v>
      </c>
      <c r="AN1046" s="1068"/>
      <c r="AO1046" s="1157"/>
      <c r="AP1046" s="1157"/>
      <c r="AQ1046" s="1157"/>
      <c r="AR1046" s="1159"/>
      <c r="AS1046" s="1160" t="str">
        <f>IF(AND(AI1046&lt;&gt;"",AO1046&lt;&gt;"",NOT(ISERROR(AI1046/AO1046))),ROUND(AI1046,2)/ROUND(AO1046,2),"")</f>
        <v/>
      </c>
      <c r="AT1046" s="1161"/>
      <c r="AU1046" s="1161"/>
      <c r="AV1046" s="1161"/>
      <c r="AW1046" s="1161"/>
      <c r="AX1046" s="1127">
        <f>BQ1048</f>
        <v>0</v>
      </c>
      <c r="AY1046" s="1128"/>
      <c r="AZ1046" s="1128"/>
      <c r="BA1046" s="1128"/>
      <c r="BB1046" s="1129"/>
      <c r="BD1046" s="804"/>
      <c r="BE1046" s="805"/>
      <c r="BF1046" s="1152" t="s">
        <v>2297</v>
      </c>
      <c r="BG1046" s="1153"/>
      <c r="BH1046" s="1153"/>
      <c r="BI1046" s="1154"/>
      <c r="BJ1046" s="1152" t="s">
        <v>663</v>
      </c>
      <c r="BK1046" s="1153"/>
      <c r="BL1046" s="1153"/>
      <c r="BM1046" s="1154"/>
      <c r="BN1046" s="568"/>
      <c r="BO1046" s="568"/>
      <c r="BP1046" s="568"/>
      <c r="BQ1046" s="568"/>
    </row>
    <row r="1047" spans="1:72" s="795" customFormat="1" ht="14.25" customHeight="1">
      <c r="A1047" s="68"/>
      <c r="B1047" s="1183"/>
      <c r="C1047" s="1183"/>
      <c r="D1047" s="1997"/>
      <c r="E1047" s="1997"/>
      <c r="F1047" s="1997"/>
      <c r="G1047" s="1997"/>
      <c r="H1047" s="1997"/>
      <c r="I1047" s="1997"/>
      <c r="J1047" s="1997"/>
      <c r="K1047" s="1997"/>
      <c r="L1047" s="1997"/>
      <c r="M1047" s="1997"/>
      <c r="N1047" s="1997"/>
      <c r="O1047" s="1997"/>
      <c r="P1047" s="1997"/>
      <c r="Q1047" s="1997"/>
      <c r="R1047" s="1997"/>
      <c r="S1047" s="1997"/>
      <c r="T1047" s="1997"/>
      <c r="U1047" s="1997"/>
      <c r="V1047" s="1997"/>
      <c r="W1047" s="1997"/>
      <c r="X1047" s="1997"/>
      <c r="Y1047" s="1997"/>
      <c r="Z1047" s="1997"/>
      <c r="AA1047" s="1997"/>
      <c r="AB1047" s="801"/>
      <c r="AC1047" s="802"/>
      <c r="AD1047" s="802"/>
      <c r="AE1047" s="802"/>
      <c r="AF1047" s="802"/>
      <c r="AG1047" s="802"/>
      <c r="AH1047" s="803"/>
      <c r="AI1047" s="648"/>
      <c r="AJ1047" s="649"/>
      <c r="AK1047" s="649"/>
      <c r="AL1047" s="649"/>
      <c r="AM1047" s="649"/>
      <c r="AN1047" s="650"/>
      <c r="AO1047" s="650"/>
      <c r="AP1047" s="650"/>
      <c r="AQ1047" s="650"/>
      <c r="AR1047" s="651"/>
      <c r="AS1047" s="662"/>
      <c r="AT1047" s="663"/>
      <c r="AU1047" s="663"/>
      <c r="AV1047" s="663"/>
      <c r="AW1047" s="664"/>
      <c r="AX1047" s="606"/>
      <c r="AY1047" s="587"/>
      <c r="AZ1047" s="587"/>
      <c r="BA1047" s="587"/>
      <c r="BB1047" s="607"/>
      <c r="BD1047" s="804"/>
      <c r="BE1047" s="609"/>
      <c r="BF1047" s="621">
        <v>1</v>
      </c>
      <c r="BG1047" s="621">
        <v>2</v>
      </c>
      <c r="BH1047" s="621">
        <v>3</v>
      </c>
      <c r="BI1047" s="621">
        <v>4</v>
      </c>
      <c r="BJ1047" s="621">
        <v>1</v>
      </c>
      <c r="BK1047" s="621">
        <v>2</v>
      </c>
      <c r="BL1047" s="621">
        <v>3</v>
      </c>
      <c r="BM1047" s="621">
        <v>4</v>
      </c>
      <c r="BN1047" s="768" t="s">
        <v>1966</v>
      </c>
      <c r="BO1047" s="806" t="s">
        <v>2277</v>
      </c>
      <c r="BP1047" s="806" t="s">
        <v>2278</v>
      </c>
      <c r="BQ1047" s="807" t="s">
        <v>2289</v>
      </c>
    </row>
    <row r="1048" spans="1:72" s="795" customFormat="1" ht="17.25" customHeight="1">
      <c r="A1048" s="68"/>
      <c r="B1048" s="1183" t="s">
        <v>591</v>
      </c>
      <c r="C1048" s="1183"/>
      <c r="D1048" s="1997" t="s">
        <v>660</v>
      </c>
      <c r="E1048" s="1997"/>
      <c r="F1048" s="1997"/>
      <c r="G1048" s="1997"/>
      <c r="H1048" s="1997"/>
      <c r="I1048" s="1997"/>
      <c r="J1048" s="1997"/>
      <c r="K1048" s="1997"/>
      <c r="L1048" s="1997"/>
      <c r="M1048" s="1997"/>
      <c r="N1048" s="1997"/>
      <c r="O1048" s="1997"/>
      <c r="P1048" s="1997"/>
      <c r="Q1048" s="1997"/>
      <c r="R1048" s="1997"/>
      <c r="S1048" s="1997"/>
      <c r="T1048" s="1997"/>
      <c r="U1048" s="1997"/>
      <c r="V1048" s="1997"/>
      <c r="W1048" s="1997"/>
      <c r="X1048" s="1997"/>
      <c r="Y1048" s="1997"/>
      <c r="Z1048" s="1997"/>
      <c r="AA1048" s="1997"/>
      <c r="AB1048" s="796"/>
      <c r="AC1048" s="797"/>
      <c r="AD1048" s="797"/>
      <c r="AE1048" s="797"/>
      <c r="AF1048" s="797"/>
      <c r="AG1048" s="797"/>
      <c r="AH1048" s="798"/>
      <c r="AI1048" s="652"/>
      <c r="AJ1048" s="232"/>
      <c r="AK1048" s="232"/>
      <c r="AL1048" s="232"/>
      <c r="AM1048" s="232"/>
      <c r="AN1048" s="233"/>
      <c r="AO1048" s="233"/>
      <c r="AP1048" s="233"/>
      <c r="AQ1048" s="233"/>
      <c r="AR1048" s="234"/>
      <c r="AS1048" s="656"/>
      <c r="AT1048" s="233"/>
      <c r="AU1048" s="233"/>
      <c r="AV1048" s="233"/>
      <c r="AW1048" s="234"/>
      <c r="AX1048" s="601"/>
      <c r="AY1048" s="602"/>
      <c r="AZ1048" s="602"/>
      <c r="BA1048" s="602"/>
      <c r="BB1048" s="603"/>
      <c r="BD1048" s="804"/>
      <c r="BE1048" s="611" t="s">
        <v>340</v>
      </c>
      <c r="BF1048" s="482">
        <v>0.1</v>
      </c>
      <c r="BG1048" s="482">
        <v>0.06</v>
      </c>
      <c r="BH1048" s="482">
        <v>0.04</v>
      </c>
      <c r="BI1048" s="482"/>
      <c r="BJ1048" s="482">
        <v>0.7</v>
      </c>
      <c r="BK1048" s="482">
        <v>0.3</v>
      </c>
      <c r="BL1048" s="484">
        <v>0</v>
      </c>
      <c r="BM1048" s="484"/>
      <c r="BN1048" s="617" t="str">
        <f>AS1046</f>
        <v/>
      </c>
      <c r="BO1048" s="35" t="str">
        <f>AC1046</f>
        <v/>
      </c>
      <c r="BP1048" s="35">
        <f>IF(AND(BO1048&lt;&gt;"",BO1048&lt;&gt;0),VLOOKUP(BO1048,tabelle!$H$65:$I$69,2,FALSE),0)</f>
        <v>0</v>
      </c>
      <c r="BQ1048" s="784">
        <f>IF($AN$853=3,maggiorazione_paesaggistico(BE1048,BN1048,BP1048),0)</f>
        <v>0</v>
      </c>
    </row>
    <row r="1049" spans="1:72" s="795" customFormat="1" ht="14.25" customHeight="1">
      <c r="A1049" s="68"/>
      <c r="B1049" s="1183"/>
      <c r="C1049" s="1183"/>
      <c r="D1049" s="1997"/>
      <c r="E1049" s="1997"/>
      <c r="F1049" s="1997"/>
      <c r="G1049" s="1997"/>
      <c r="H1049" s="1997"/>
      <c r="I1049" s="1997"/>
      <c r="J1049" s="1997"/>
      <c r="K1049" s="1997"/>
      <c r="L1049" s="1997"/>
      <c r="M1049" s="1997"/>
      <c r="N1049" s="1997"/>
      <c r="O1049" s="1997"/>
      <c r="P1049" s="1997"/>
      <c r="Q1049" s="1997"/>
      <c r="R1049" s="1997"/>
      <c r="S1049" s="1997"/>
      <c r="T1049" s="1997"/>
      <c r="U1049" s="1997"/>
      <c r="V1049" s="1997"/>
      <c r="W1049" s="1997"/>
      <c r="X1049" s="1997"/>
      <c r="Y1049" s="1997"/>
      <c r="Z1049" s="1997"/>
      <c r="AA1049" s="1997"/>
      <c r="AB1049" s="799"/>
      <c r="AC1049" s="1155" t="s">
        <v>1679</v>
      </c>
      <c r="AD1049" s="1155"/>
      <c r="AE1049" s="1155"/>
      <c r="AF1049" s="1155"/>
      <c r="AG1049" s="1155"/>
      <c r="AH1049" s="800"/>
      <c r="AI1049" s="1156"/>
      <c r="AJ1049" s="1157"/>
      <c r="AK1049" s="1157"/>
      <c r="AL1049" s="1157"/>
      <c r="AM1049" s="1158" t="s">
        <v>201</v>
      </c>
      <c r="AN1049" s="1068"/>
      <c r="AO1049" s="1157"/>
      <c r="AP1049" s="1157"/>
      <c r="AQ1049" s="1157"/>
      <c r="AR1049" s="1159"/>
      <c r="AS1049" s="1160" t="str">
        <f>IF(AND(AI1049&lt;&gt;"",AO1049&lt;&gt;"",NOT(ISERROR(AI1049/AO1049))),ROUND(AI1049,2)/ROUND(AO1049,2),"")</f>
        <v/>
      </c>
      <c r="AT1049" s="1161"/>
      <c r="AU1049" s="1161"/>
      <c r="AV1049" s="1161"/>
      <c r="AW1049" s="1184"/>
      <c r="AX1049" s="1127">
        <f>BQ1049</f>
        <v>0</v>
      </c>
      <c r="AY1049" s="1128"/>
      <c r="AZ1049" s="1128"/>
      <c r="BA1049" s="1128"/>
      <c r="BB1049" s="1129"/>
      <c r="BD1049" s="804"/>
      <c r="BE1049" s="611" t="s">
        <v>591</v>
      </c>
      <c r="BF1049" s="482">
        <v>0.12</v>
      </c>
      <c r="BG1049" s="482">
        <v>0.08</v>
      </c>
      <c r="BH1049" s="482">
        <v>0.04</v>
      </c>
      <c r="BI1049" s="482"/>
      <c r="BJ1049" s="482">
        <v>0.7</v>
      </c>
      <c r="BK1049" s="482">
        <v>0.3</v>
      </c>
      <c r="BL1049" s="484">
        <v>0</v>
      </c>
      <c r="BM1049" s="484"/>
      <c r="BN1049" s="617" t="str">
        <f>AS1049</f>
        <v/>
      </c>
      <c r="BO1049" s="35" t="str">
        <f>AC1049</f>
        <v/>
      </c>
      <c r="BP1049" s="35">
        <f>IF(AND(BO1049&lt;&gt;"",BO1049&lt;&gt;0),VLOOKUP(BO1049,tabelle!$H$65:$I$69,2,FALSE),0)</f>
        <v>0</v>
      </c>
      <c r="BQ1049" s="784">
        <f>IF($AN$853=3,maggiorazione_paesaggistico(BE1049,BN1049,BP1049),0)</f>
        <v>0</v>
      </c>
    </row>
    <row r="1050" spans="1:72" s="795" customFormat="1" ht="17.25" customHeight="1">
      <c r="A1050" s="68"/>
      <c r="B1050" s="1183"/>
      <c r="C1050" s="1183"/>
      <c r="D1050" s="1997"/>
      <c r="E1050" s="1997"/>
      <c r="F1050" s="1997"/>
      <c r="G1050" s="1997"/>
      <c r="H1050" s="1997"/>
      <c r="I1050" s="1997"/>
      <c r="J1050" s="1997"/>
      <c r="K1050" s="1997"/>
      <c r="L1050" s="1997"/>
      <c r="M1050" s="1997"/>
      <c r="N1050" s="1997"/>
      <c r="O1050" s="1997"/>
      <c r="P1050" s="1997"/>
      <c r="Q1050" s="1997"/>
      <c r="R1050" s="1997"/>
      <c r="S1050" s="1997"/>
      <c r="T1050" s="1997"/>
      <c r="U1050" s="1997"/>
      <c r="V1050" s="1997"/>
      <c r="W1050" s="1997"/>
      <c r="X1050" s="1997"/>
      <c r="Y1050" s="1997"/>
      <c r="Z1050" s="1997"/>
      <c r="AA1050" s="1997"/>
      <c r="AB1050" s="801"/>
      <c r="AC1050" s="802"/>
      <c r="AD1050" s="802"/>
      <c r="AE1050" s="802"/>
      <c r="AF1050" s="802"/>
      <c r="AG1050" s="802"/>
      <c r="AH1050" s="803"/>
      <c r="AI1050" s="648"/>
      <c r="AJ1050" s="649"/>
      <c r="AK1050" s="649"/>
      <c r="AL1050" s="649"/>
      <c r="AM1050" s="649"/>
      <c r="AN1050" s="650"/>
      <c r="AO1050" s="650"/>
      <c r="AP1050" s="650"/>
      <c r="AQ1050" s="650"/>
      <c r="AR1050" s="651"/>
      <c r="AS1050" s="662"/>
      <c r="AT1050" s="663"/>
      <c r="AU1050" s="663"/>
      <c r="AV1050" s="663"/>
      <c r="AW1050" s="664"/>
      <c r="AX1050" s="606"/>
      <c r="AY1050" s="587"/>
      <c r="AZ1050" s="587"/>
      <c r="BA1050" s="587"/>
      <c r="BB1050" s="607"/>
      <c r="BD1050" s="804"/>
    </row>
    <row r="1051" spans="1:72" ht="41.25" customHeight="1">
      <c r="N1051" s="567"/>
      <c r="AI1051" s="2041" t="s">
        <v>2303</v>
      </c>
      <c r="AJ1051" s="2042"/>
      <c r="AK1051" s="2042"/>
      <c r="AL1051" s="2042"/>
      <c r="AM1051" s="2042"/>
      <c r="AN1051" s="2042"/>
      <c r="AO1051" s="2042"/>
      <c r="AP1051" s="2042"/>
      <c r="AQ1051" s="2042"/>
      <c r="AR1051" s="2042"/>
      <c r="AS1051" s="2042"/>
      <c r="AT1051" s="2042"/>
      <c r="AU1051" s="2042"/>
      <c r="AV1051" s="2042"/>
      <c r="AW1051" s="2042"/>
      <c r="AX1051" s="2040">
        <f>MIN(SUM(AX1027:BB1050),0.6)</f>
        <v>0</v>
      </c>
      <c r="AY1051" s="2040"/>
      <c r="AZ1051" s="2040"/>
      <c r="BA1051" s="2040"/>
      <c r="BB1051" s="2040"/>
      <c r="BS1051" s="698"/>
      <c r="BT1051" s="698"/>
    </row>
    <row r="1052" spans="1:72" ht="22.5" customHeight="1">
      <c r="B1052" s="1060" t="s">
        <v>26</v>
      </c>
      <c r="C1052" s="1061"/>
      <c r="D1052" s="1061"/>
      <c r="E1052" s="1061"/>
      <c r="F1052" s="1216" t="s">
        <v>473</v>
      </c>
      <c r="G1052" s="1217"/>
      <c r="H1052" s="1217"/>
      <c r="I1052" s="1217"/>
      <c r="J1052" s="993">
        <f>IF($U$2&lt;&gt;"",$U$2,"")</f>
        <v>0</v>
      </c>
      <c r="K1052" s="993"/>
      <c r="L1052" s="993"/>
      <c r="M1052" s="993"/>
      <c r="N1052" s="993"/>
      <c r="O1052" s="993"/>
      <c r="P1052" s="994"/>
      <c r="Q1052" s="1196" t="s">
        <v>25</v>
      </c>
      <c r="R1052" s="1196"/>
      <c r="S1052" s="1196"/>
      <c r="T1052" s="1196"/>
      <c r="U1052" s="1196"/>
      <c r="V1052" s="1196"/>
      <c r="W1052" s="1196"/>
      <c r="X1052" s="1196"/>
      <c r="Y1052" s="1196"/>
      <c r="Z1052" s="1196"/>
      <c r="AA1052" s="1196"/>
      <c r="AB1052" s="1196"/>
      <c r="AC1052" s="1196"/>
      <c r="AD1052" s="1196"/>
      <c r="AE1052" s="1196"/>
      <c r="AF1052" s="1196"/>
      <c r="AG1052" s="1196"/>
      <c r="AH1052" s="1196"/>
      <c r="AI1052" s="1196"/>
      <c r="AJ1052" s="1196"/>
      <c r="AK1052" s="1196"/>
      <c r="AL1052" s="1196"/>
      <c r="AM1052" s="1196"/>
      <c r="AN1052" s="1196"/>
      <c r="AO1052" s="1196"/>
      <c r="AP1052" s="1196"/>
      <c r="AQ1052" s="1196"/>
      <c r="AR1052" s="1196"/>
      <c r="AS1052" s="1196"/>
      <c r="AT1052" s="1196"/>
      <c r="AU1052" s="1196"/>
      <c r="AV1052" s="1196"/>
      <c r="AW1052" s="1196"/>
      <c r="AX1052" s="1196"/>
      <c r="AY1052" s="1196"/>
      <c r="AZ1052" s="1196"/>
      <c r="BA1052" s="1196"/>
      <c r="BB1052" s="1197"/>
    </row>
    <row r="1053" spans="1:72" ht="22.5" customHeight="1">
      <c r="B1053" s="1062"/>
      <c r="C1053" s="1063"/>
      <c r="D1053" s="1063"/>
      <c r="E1053" s="1063"/>
      <c r="F1053" s="1239" t="s">
        <v>653</v>
      </c>
      <c r="G1053" s="1240"/>
      <c r="H1053" s="1240"/>
      <c r="I1053" s="1240"/>
      <c r="J1053" s="1042" t="str">
        <f>IF($AW$2&lt;&gt;"",$AW$2,"")</f>
        <v>01</v>
      </c>
      <c r="K1053" s="1042"/>
      <c r="L1053" s="1042"/>
      <c r="M1053" s="1042"/>
      <c r="N1053" s="1042"/>
      <c r="O1053" s="1042"/>
      <c r="P1053" s="1043"/>
      <c r="Q1053" s="1198"/>
      <c r="R1053" s="1198"/>
      <c r="S1053" s="1198"/>
      <c r="T1053" s="1198"/>
      <c r="U1053" s="1198"/>
      <c r="V1053" s="1198"/>
      <c r="W1053" s="1198"/>
      <c r="X1053" s="1198"/>
      <c r="Y1053" s="1198"/>
      <c r="Z1053" s="1198"/>
      <c r="AA1053" s="1198"/>
      <c r="AB1053" s="1198"/>
      <c r="AC1053" s="1198"/>
      <c r="AD1053" s="1198"/>
      <c r="AE1053" s="1198"/>
      <c r="AF1053" s="1198"/>
      <c r="AG1053" s="1198"/>
      <c r="AH1053" s="1198"/>
      <c r="AI1053" s="1198"/>
      <c r="AJ1053" s="1198"/>
      <c r="AK1053" s="1198"/>
      <c r="AL1053" s="1198"/>
      <c r="AM1053" s="1198"/>
      <c r="AN1053" s="1198"/>
      <c r="AO1053" s="1198"/>
      <c r="AP1053" s="1198"/>
      <c r="AQ1053" s="1198"/>
      <c r="AR1053" s="1198"/>
      <c r="AS1053" s="1198"/>
      <c r="AT1053" s="1198"/>
      <c r="AU1053" s="1198"/>
      <c r="AV1053" s="1198"/>
      <c r="AW1053" s="1198"/>
      <c r="AX1053" s="1198"/>
      <c r="AY1053" s="1198"/>
      <c r="AZ1053" s="1198"/>
      <c r="BA1053" s="1198"/>
      <c r="BB1053" s="1199"/>
    </row>
    <row r="1054" spans="1:72">
      <c r="N1054" s="567"/>
    </row>
    <row r="1055" spans="1:72">
      <c r="K1055" s="2043" t="s">
        <v>152</v>
      </c>
      <c r="L1055" s="2043"/>
      <c r="M1055" s="2043"/>
      <c r="N1055" s="2043"/>
      <c r="O1055" s="2043"/>
      <c r="P1055" s="2043"/>
      <c r="Q1055" s="2043"/>
      <c r="R1055" s="2043"/>
      <c r="S1055" s="2043"/>
      <c r="T1055" s="2043"/>
      <c r="U1055" s="2043"/>
      <c r="V1055" s="2043"/>
      <c r="W1055" s="2043"/>
      <c r="X1055" s="2043"/>
      <c r="Y1055" s="2043"/>
      <c r="Z1055" s="2043"/>
      <c r="AA1055" s="2043"/>
      <c r="AB1055" s="2043"/>
      <c r="AC1055" s="2043"/>
      <c r="AD1055" s="2043"/>
      <c r="AE1055" s="2043"/>
      <c r="AF1055" s="2043"/>
      <c r="AG1055" s="2043"/>
      <c r="AH1055" s="2043"/>
      <c r="AI1055" s="2043"/>
      <c r="AJ1055" s="2043"/>
      <c r="AK1055" s="2043"/>
      <c r="AL1055" s="2043"/>
      <c r="AM1055" s="2043"/>
      <c r="AN1055" s="2043"/>
      <c r="AO1055" s="2043"/>
      <c r="AP1055" s="2043"/>
      <c r="AQ1055" s="2043"/>
      <c r="AR1055" s="2043"/>
    </row>
    <row r="1056" spans="1:72" ht="25.5" customHeight="1">
      <c r="K1056" s="2002" t="s">
        <v>1667</v>
      </c>
      <c r="L1056" s="2003"/>
      <c r="M1056" s="2003"/>
      <c r="N1056" s="2003"/>
      <c r="O1056" s="2003"/>
      <c r="P1056" s="2003"/>
      <c r="Q1056" s="2003"/>
      <c r="R1056" s="2003"/>
      <c r="S1056" s="2003"/>
      <c r="T1056" s="2003"/>
      <c r="U1056" s="2003"/>
      <c r="V1056" s="2003"/>
      <c r="W1056" s="2003"/>
      <c r="X1056" s="2003"/>
      <c r="Y1056" s="2003"/>
      <c r="Z1056" s="2003"/>
      <c r="AA1056" s="2003"/>
      <c r="AB1056" s="2003"/>
      <c r="AC1056" s="2003"/>
      <c r="AD1056" s="2003"/>
      <c r="AE1056" s="2004"/>
      <c r="AF1056" s="2051" t="str">
        <f>IF(AM13&lt;&gt;"",AM13,"")</f>
        <v/>
      </c>
      <c r="AG1056" s="2052"/>
      <c r="AH1056" s="2052"/>
      <c r="AI1056" s="2052"/>
      <c r="AJ1056" s="2052"/>
      <c r="AK1056" s="2052"/>
      <c r="AL1056" s="2052"/>
      <c r="AM1056" s="2052"/>
      <c r="AN1056" s="2052"/>
      <c r="AO1056" s="2052"/>
      <c r="AP1056" s="2052"/>
      <c r="AQ1056" s="2052"/>
      <c r="AR1056" s="2053"/>
      <c r="AS1056" s="519">
        <f>VLOOKUP(AF1056,tabelle!P3:Q9,2,FALSE)</f>
        <v>0</v>
      </c>
    </row>
    <row r="1057" spans="1:58" ht="14">
      <c r="K1057" s="2002" t="s">
        <v>212</v>
      </c>
      <c r="L1057" s="2003"/>
      <c r="M1057" s="2003"/>
      <c r="N1057" s="2003"/>
      <c r="O1057" s="2003"/>
      <c r="P1057" s="2003"/>
      <c r="Q1057" s="2003"/>
      <c r="R1057" s="2003"/>
      <c r="S1057" s="2003"/>
      <c r="T1057" s="2003"/>
      <c r="U1057" s="2003"/>
      <c r="V1057" s="2003"/>
      <c r="W1057" s="2003"/>
      <c r="X1057" s="2003"/>
      <c r="Y1057" s="2003"/>
      <c r="Z1057" s="2003"/>
      <c r="AA1057" s="2003"/>
      <c r="AB1057" s="2003"/>
      <c r="AC1057" s="2003"/>
      <c r="AD1057" s="2003"/>
      <c r="AE1057" s="2003"/>
      <c r="AF1057" s="2003"/>
      <c r="AG1057" s="2003"/>
      <c r="AH1057" s="2003"/>
      <c r="AI1057" s="2004"/>
      <c r="AJ1057" s="2054" t="s">
        <v>1051</v>
      </c>
      <c r="AK1057" s="2054"/>
      <c r="AL1057" s="2054"/>
      <c r="AM1057" s="2054"/>
      <c r="AN1057" s="2054"/>
      <c r="AO1057" s="2054"/>
      <c r="AP1057" s="2054"/>
      <c r="AQ1057" s="2054"/>
      <c r="AR1057" s="2054"/>
    </row>
    <row r="1058" spans="1:58" ht="14">
      <c r="K1058" s="2031" t="s">
        <v>936</v>
      </c>
      <c r="L1058" s="2032"/>
      <c r="M1058" s="2032"/>
      <c r="N1058" s="2032"/>
      <c r="O1058" s="2032"/>
      <c r="P1058" s="2032"/>
      <c r="Q1058" s="2032"/>
      <c r="R1058" s="2032"/>
      <c r="S1058" s="2032"/>
      <c r="T1058" s="2032"/>
      <c r="U1058" s="2032"/>
      <c r="V1058" s="2032"/>
      <c r="W1058" s="2032"/>
      <c r="X1058" s="2032"/>
      <c r="Y1058" s="2032"/>
      <c r="Z1058" s="2032"/>
      <c r="AA1058" s="2032"/>
      <c r="AB1058" s="2032"/>
      <c r="AC1058" s="2032"/>
      <c r="AD1058" s="2032"/>
      <c r="AE1058" s="2032"/>
      <c r="AF1058" s="2032"/>
      <c r="AG1058" s="2032"/>
      <c r="AH1058" s="2032"/>
      <c r="AI1058" s="2033"/>
      <c r="AJ1058" s="2049">
        <f>AX1051</f>
        <v>0</v>
      </c>
      <c r="AK1058" s="2049"/>
      <c r="AL1058" s="2049"/>
      <c r="AM1058" s="2049"/>
      <c r="AN1058" s="2049"/>
      <c r="AO1058" s="2049"/>
      <c r="AP1058" s="2049"/>
      <c r="AQ1058" s="2049"/>
      <c r="AR1058" s="2049"/>
    </row>
    <row r="1059" spans="1:58" ht="14">
      <c r="K1059" s="2031" t="s">
        <v>2257</v>
      </c>
      <c r="L1059" s="2032"/>
      <c r="M1059" s="2032"/>
      <c r="N1059" s="2032"/>
      <c r="O1059" s="2032"/>
      <c r="P1059" s="2032"/>
      <c r="Q1059" s="2032"/>
      <c r="R1059" s="2032"/>
      <c r="S1059" s="2032"/>
      <c r="T1059" s="2032"/>
      <c r="U1059" s="2032"/>
      <c r="V1059" s="2032"/>
      <c r="W1059" s="2032"/>
      <c r="X1059" s="2032"/>
      <c r="Y1059" s="2032"/>
      <c r="Z1059" s="2032"/>
      <c r="AA1059" s="2032"/>
      <c r="AB1059" s="2032"/>
      <c r="AC1059" s="2032"/>
      <c r="AD1059" s="2032"/>
      <c r="AE1059" s="2032"/>
      <c r="AF1059" s="2032"/>
      <c r="AG1059" s="2032"/>
      <c r="AH1059" s="2032"/>
      <c r="AI1059" s="2033"/>
      <c r="AJ1059" s="2049">
        <f>IF(AS1056=4,AX962,0)</f>
        <v>0</v>
      </c>
      <c r="AK1059" s="2049"/>
      <c r="AL1059" s="2049"/>
      <c r="AM1059" s="2049"/>
      <c r="AN1059" s="2049"/>
      <c r="AO1059" s="2049"/>
      <c r="AP1059" s="2049"/>
      <c r="AQ1059" s="2049"/>
      <c r="AR1059" s="2049"/>
    </row>
    <row r="1060" spans="1:58" ht="14">
      <c r="K1060" s="2031" t="s">
        <v>2258</v>
      </c>
      <c r="L1060" s="2032"/>
      <c r="M1060" s="2032"/>
      <c r="N1060" s="2032"/>
      <c r="O1060" s="2032"/>
      <c r="P1060" s="2032"/>
      <c r="Q1060" s="2032"/>
      <c r="R1060" s="2032"/>
      <c r="S1060" s="2032"/>
      <c r="T1060" s="2032"/>
      <c r="U1060" s="2032"/>
      <c r="V1060" s="2032"/>
      <c r="W1060" s="2032"/>
      <c r="X1060" s="2032"/>
      <c r="Y1060" s="2032"/>
      <c r="Z1060" s="2032"/>
      <c r="AA1060" s="2032"/>
      <c r="AB1060" s="2032"/>
      <c r="AC1060" s="2032"/>
      <c r="AD1060" s="2032"/>
      <c r="AE1060" s="2032"/>
      <c r="AF1060" s="2032"/>
      <c r="AG1060" s="2032"/>
      <c r="AH1060" s="2032"/>
      <c r="AI1060" s="2033"/>
      <c r="AJ1060" s="1998">
        <f>AX1022</f>
        <v>0</v>
      </c>
      <c r="AK1060" s="1999"/>
      <c r="AL1060" s="1999"/>
      <c r="AM1060" s="1999"/>
      <c r="AN1060" s="1999"/>
      <c r="AO1060" s="1999"/>
      <c r="AP1060" s="1999"/>
      <c r="AQ1060" s="1999"/>
      <c r="AR1060" s="2000"/>
    </row>
    <row r="1061" spans="1:58" ht="12.75" customHeight="1">
      <c r="K1061" s="2005" t="s">
        <v>2183</v>
      </c>
      <c r="L1061" s="2006"/>
      <c r="M1061" s="2006"/>
      <c r="N1061" s="2006"/>
      <c r="O1061" s="2006"/>
      <c r="P1061" s="2006"/>
      <c r="Q1061" s="2006"/>
      <c r="R1061" s="2006"/>
      <c r="S1061" s="2006"/>
      <c r="T1061" s="2006"/>
      <c r="U1061" s="2006"/>
      <c r="V1061" s="2048" t="s">
        <v>2295</v>
      </c>
      <c r="W1061" s="2048"/>
      <c r="X1061" s="2048"/>
      <c r="Y1061" s="2048"/>
      <c r="Z1061" s="2048"/>
      <c r="AA1061" s="2048"/>
      <c r="AB1061" s="2048"/>
      <c r="AC1061" s="2048"/>
      <c r="AD1061" s="2048"/>
      <c r="AE1061" s="2048"/>
      <c r="AF1061" s="2048"/>
      <c r="AG1061" s="2027" t="s">
        <v>1078</v>
      </c>
      <c r="AH1061" s="2027"/>
      <c r="AI1061" s="789" t="s">
        <v>2294</v>
      </c>
      <c r="AJ1061" s="1998" t="e">
        <f ca="1">IF(AG1061="si",maggiorazione_S(AM21*AM22),0)</f>
        <v>#NAME?</v>
      </c>
      <c r="AK1061" s="1999"/>
      <c r="AL1061" s="1999"/>
      <c r="AM1061" s="1999"/>
      <c r="AN1061" s="1999"/>
      <c r="AO1061" s="1999"/>
      <c r="AP1061" s="1999"/>
      <c r="AQ1061" s="1999"/>
      <c r="AR1061" s="2000"/>
    </row>
    <row r="1062" spans="1:58" ht="14">
      <c r="K1062" s="2005" t="s">
        <v>40</v>
      </c>
      <c r="L1062" s="2006"/>
      <c r="M1062" s="2006"/>
      <c r="N1062" s="2006"/>
      <c r="O1062" s="2006"/>
      <c r="P1062" s="2006"/>
      <c r="Q1062" s="2006"/>
      <c r="R1062" s="2006"/>
      <c r="S1062" s="2006"/>
      <c r="T1062" s="2006"/>
      <c r="U1062" s="2006"/>
      <c r="V1062" s="2006"/>
      <c r="W1062" s="2006"/>
      <c r="X1062" s="2006"/>
      <c r="Y1062" s="2006"/>
      <c r="Z1062" s="2006"/>
      <c r="AA1062" s="2006"/>
      <c r="AB1062" s="2006"/>
      <c r="AC1062" s="2006"/>
      <c r="AD1062" s="2006"/>
      <c r="AE1062" s="2006"/>
      <c r="AF1062" s="2006"/>
      <c r="AG1062" s="2006"/>
      <c r="AH1062" s="2006"/>
      <c r="AI1062" s="2050"/>
      <c r="AJ1062" s="2034">
        <v>0</v>
      </c>
      <c r="AK1062" s="2035"/>
      <c r="AL1062" s="2035"/>
      <c r="AM1062" s="2035"/>
      <c r="AN1062" s="2035"/>
      <c r="AO1062" s="2035"/>
      <c r="AP1062" s="2035"/>
      <c r="AQ1062" s="2035"/>
      <c r="AR1062" s="2036"/>
    </row>
    <row r="1063" spans="1:58" ht="14">
      <c r="K1063" s="2037" t="s">
        <v>941</v>
      </c>
      <c r="L1063" s="2038"/>
      <c r="M1063" s="2038"/>
      <c r="N1063" s="2038"/>
      <c r="O1063" s="2038"/>
      <c r="P1063" s="2038"/>
      <c r="Q1063" s="2038"/>
      <c r="R1063" s="2038"/>
      <c r="S1063" s="2038"/>
      <c r="T1063" s="2038"/>
      <c r="U1063" s="2038"/>
      <c r="V1063" s="2038"/>
      <c r="W1063" s="2038"/>
      <c r="X1063" s="2038"/>
      <c r="Y1063" s="2038"/>
      <c r="Z1063" s="2038"/>
      <c r="AA1063" s="2038"/>
      <c r="AB1063" s="2038"/>
      <c r="AC1063" s="2038"/>
      <c r="AD1063" s="2038"/>
      <c r="AE1063" s="2038"/>
      <c r="AF1063" s="2038"/>
      <c r="AG1063" s="2038"/>
      <c r="AH1063" s="2038"/>
      <c r="AI1063" s="2039"/>
      <c r="AJ1063" s="2019" t="e">
        <f ca="1">SUM(AJ1058:AR1062)</f>
        <v>#NAME?</v>
      </c>
      <c r="AK1063" s="2020"/>
      <c r="AL1063" s="2020"/>
      <c r="AM1063" s="2020"/>
      <c r="AN1063" s="2020"/>
      <c r="AO1063" s="2020"/>
      <c r="AP1063" s="2020"/>
      <c r="AQ1063" s="2020"/>
      <c r="AR1063" s="2021"/>
    </row>
    <row r="1064" spans="1:58" ht="14">
      <c r="K1064" s="2025" t="s">
        <v>211</v>
      </c>
      <c r="L1064" s="2025"/>
      <c r="M1064" s="2025"/>
      <c r="N1064" s="2025"/>
      <c r="O1064" s="2025"/>
      <c r="P1064" s="2025"/>
      <c r="Q1064" s="2025"/>
      <c r="R1064" s="2025"/>
      <c r="S1064" s="2025"/>
      <c r="T1064" s="2025"/>
      <c r="U1064" s="2025"/>
      <c r="V1064" s="2025"/>
      <c r="W1064" s="2025"/>
      <c r="X1064" s="2025"/>
      <c r="Y1064" s="2025"/>
      <c r="Z1064" s="2025"/>
      <c r="AA1064" s="2025"/>
      <c r="AB1064" s="2025"/>
      <c r="AC1064" s="2025"/>
      <c r="AD1064" s="2025"/>
      <c r="AE1064" s="2025"/>
      <c r="AF1064" s="2025"/>
      <c r="AG1064" s="2025"/>
      <c r="AH1064" s="2025"/>
      <c r="AI1064" s="2025"/>
      <c r="AJ1064" s="2047" t="str">
        <f ca="1">IF(ISERROR(ROUND(AJ1063*AJ1065,2)),"",ROUND(AJ1063*AJ1065,2))</f>
        <v/>
      </c>
      <c r="AK1064" s="2047"/>
      <c r="AL1064" s="2047"/>
      <c r="AM1064" s="2047"/>
      <c r="AN1064" s="2047"/>
      <c r="AO1064" s="2047"/>
      <c r="AP1064" s="2047"/>
      <c r="AQ1064" s="2047"/>
      <c r="AR1064" s="2047"/>
    </row>
    <row r="1065" spans="1:58" ht="14">
      <c r="K1065" s="2026" t="s">
        <v>153</v>
      </c>
      <c r="L1065" s="2026"/>
      <c r="M1065" s="2026"/>
      <c r="N1065" s="2026"/>
      <c r="O1065" s="2026"/>
      <c r="P1065" s="2026"/>
      <c r="Q1065" s="2026"/>
      <c r="R1065" s="2026"/>
      <c r="S1065" s="2026"/>
      <c r="T1065" s="2026"/>
      <c r="U1065" s="2026"/>
      <c r="V1065" s="2026"/>
      <c r="W1065" s="2026"/>
      <c r="X1065" s="2026"/>
      <c r="Y1065" s="2026"/>
      <c r="Z1065" s="2026"/>
      <c r="AA1065" s="2026"/>
      <c r="AB1065" s="2026"/>
      <c r="AC1065" s="2026"/>
      <c r="AD1065" s="2026"/>
      <c r="AE1065" s="2026"/>
      <c r="AF1065" s="2026"/>
      <c r="AG1065" s="2026"/>
      <c r="AH1065" s="2026"/>
      <c r="AI1065" s="2026"/>
      <c r="AJ1065" s="2047" t="str">
        <f ca="1">IF(AD861&lt;&gt;"",AD861,"")</f>
        <v/>
      </c>
      <c r="AK1065" s="2047"/>
      <c r="AL1065" s="2047"/>
      <c r="AM1065" s="2047"/>
      <c r="AN1065" s="2047"/>
      <c r="AO1065" s="2047"/>
      <c r="AP1065" s="2047"/>
      <c r="AQ1065" s="2047"/>
      <c r="AR1065" s="2047"/>
    </row>
    <row r="1066" spans="1:58" ht="26.25" customHeight="1">
      <c r="K1066" s="2022" t="s">
        <v>154</v>
      </c>
      <c r="L1066" s="2023"/>
      <c r="M1066" s="2023"/>
      <c r="N1066" s="2023"/>
      <c r="O1066" s="2023"/>
      <c r="P1066" s="2023"/>
      <c r="Q1066" s="2023"/>
      <c r="R1066" s="2023"/>
      <c r="S1066" s="2023"/>
      <c r="T1066" s="2023"/>
      <c r="U1066" s="2023"/>
      <c r="V1066" s="2023"/>
      <c r="W1066" s="2023"/>
      <c r="X1066" s="2023"/>
      <c r="Y1066" s="2023"/>
      <c r="Z1066" s="2023"/>
      <c r="AA1066" s="2023"/>
      <c r="AB1066" s="2023"/>
      <c r="AC1066" s="2023"/>
      <c r="AD1066" s="2023"/>
      <c r="AE1066" s="2023"/>
      <c r="AF1066" s="2023"/>
      <c r="AG1066" s="2023"/>
      <c r="AH1066" s="2023"/>
      <c r="AI1066" s="2024"/>
      <c r="AJ1066" s="2044">
        <f ca="1">IF(AND(AJ1065&lt;&gt;"",AJ1064&lt;&gt;""),AJ1065+AJ1064,0)</f>
        <v>0</v>
      </c>
      <c r="AK1066" s="2045"/>
      <c r="AL1066" s="2045"/>
      <c r="AM1066" s="2045"/>
      <c r="AN1066" s="2045"/>
      <c r="AO1066" s="2045"/>
      <c r="AP1066" s="2045"/>
      <c r="AQ1066" s="2045"/>
      <c r="AR1066" s="2046"/>
    </row>
    <row r="1067" spans="1:58" ht="14">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89"/>
      <c r="AE1067" s="289"/>
      <c r="AF1067" s="289"/>
      <c r="AG1067" s="289"/>
      <c r="AH1067" s="289"/>
      <c r="AI1067" s="289"/>
      <c r="AJ1067" s="290"/>
      <c r="AK1067" s="290"/>
      <c r="AL1067" s="290"/>
      <c r="AM1067" s="290"/>
      <c r="AN1067" s="290"/>
      <c r="AO1067" s="290"/>
      <c r="AP1067" s="290"/>
      <c r="AQ1067" s="290"/>
      <c r="AR1067" s="290"/>
      <c r="AS1067" s="519"/>
    </row>
    <row r="1068" spans="1:58" ht="14">
      <c r="K1068" s="952" t="s">
        <v>1482</v>
      </c>
      <c r="L1068" s="953"/>
      <c r="M1068" s="953"/>
      <c r="N1068" s="953"/>
      <c r="O1068" s="953"/>
      <c r="P1068" s="953"/>
      <c r="Q1068" s="953"/>
      <c r="R1068" s="953"/>
      <c r="S1068" s="953"/>
      <c r="T1068" s="953"/>
      <c r="U1068" s="953"/>
      <c r="V1068" s="953"/>
      <c r="W1068" s="953"/>
      <c r="X1068" s="953"/>
      <c r="Y1068" s="953"/>
      <c r="Z1068" s="953"/>
      <c r="AA1068" s="953"/>
      <c r="AB1068" s="953"/>
      <c r="AC1068" s="953"/>
      <c r="AD1068" s="953"/>
      <c r="AE1068" s="953"/>
      <c r="AF1068" s="953"/>
      <c r="AG1068" s="953"/>
      <c r="AH1068" s="953"/>
      <c r="AI1068" s="953"/>
      <c r="AJ1068" s="953"/>
      <c r="AK1068" s="953"/>
      <c r="AL1068" s="953"/>
      <c r="AM1068" s="953"/>
      <c r="AN1068" s="953"/>
      <c r="AO1068" s="953"/>
      <c r="AP1068" s="953"/>
      <c r="AQ1068" s="953"/>
      <c r="AR1068" s="954"/>
      <c r="AS1068" s="519"/>
    </row>
    <row r="1069" spans="1:58" ht="13.5" customHeight="1">
      <c r="K1069" s="2022" t="s">
        <v>1481</v>
      </c>
      <c r="L1069" s="2023"/>
      <c r="M1069" s="2023"/>
      <c r="N1069" s="2023"/>
      <c r="O1069" s="2023"/>
      <c r="P1069" s="2023"/>
      <c r="Q1069" s="2023"/>
      <c r="R1069" s="2023"/>
      <c r="S1069" s="2023"/>
      <c r="T1069" s="2023"/>
      <c r="U1069" s="2023"/>
      <c r="V1069" s="2023"/>
      <c r="W1069" s="2023"/>
      <c r="X1069" s="2023"/>
      <c r="Y1069" s="2023"/>
      <c r="Z1069" s="2023"/>
      <c r="AA1069" s="2023"/>
      <c r="AB1069" s="2023"/>
      <c r="AC1069" s="2023"/>
      <c r="AD1069" s="2023"/>
      <c r="AE1069" s="2023"/>
      <c r="AF1069" s="2023"/>
      <c r="AG1069" s="2023"/>
      <c r="AH1069" s="2023"/>
      <c r="AI1069" s="2024"/>
      <c r="AJ1069" s="2012">
        <f>schedaUMI!AA354</f>
        <v>0</v>
      </c>
      <c r="AK1069" s="2013"/>
      <c r="AL1069" s="2013"/>
      <c r="AM1069" s="2013"/>
      <c r="AN1069" s="2013"/>
      <c r="AO1069" s="2013"/>
      <c r="AP1069" s="2013"/>
      <c r="AQ1069" s="2013"/>
      <c r="AR1069" s="2014"/>
    </row>
    <row r="1070" spans="1:58" ht="13.5" customHeight="1">
      <c r="K1070" s="2022" t="s">
        <v>1504</v>
      </c>
      <c r="L1070" s="2023"/>
      <c r="M1070" s="2023"/>
      <c r="N1070" s="2023"/>
      <c r="O1070" s="2023"/>
      <c r="P1070" s="2023"/>
      <c r="Q1070" s="2023"/>
      <c r="R1070" s="2023"/>
      <c r="S1070" s="2023"/>
      <c r="T1070" s="2023"/>
      <c r="U1070" s="2023"/>
      <c r="V1070" s="2023"/>
      <c r="W1070" s="2023"/>
      <c r="X1070" s="2023"/>
      <c r="Y1070" s="2023"/>
      <c r="Z1070" s="2023"/>
      <c r="AA1070" s="2023"/>
      <c r="AB1070" s="2023"/>
      <c r="AC1070" s="2023"/>
      <c r="AD1070" s="2023"/>
      <c r="AE1070" s="2023"/>
      <c r="AF1070" s="2023"/>
      <c r="AG1070" s="2023"/>
      <c r="AH1070" s="2023"/>
      <c r="AI1070" s="2024"/>
      <c r="AJ1070" s="2012">
        <f>AJ1069</f>
        <v>0</v>
      </c>
      <c r="AK1070" s="2013"/>
      <c r="AL1070" s="2013"/>
      <c r="AM1070" s="2013"/>
      <c r="AN1070" s="2013"/>
      <c r="AO1070" s="2013"/>
      <c r="AP1070" s="2013"/>
      <c r="AQ1070" s="2013"/>
      <c r="AR1070" s="2014"/>
    </row>
    <row r="1071" spans="1:58" ht="12.75" customHeight="1">
      <c r="V1071" s="569"/>
      <c r="BD1071" s="286" t="s">
        <v>180</v>
      </c>
    </row>
    <row r="1072" spans="1:58" ht="18.75" customHeight="1">
      <c r="A1072" s="1060" t="s">
        <v>2104</v>
      </c>
      <c r="B1072" s="1061"/>
      <c r="C1072" s="1061"/>
      <c r="D1072" s="1061"/>
      <c r="E1072" s="1216" t="s">
        <v>473</v>
      </c>
      <c r="F1072" s="1217"/>
      <c r="G1072" s="1217"/>
      <c r="H1072" s="1217"/>
      <c r="I1072" s="993">
        <f>IF($U$2&lt;&gt;"",$U$2,"")</f>
        <v>0</v>
      </c>
      <c r="J1072" s="993"/>
      <c r="K1072" s="993"/>
      <c r="L1072" s="993"/>
      <c r="M1072" s="993"/>
      <c r="N1072" s="993"/>
      <c r="O1072" s="994"/>
      <c r="P1072" s="1483" t="s">
        <v>1720</v>
      </c>
      <c r="Q1072" s="1196"/>
      <c r="R1072" s="1196"/>
      <c r="S1072" s="1196"/>
      <c r="T1072" s="1196"/>
      <c r="U1072" s="1196"/>
      <c r="V1072" s="1196"/>
      <c r="W1072" s="1196"/>
      <c r="X1072" s="1196"/>
      <c r="Y1072" s="1196"/>
      <c r="Z1072" s="1196"/>
      <c r="AA1072" s="1196"/>
      <c r="AB1072" s="1196"/>
      <c r="AC1072" s="1196"/>
      <c r="AD1072" s="1196"/>
      <c r="AE1072" s="1196"/>
      <c r="AF1072" s="1196"/>
      <c r="AG1072" s="1196"/>
      <c r="AH1072" s="1196"/>
      <c r="AI1072" s="1196"/>
      <c r="AJ1072" s="1196"/>
      <c r="AK1072" s="1196"/>
      <c r="AL1072" s="1196"/>
      <c r="AM1072" s="1196"/>
      <c r="AN1072" s="1196"/>
      <c r="AO1072" s="1196"/>
      <c r="AP1072" s="1196"/>
      <c r="AQ1072" s="1196"/>
      <c r="AR1072" s="1196"/>
      <c r="AS1072" s="1196"/>
      <c r="AT1072" s="1196"/>
      <c r="AU1072" s="1196"/>
      <c r="AV1072" s="1196"/>
      <c r="AW1072" s="1196"/>
      <c r="AX1072" s="1196"/>
      <c r="AY1072" s="1196"/>
      <c r="AZ1072" s="1196"/>
      <c r="BA1072" s="1196"/>
      <c r="BB1072" s="1196"/>
      <c r="BC1072" s="1197"/>
      <c r="BE1072" s="757" t="s">
        <v>1867</v>
      </c>
      <c r="BF1072" s="35">
        <f>AN857</f>
        <v>0</v>
      </c>
    </row>
    <row r="1073" spans="1:60" ht="18.75" customHeight="1">
      <c r="A1073" s="1062"/>
      <c r="B1073" s="1063"/>
      <c r="C1073" s="1063"/>
      <c r="D1073" s="1063"/>
      <c r="E1073" s="1239" t="s">
        <v>653</v>
      </c>
      <c r="F1073" s="1240"/>
      <c r="G1073" s="1240"/>
      <c r="H1073" s="1240"/>
      <c r="I1073" s="1042" t="str">
        <f>IF($AW$2&lt;&gt;"",$AW$2,"")</f>
        <v>01</v>
      </c>
      <c r="J1073" s="1042"/>
      <c r="K1073" s="1042"/>
      <c r="L1073" s="1042"/>
      <c r="M1073" s="1042"/>
      <c r="N1073" s="1042"/>
      <c r="O1073" s="1043"/>
      <c r="P1073" s="1484"/>
      <c r="Q1073" s="1198"/>
      <c r="R1073" s="1198"/>
      <c r="S1073" s="1198"/>
      <c r="T1073" s="1198"/>
      <c r="U1073" s="1198"/>
      <c r="V1073" s="1198"/>
      <c r="W1073" s="1198"/>
      <c r="X1073" s="1198"/>
      <c r="Y1073" s="1198"/>
      <c r="Z1073" s="1198"/>
      <c r="AA1073" s="1198"/>
      <c r="AB1073" s="1198"/>
      <c r="AC1073" s="1198"/>
      <c r="AD1073" s="1198"/>
      <c r="AE1073" s="1198"/>
      <c r="AF1073" s="1198"/>
      <c r="AG1073" s="1198"/>
      <c r="AH1073" s="1198"/>
      <c r="AI1073" s="1198"/>
      <c r="AJ1073" s="1198"/>
      <c r="AK1073" s="1198"/>
      <c r="AL1073" s="1198"/>
      <c r="AM1073" s="1198"/>
      <c r="AN1073" s="1198"/>
      <c r="AO1073" s="1198"/>
      <c r="AP1073" s="1198"/>
      <c r="AQ1073" s="1198"/>
      <c r="AR1073" s="1198"/>
      <c r="AS1073" s="1198"/>
      <c r="AT1073" s="1198"/>
      <c r="AU1073" s="1198"/>
      <c r="AV1073" s="1198"/>
      <c r="AW1073" s="1198"/>
      <c r="AX1073" s="1198"/>
      <c r="AY1073" s="1198"/>
      <c r="AZ1073" s="1198"/>
      <c r="BA1073" s="1198"/>
      <c r="BB1073" s="1198"/>
      <c r="BC1073" s="1199"/>
      <c r="BE1073" s="757" t="s">
        <v>1866</v>
      </c>
      <c r="BF1073" s="35">
        <f>IF(schedaUMI!AL97="",0,IF(RIGHT(schedaUMI!AL97,2)="UP",1,1000))</f>
        <v>0</v>
      </c>
      <c r="BG1073" s="34" t="e">
        <f ca="1">conta_CF_PIVA(Q1077:Y1126,BH1077:BH1126)</f>
        <v>#NAME?</v>
      </c>
    </row>
    <row r="1074" spans="1:60" s="808" customFormat="1" ht="6" customHeight="1" thickBot="1">
      <c r="A1074" s="2059"/>
      <c r="B1074" s="2060"/>
      <c r="C1074" s="2060"/>
      <c r="D1074" s="2060"/>
      <c r="E1074" s="2060"/>
      <c r="F1074" s="2060"/>
      <c r="G1074" s="2060"/>
      <c r="H1074" s="2060"/>
      <c r="I1074" s="2060"/>
      <c r="J1074" s="2060"/>
      <c r="K1074" s="2060"/>
      <c r="L1074" s="2060"/>
      <c r="M1074" s="2060"/>
      <c r="N1074" s="2060"/>
      <c r="O1074" s="2060"/>
      <c r="P1074" s="2060"/>
      <c r="Q1074" s="2060"/>
      <c r="R1074" s="2060"/>
      <c r="S1074" s="2060"/>
      <c r="T1074" s="2060"/>
      <c r="U1074" s="2060"/>
      <c r="V1074" s="2060"/>
      <c r="W1074" s="2060"/>
      <c r="X1074" s="2060"/>
      <c r="Y1074" s="2060"/>
      <c r="Z1074" s="2060"/>
      <c r="AA1074" s="2060"/>
      <c r="AB1074" s="2060"/>
      <c r="AC1074" s="2060"/>
      <c r="AD1074" s="2060"/>
      <c r="AE1074" s="2060"/>
      <c r="AF1074" s="2060"/>
      <c r="AG1074" s="2060"/>
      <c r="AH1074" s="2060"/>
      <c r="AI1074" s="2060"/>
      <c r="AJ1074" s="2060"/>
      <c r="AK1074" s="2060"/>
      <c r="AL1074" s="2060"/>
      <c r="AM1074" s="2060"/>
      <c r="AN1074" s="2060"/>
      <c r="AO1074" s="2060"/>
      <c r="AP1074" s="2060"/>
      <c r="AQ1074" s="2060"/>
      <c r="AR1074" s="2060"/>
      <c r="AS1074" s="2060"/>
      <c r="AT1074" s="2060"/>
      <c r="AU1074" s="2060"/>
      <c r="AV1074" s="2060"/>
      <c r="AW1074" s="2060"/>
      <c r="AX1074" s="2060"/>
      <c r="AY1074" s="2060"/>
      <c r="AZ1074" s="2060"/>
      <c r="BA1074" s="2060"/>
      <c r="BB1074" s="2060"/>
      <c r="BC1074" s="2061"/>
      <c r="BD1074" s="809"/>
    </row>
    <row r="1075" spans="1:60" ht="56.25" customHeight="1">
      <c r="A1075" s="1544" t="s">
        <v>691</v>
      </c>
      <c r="B1075" s="1545"/>
      <c r="C1075" s="1546"/>
      <c r="D1075" s="2007" t="s">
        <v>353</v>
      </c>
      <c r="E1075" s="2007"/>
      <c r="F1075" s="2007"/>
      <c r="G1075" s="2007"/>
      <c r="H1075" s="2007"/>
      <c r="I1075" s="2007"/>
      <c r="J1075" s="2007"/>
      <c r="K1075" s="2007"/>
      <c r="L1075" s="2007"/>
      <c r="M1075" s="2007"/>
      <c r="N1075" s="2007"/>
      <c r="O1075" s="2007"/>
      <c r="P1075" s="2007"/>
      <c r="Q1075" s="2011" t="str">
        <f ca="1">IF(BF1127=0,"codice fiscale del referente/delegato o, in caso di società, partita IVA","codice fiscale del referente/delegato o, in caso di società, partita IVA
CI SONO C.F. O P.IVA NON VALIDI")</f>
        <v>codice fiscale del referente/delegato o, in caso di società, partita IVA</v>
      </c>
      <c r="R1075" s="2007"/>
      <c r="S1075" s="2007"/>
      <c r="T1075" s="2007"/>
      <c r="U1075" s="2007"/>
      <c r="V1075" s="2007"/>
      <c r="W1075" s="2007"/>
      <c r="X1075" s="2007"/>
      <c r="Y1075" s="2007"/>
      <c r="Z1075" s="1984" t="s">
        <v>813</v>
      </c>
      <c r="AA1075" s="1985"/>
      <c r="AB1075" s="1985"/>
      <c r="AC1075" s="1985"/>
      <c r="AD1075" s="1985"/>
      <c r="AE1075" s="1986"/>
      <c r="AF1075" s="1646" t="s">
        <v>999</v>
      </c>
      <c r="AG1075" s="1545"/>
      <c r="AH1075" s="1545"/>
      <c r="AI1075" s="1545"/>
      <c r="AJ1075" s="1546"/>
      <c r="AK1075" s="2062" t="s">
        <v>1263</v>
      </c>
      <c r="AL1075" s="2063"/>
      <c r="AM1075" s="2063"/>
      <c r="AN1075" s="2063"/>
      <c r="AO1075" s="2063"/>
      <c r="AP1075" s="2064"/>
      <c r="AQ1075" s="1646" t="s">
        <v>1105</v>
      </c>
      <c r="AR1075" s="1545"/>
      <c r="AS1075" s="1545"/>
      <c r="AT1075" s="1546"/>
      <c r="AU1075" s="2007" t="s">
        <v>1827</v>
      </c>
      <c r="AV1075" s="2007"/>
      <c r="AW1075" s="2007"/>
      <c r="AX1075" s="2007"/>
      <c r="AY1075" s="2007"/>
      <c r="AZ1075" s="2007"/>
      <c r="BA1075" s="2007"/>
      <c r="BB1075" s="2007"/>
      <c r="BC1075" s="2008"/>
      <c r="BE1075" s="34" t="s">
        <v>1241</v>
      </c>
      <c r="BF1075" s="576" t="s">
        <v>39</v>
      </c>
      <c r="BG1075" s="34" t="s">
        <v>694</v>
      </c>
      <c r="BH1075" s="543" t="s">
        <v>1242</v>
      </c>
    </row>
    <row r="1076" spans="1:60" ht="9.75" customHeight="1" thickBot="1">
      <c r="A1076" s="2015">
        <v>1</v>
      </c>
      <c r="B1076" s="1994"/>
      <c r="C1076" s="1994"/>
      <c r="D1076" s="1994">
        <v>2</v>
      </c>
      <c r="E1076" s="1994"/>
      <c r="F1076" s="1994"/>
      <c r="G1076" s="1994"/>
      <c r="H1076" s="1994"/>
      <c r="I1076" s="1994"/>
      <c r="J1076" s="1994"/>
      <c r="K1076" s="1994"/>
      <c r="L1076" s="1994"/>
      <c r="M1076" s="1994"/>
      <c r="N1076" s="1994"/>
      <c r="O1076" s="1994"/>
      <c r="P1076" s="1994"/>
      <c r="Q1076" s="1994">
        <v>3</v>
      </c>
      <c r="R1076" s="1994"/>
      <c r="S1076" s="1994"/>
      <c r="T1076" s="1994"/>
      <c r="U1076" s="1994"/>
      <c r="V1076" s="1994"/>
      <c r="W1076" s="1994"/>
      <c r="X1076" s="1994"/>
      <c r="Y1076" s="1994"/>
      <c r="Z1076" s="2016">
        <v>4</v>
      </c>
      <c r="AA1076" s="2017"/>
      <c r="AB1076" s="2017"/>
      <c r="AC1076" s="2017"/>
      <c r="AD1076" s="2017"/>
      <c r="AE1076" s="2018"/>
      <c r="AF1076" s="2066">
        <v>5</v>
      </c>
      <c r="AG1076" s="2066"/>
      <c r="AH1076" s="2066"/>
      <c r="AI1076" s="2066"/>
      <c r="AJ1076" s="2066"/>
      <c r="AK1076" s="2009">
        <v>6</v>
      </c>
      <c r="AL1076" s="2009"/>
      <c r="AM1076" s="2009"/>
      <c r="AN1076" s="2009"/>
      <c r="AO1076" s="2009"/>
      <c r="AP1076" s="2009"/>
      <c r="AQ1076" s="2056">
        <v>7</v>
      </c>
      <c r="AR1076" s="2057"/>
      <c r="AS1076" s="2057"/>
      <c r="AT1076" s="2058"/>
      <c r="AU1076" s="2009">
        <v>8</v>
      </c>
      <c r="AV1076" s="2009"/>
      <c r="AW1076" s="2009"/>
      <c r="AX1076" s="2009"/>
      <c r="AY1076" s="2009"/>
      <c r="AZ1076" s="2009"/>
      <c r="BA1076" s="2009"/>
      <c r="BB1076" s="2009"/>
      <c r="BC1076" s="2010"/>
    </row>
    <row r="1077" spans="1:60" ht="15.75" customHeight="1">
      <c r="A1077" s="2065">
        <v>1</v>
      </c>
      <c r="B1077" s="2065"/>
      <c r="C1077" s="2065"/>
      <c r="D1077" s="1993"/>
      <c r="E1077" s="1993"/>
      <c r="F1077" s="1993"/>
      <c r="G1077" s="1993"/>
      <c r="H1077" s="1993"/>
      <c r="I1077" s="1993"/>
      <c r="J1077" s="1993"/>
      <c r="K1077" s="1993"/>
      <c r="L1077" s="1993"/>
      <c r="M1077" s="1993"/>
      <c r="N1077" s="1993"/>
      <c r="O1077" s="1993"/>
      <c r="P1077" s="1993"/>
      <c r="Q1077" s="1988"/>
      <c r="R1077" s="1988"/>
      <c r="S1077" s="1988"/>
      <c r="T1077" s="1988"/>
      <c r="U1077" s="1988"/>
      <c r="V1077" s="1988"/>
      <c r="W1077" s="1988"/>
      <c r="X1077" s="1988"/>
      <c r="Y1077" s="1988"/>
      <c r="Z1077" s="1995"/>
      <c r="AA1077" s="1995"/>
      <c r="AB1077" s="1995"/>
      <c r="AC1077" s="1995"/>
      <c r="AD1077" s="1995"/>
      <c r="AE1077" s="1995"/>
      <c r="AF1077" s="2204"/>
      <c r="AG1077" s="2204"/>
      <c r="AH1077" s="2204"/>
      <c r="AI1077" s="2204"/>
      <c r="AJ1077" s="2204"/>
      <c r="AK1077" s="2204"/>
      <c r="AL1077" s="2204"/>
      <c r="AM1077" s="2204"/>
      <c r="AN1077" s="2204"/>
      <c r="AO1077" s="2204"/>
      <c r="AP1077" s="2204"/>
      <c r="AQ1077" s="2055"/>
      <c r="AR1077" s="2055"/>
      <c r="AS1077" s="2055"/>
      <c r="AT1077" s="2055"/>
      <c r="AU1077" s="1995"/>
      <c r="AV1077" s="1995"/>
      <c r="AW1077" s="1995"/>
      <c r="AX1077" s="1995"/>
      <c r="AY1077" s="1995"/>
      <c r="AZ1077" s="1995"/>
      <c r="BA1077" s="1995"/>
      <c r="BB1077" s="1995"/>
      <c r="BC1077" s="1995"/>
      <c r="BE1077" s="495" t="str">
        <f>IF(ISERROR(VLOOKUP(AU1077,tabelle!$R$37:$S$44,2,FALSE)),"",VLOOKUP(AU1077,tabelle!$R$37:$S$44,2,FALSE))</f>
        <v/>
      </c>
      <c r="BF1077" s="298" t="e">
        <f ca="1">IF(OR(validaPIVA(Q1077)=1,validaCF(Q1077)=1),1,validaCF(Q1077))</f>
        <v>#NAME?</v>
      </c>
      <c r="BG1077" s="35" t="e">
        <f t="shared" ref="BG1077:BG1108" ca="1" si="26">IF(AND(BF1077=1,BH1077=1),A1077,"")</f>
        <v>#NAME?</v>
      </c>
      <c r="BH1077" s="35">
        <f t="shared" ref="BH1077:BH1108" si="27">IF(AND(D1077="",Q1077="",Z1077="",AU1077="",P1136=""),-1,IF(AND(D1077&lt;&gt;"",Q1077&lt;&gt;"",Z1077&lt;&gt;"",AU1077&lt;&gt;"",P1136&lt;&gt;""),1,0))</f>
        <v>-1</v>
      </c>
    </row>
    <row r="1078" spans="1:60" ht="15.75" customHeight="1">
      <c r="A1078" s="1559">
        <v>2</v>
      </c>
      <c r="B1078" s="1559"/>
      <c r="C1078" s="1559"/>
      <c r="D1078" s="1992"/>
      <c r="E1078" s="1992"/>
      <c r="F1078" s="1992"/>
      <c r="G1078" s="1992"/>
      <c r="H1078" s="1992"/>
      <c r="I1078" s="1992"/>
      <c r="J1078" s="1992"/>
      <c r="K1078" s="1992"/>
      <c r="L1078" s="1992"/>
      <c r="M1078" s="1992"/>
      <c r="N1078" s="1992"/>
      <c r="O1078" s="1992"/>
      <c r="P1078" s="1992"/>
      <c r="Q1078" s="1988"/>
      <c r="R1078" s="1988"/>
      <c r="S1078" s="1988"/>
      <c r="T1078" s="1988"/>
      <c r="U1078" s="1988"/>
      <c r="V1078" s="1988"/>
      <c r="W1078" s="1988"/>
      <c r="X1078" s="1988"/>
      <c r="Y1078" s="1988"/>
      <c r="Z1078" s="2001"/>
      <c r="AA1078" s="2001"/>
      <c r="AB1078" s="2001"/>
      <c r="AC1078" s="2001"/>
      <c r="AD1078" s="2001"/>
      <c r="AE1078" s="2001"/>
      <c r="AF1078" s="1639"/>
      <c r="AG1078" s="1639"/>
      <c r="AH1078" s="1639"/>
      <c r="AI1078" s="1639"/>
      <c r="AJ1078" s="1639"/>
      <c r="AK1078" s="1639"/>
      <c r="AL1078" s="1639"/>
      <c r="AM1078" s="1639"/>
      <c r="AN1078" s="1639"/>
      <c r="AO1078" s="1639"/>
      <c r="AP1078" s="1639"/>
      <c r="AQ1078" s="1244"/>
      <c r="AR1078" s="1244"/>
      <c r="AS1078" s="1244"/>
      <c r="AT1078" s="1244"/>
      <c r="AU1078" s="2001"/>
      <c r="AV1078" s="2001"/>
      <c r="AW1078" s="2001"/>
      <c r="AX1078" s="2001"/>
      <c r="AY1078" s="2001"/>
      <c r="AZ1078" s="2001"/>
      <c r="BA1078" s="2001"/>
      <c r="BB1078" s="2001"/>
      <c r="BC1078" s="2001"/>
      <c r="BE1078" s="496" t="str">
        <f>IF(ISERROR(VLOOKUP(AU1078,tabelle!$R$37:$S$44,2,FALSE)),"",VLOOKUP(AU1078,tabelle!$R$37:$S$44,2,FALSE))</f>
        <v/>
      </c>
      <c r="BF1078" s="298" t="e">
        <f ca="1">IF(OR(validaPIVA(Q1078)=1,validaCF(Q1078)=1),1,validaCF(Q1078))</f>
        <v>#NAME?</v>
      </c>
      <c r="BG1078" s="35" t="e">
        <f t="shared" ca="1" si="26"/>
        <v>#NAME?</v>
      </c>
      <c r="BH1078" s="35">
        <f t="shared" si="27"/>
        <v>-1</v>
      </c>
    </row>
    <row r="1079" spans="1:60" ht="15.75" customHeight="1">
      <c r="A1079" s="1559">
        <v>3</v>
      </c>
      <c r="B1079" s="1559"/>
      <c r="C1079" s="1559"/>
      <c r="D1079" s="1992"/>
      <c r="E1079" s="1992"/>
      <c r="F1079" s="1992"/>
      <c r="G1079" s="1992"/>
      <c r="H1079" s="1992"/>
      <c r="I1079" s="1992"/>
      <c r="J1079" s="1992"/>
      <c r="K1079" s="1992"/>
      <c r="L1079" s="1992"/>
      <c r="M1079" s="1992"/>
      <c r="N1079" s="1992"/>
      <c r="O1079" s="1992"/>
      <c r="P1079" s="1992"/>
      <c r="Q1079" s="1988"/>
      <c r="R1079" s="1988"/>
      <c r="S1079" s="1988"/>
      <c r="T1079" s="1988"/>
      <c r="U1079" s="1988"/>
      <c r="V1079" s="1988"/>
      <c r="W1079" s="1988"/>
      <c r="X1079" s="1988"/>
      <c r="Y1079" s="1988"/>
      <c r="Z1079" s="2001"/>
      <c r="AA1079" s="2001"/>
      <c r="AB1079" s="2001"/>
      <c r="AC1079" s="2001"/>
      <c r="AD1079" s="2001"/>
      <c r="AE1079" s="2001"/>
      <c r="AF1079" s="1639"/>
      <c r="AG1079" s="1639"/>
      <c r="AH1079" s="1639"/>
      <c r="AI1079" s="1639"/>
      <c r="AJ1079" s="1639"/>
      <c r="AK1079" s="1639"/>
      <c r="AL1079" s="1639"/>
      <c r="AM1079" s="1639"/>
      <c r="AN1079" s="1639"/>
      <c r="AO1079" s="1639"/>
      <c r="AP1079" s="1639"/>
      <c r="AQ1079" s="1244"/>
      <c r="AR1079" s="1244"/>
      <c r="AS1079" s="1244"/>
      <c r="AT1079" s="1244"/>
      <c r="AU1079" s="2001"/>
      <c r="AV1079" s="2001"/>
      <c r="AW1079" s="2001"/>
      <c r="AX1079" s="2001"/>
      <c r="AY1079" s="2001"/>
      <c r="AZ1079" s="2001"/>
      <c r="BA1079" s="2001"/>
      <c r="BB1079" s="2001"/>
      <c r="BC1079" s="2001"/>
      <c r="BE1079" s="496" t="str">
        <f>IF(ISERROR(VLOOKUP(AU1079,tabelle!$R$37:$S$44,2,FALSE)),"",VLOOKUP(AU1079,tabelle!$R$37:$S$44,2,FALSE))</f>
        <v/>
      </c>
      <c r="BF1079" s="298" t="e">
        <f ca="1">IF(OR(validaPIVA(Q1079)=1,validaCF(Q1079)=1),1,validaCF(Q1079))</f>
        <v>#NAME?</v>
      </c>
      <c r="BG1079" s="35" t="e">
        <f t="shared" ca="1" si="26"/>
        <v>#NAME?</v>
      </c>
      <c r="BH1079" s="35">
        <f t="shared" si="27"/>
        <v>-1</v>
      </c>
    </row>
    <row r="1080" spans="1:60" ht="15.75" customHeight="1">
      <c r="A1080" s="1559">
        <v>4</v>
      </c>
      <c r="B1080" s="1559"/>
      <c r="C1080" s="1559"/>
      <c r="D1080" s="1992"/>
      <c r="E1080" s="1992"/>
      <c r="F1080" s="1992"/>
      <c r="G1080" s="1992"/>
      <c r="H1080" s="1992"/>
      <c r="I1080" s="1992"/>
      <c r="J1080" s="1992"/>
      <c r="K1080" s="1992"/>
      <c r="L1080" s="1992"/>
      <c r="M1080" s="1992"/>
      <c r="N1080" s="1992"/>
      <c r="O1080" s="1992"/>
      <c r="P1080" s="1992"/>
      <c r="Q1080" s="1988"/>
      <c r="R1080" s="1988"/>
      <c r="S1080" s="1988"/>
      <c r="T1080" s="1988"/>
      <c r="U1080" s="1988"/>
      <c r="V1080" s="1988"/>
      <c r="W1080" s="1988"/>
      <c r="X1080" s="1988"/>
      <c r="Y1080" s="1988"/>
      <c r="Z1080" s="2001"/>
      <c r="AA1080" s="2001"/>
      <c r="AB1080" s="2001"/>
      <c r="AC1080" s="2001"/>
      <c r="AD1080" s="2001"/>
      <c r="AE1080" s="2001"/>
      <c r="AF1080" s="1639"/>
      <c r="AG1080" s="1639"/>
      <c r="AH1080" s="1639"/>
      <c r="AI1080" s="1639"/>
      <c r="AJ1080" s="1639"/>
      <c r="AK1080" s="1639"/>
      <c r="AL1080" s="1639"/>
      <c r="AM1080" s="1639"/>
      <c r="AN1080" s="1639"/>
      <c r="AO1080" s="1639"/>
      <c r="AP1080" s="1639"/>
      <c r="AQ1080" s="1244"/>
      <c r="AR1080" s="1244"/>
      <c r="AS1080" s="1244"/>
      <c r="AT1080" s="1244"/>
      <c r="AU1080" s="2001"/>
      <c r="AV1080" s="2001"/>
      <c r="AW1080" s="2001"/>
      <c r="AX1080" s="2001"/>
      <c r="AY1080" s="2001"/>
      <c r="AZ1080" s="2001"/>
      <c r="BA1080" s="2001"/>
      <c r="BB1080" s="2001"/>
      <c r="BC1080" s="2001"/>
      <c r="BE1080" s="496" t="str">
        <f>IF(ISERROR(VLOOKUP(AU1080,tabelle!$R$37:$S$44,2,FALSE)),"",VLOOKUP(AU1080,tabelle!$R$37:$S$44,2,FALSE))</f>
        <v/>
      </c>
      <c r="BF1080" s="298" t="e">
        <f ca="1">IF(OR(validaPIVA(Q1080)=1,validaCF(Q1080)=1),1,validaCF(Q1080))</f>
        <v>#NAME?</v>
      </c>
      <c r="BG1080" s="35" t="e">
        <f t="shared" ca="1" si="26"/>
        <v>#NAME?</v>
      </c>
      <c r="BH1080" s="35">
        <f t="shared" si="27"/>
        <v>-1</v>
      </c>
    </row>
    <row r="1081" spans="1:60" ht="15.75" customHeight="1">
      <c r="A1081" s="1559">
        <v>5</v>
      </c>
      <c r="B1081" s="1559"/>
      <c r="C1081" s="1559"/>
      <c r="D1081" s="1992"/>
      <c r="E1081" s="1992"/>
      <c r="F1081" s="1992"/>
      <c r="G1081" s="1992"/>
      <c r="H1081" s="1992"/>
      <c r="I1081" s="1992"/>
      <c r="J1081" s="1992"/>
      <c r="K1081" s="1992"/>
      <c r="L1081" s="1992"/>
      <c r="M1081" s="1992"/>
      <c r="N1081" s="1992"/>
      <c r="O1081" s="1992"/>
      <c r="P1081" s="1992"/>
      <c r="Q1081" s="1988"/>
      <c r="R1081" s="1988"/>
      <c r="S1081" s="1988"/>
      <c r="T1081" s="1988"/>
      <c r="U1081" s="1988"/>
      <c r="V1081" s="1988"/>
      <c r="W1081" s="1988"/>
      <c r="X1081" s="1988"/>
      <c r="Y1081" s="1988"/>
      <c r="Z1081" s="2001"/>
      <c r="AA1081" s="2001"/>
      <c r="AB1081" s="2001"/>
      <c r="AC1081" s="2001"/>
      <c r="AD1081" s="2001"/>
      <c r="AE1081" s="2001"/>
      <c r="AF1081" s="1639"/>
      <c r="AG1081" s="1639"/>
      <c r="AH1081" s="1639"/>
      <c r="AI1081" s="1639"/>
      <c r="AJ1081" s="1639"/>
      <c r="AK1081" s="1639"/>
      <c r="AL1081" s="1639"/>
      <c r="AM1081" s="1639"/>
      <c r="AN1081" s="1639"/>
      <c r="AO1081" s="1639"/>
      <c r="AP1081" s="1639"/>
      <c r="AQ1081" s="1244"/>
      <c r="AR1081" s="1244"/>
      <c r="AS1081" s="1244"/>
      <c r="AT1081" s="1244"/>
      <c r="AU1081" s="2001"/>
      <c r="AV1081" s="2001"/>
      <c r="AW1081" s="2001"/>
      <c r="AX1081" s="2001"/>
      <c r="AY1081" s="2001"/>
      <c r="AZ1081" s="2001"/>
      <c r="BA1081" s="2001"/>
      <c r="BB1081" s="2001"/>
      <c r="BC1081" s="2001"/>
      <c r="BE1081" s="496" t="str">
        <f>IF(ISERROR(VLOOKUP(AU1081,tabelle!$R$37:$S$44,2,FALSE)),"",VLOOKUP(AU1081,tabelle!$R$37:$S$44,2,FALSE))</f>
        <v/>
      </c>
      <c r="BF1081" s="298" t="e">
        <f ca="1">IF(OR(validaPIVA(Q1081)=1,validaCF(Q1081)=1),1,validaCF(Q1081))</f>
        <v>#NAME?</v>
      </c>
      <c r="BG1081" s="35" t="e">
        <f t="shared" ca="1" si="26"/>
        <v>#NAME?</v>
      </c>
      <c r="BH1081" s="35">
        <f t="shared" si="27"/>
        <v>-1</v>
      </c>
    </row>
    <row r="1082" spans="1:60" ht="15.75" customHeight="1">
      <c r="A1082" s="1559">
        <v>6</v>
      </c>
      <c r="B1082" s="1559"/>
      <c r="C1082" s="1559"/>
      <c r="D1082" s="1992"/>
      <c r="E1082" s="1992"/>
      <c r="F1082" s="1992"/>
      <c r="G1082" s="1992"/>
      <c r="H1082" s="1992"/>
      <c r="I1082" s="1992"/>
      <c r="J1082" s="1992"/>
      <c r="K1082" s="1992"/>
      <c r="L1082" s="1992"/>
      <c r="M1082" s="1992"/>
      <c r="N1082" s="1992"/>
      <c r="O1082" s="1992"/>
      <c r="P1082" s="1992"/>
      <c r="Q1082" s="1988"/>
      <c r="R1082" s="1988"/>
      <c r="S1082" s="1988"/>
      <c r="T1082" s="1988"/>
      <c r="U1082" s="1988"/>
      <c r="V1082" s="1988"/>
      <c r="W1082" s="1988"/>
      <c r="X1082" s="1988"/>
      <c r="Y1082" s="1988"/>
      <c r="Z1082" s="2001"/>
      <c r="AA1082" s="2001"/>
      <c r="AB1082" s="2001"/>
      <c r="AC1082" s="2001"/>
      <c r="AD1082" s="2001"/>
      <c r="AE1082" s="2001"/>
      <c r="AF1082" s="1639"/>
      <c r="AG1082" s="1639"/>
      <c r="AH1082" s="1639"/>
      <c r="AI1082" s="1639"/>
      <c r="AJ1082" s="1639"/>
      <c r="AK1082" s="1639"/>
      <c r="AL1082" s="1639"/>
      <c r="AM1082" s="1639"/>
      <c r="AN1082" s="1639"/>
      <c r="AO1082" s="1639"/>
      <c r="AP1082" s="1639"/>
      <c r="AQ1082" s="1244"/>
      <c r="AR1082" s="1244"/>
      <c r="AS1082" s="1244"/>
      <c r="AT1082" s="1244"/>
      <c r="AU1082" s="2001"/>
      <c r="AV1082" s="2001"/>
      <c r="AW1082" s="2001"/>
      <c r="AX1082" s="2001"/>
      <c r="AY1082" s="2001"/>
      <c r="AZ1082" s="2001"/>
      <c r="BA1082" s="2001"/>
      <c r="BB1082" s="2001"/>
      <c r="BC1082" s="2001"/>
      <c r="BE1082" s="496" t="str">
        <f>IF(ISERROR(VLOOKUP(AU1082,tabelle!$R$37:$S$44,2,FALSE)),"",VLOOKUP(AU1082,tabelle!$R$37:$S$44,2,FALSE))</f>
        <v/>
      </c>
      <c r="BF1082" s="298" t="e">
        <f ca="1">IF(OR(validaPIVA(Q1082)=1,validaCF(Q1082)=1),1,validaCF(Q1082))</f>
        <v>#NAME?</v>
      </c>
      <c r="BG1082" s="35" t="e">
        <f t="shared" ca="1" si="26"/>
        <v>#NAME?</v>
      </c>
      <c r="BH1082" s="35">
        <f t="shared" si="27"/>
        <v>-1</v>
      </c>
    </row>
    <row r="1083" spans="1:60" ht="15.75" customHeight="1">
      <c r="A1083" s="1559">
        <v>7</v>
      </c>
      <c r="B1083" s="1559"/>
      <c r="C1083" s="1559"/>
      <c r="D1083" s="1992"/>
      <c r="E1083" s="1992"/>
      <c r="F1083" s="1992"/>
      <c r="G1083" s="1992"/>
      <c r="H1083" s="1992"/>
      <c r="I1083" s="1992"/>
      <c r="J1083" s="1992"/>
      <c r="K1083" s="1992"/>
      <c r="L1083" s="1992"/>
      <c r="M1083" s="1992"/>
      <c r="N1083" s="1992"/>
      <c r="O1083" s="1992"/>
      <c r="P1083" s="1992"/>
      <c r="Q1083" s="1988"/>
      <c r="R1083" s="1988"/>
      <c r="S1083" s="1988"/>
      <c r="T1083" s="1988"/>
      <c r="U1083" s="1988"/>
      <c r="V1083" s="1988"/>
      <c r="W1083" s="1988"/>
      <c r="X1083" s="1988"/>
      <c r="Y1083" s="1988"/>
      <c r="Z1083" s="2001"/>
      <c r="AA1083" s="2001"/>
      <c r="AB1083" s="2001"/>
      <c r="AC1083" s="2001"/>
      <c r="AD1083" s="2001"/>
      <c r="AE1083" s="2001"/>
      <c r="AF1083" s="1639"/>
      <c r="AG1083" s="1639"/>
      <c r="AH1083" s="1639"/>
      <c r="AI1083" s="1639"/>
      <c r="AJ1083" s="1639"/>
      <c r="AK1083" s="1639"/>
      <c r="AL1083" s="1639"/>
      <c r="AM1083" s="1639"/>
      <c r="AN1083" s="1639"/>
      <c r="AO1083" s="1639"/>
      <c r="AP1083" s="1639"/>
      <c r="AQ1083" s="1244"/>
      <c r="AR1083" s="1244"/>
      <c r="AS1083" s="1244"/>
      <c r="AT1083" s="1244"/>
      <c r="AU1083" s="2001"/>
      <c r="AV1083" s="2001"/>
      <c r="AW1083" s="2001"/>
      <c r="AX1083" s="2001"/>
      <c r="AY1083" s="2001"/>
      <c r="AZ1083" s="2001"/>
      <c r="BA1083" s="2001"/>
      <c r="BB1083" s="2001"/>
      <c r="BC1083" s="2001"/>
      <c r="BE1083" s="496" t="str">
        <f>IF(ISERROR(VLOOKUP(AU1083,tabelle!$R$37:$S$44,2,FALSE)),"",VLOOKUP(AU1083,tabelle!$R$37:$S$44,2,FALSE))</f>
        <v/>
      </c>
      <c r="BF1083" s="298" t="e">
        <f ca="1">IF(OR(validaPIVA(Q1083)=1,validaCF(Q1083)=1),1,validaCF(Q1083))</f>
        <v>#NAME?</v>
      </c>
      <c r="BG1083" s="35" t="e">
        <f t="shared" ca="1" si="26"/>
        <v>#NAME?</v>
      </c>
      <c r="BH1083" s="35">
        <f t="shared" si="27"/>
        <v>-1</v>
      </c>
    </row>
    <row r="1084" spans="1:60" ht="15.75" customHeight="1">
      <c r="A1084" s="1559">
        <v>8</v>
      </c>
      <c r="B1084" s="1559"/>
      <c r="C1084" s="1559"/>
      <c r="D1084" s="1992"/>
      <c r="E1084" s="1992"/>
      <c r="F1084" s="1992"/>
      <c r="G1084" s="1992"/>
      <c r="H1084" s="1992"/>
      <c r="I1084" s="1992"/>
      <c r="J1084" s="1992"/>
      <c r="K1084" s="1992"/>
      <c r="L1084" s="1992"/>
      <c r="M1084" s="1992"/>
      <c r="N1084" s="1992"/>
      <c r="O1084" s="1992"/>
      <c r="P1084" s="1992"/>
      <c r="Q1084" s="1988"/>
      <c r="R1084" s="1988"/>
      <c r="S1084" s="1988"/>
      <c r="T1084" s="1988"/>
      <c r="U1084" s="1988"/>
      <c r="V1084" s="1988"/>
      <c r="W1084" s="1988"/>
      <c r="X1084" s="1988"/>
      <c r="Y1084" s="1988"/>
      <c r="Z1084" s="2001"/>
      <c r="AA1084" s="2001"/>
      <c r="AB1084" s="2001"/>
      <c r="AC1084" s="2001"/>
      <c r="AD1084" s="2001"/>
      <c r="AE1084" s="2001"/>
      <c r="AF1084" s="1639"/>
      <c r="AG1084" s="1639"/>
      <c r="AH1084" s="1639"/>
      <c r="AI1084" s="1639"/>
      <c r="AJ1084" s="1639"/>
      <c r="AK1084" s="1639"/>
      <c r="AL1084" s="1639"/>
      <c r="AM1084" s="1639"/>
      <c r="AN1084" s="1639"/>
      <c r="AO1084" s="1639"/>
      <c r="AP1084" s="1639"/>
      <c r="AQ1084" s="1244"/>
      <c r="AR1084" s="1244"/>
      <c r="AS1084" s="1244"/>
      <c r="AT1084" s="1244"/>
      <c r="AU1084" s="2001"/>
      <c r="AV1084" s="2001"/>
      <c r="AW1084" s="2001"/>
      <c r="AX1084" s="2001"/>
      <c r="AY1084" s="2001"/>
      <c r="AZ1084" s="2001"/>
      <c r="BA1084" s="2001"/>
      <c r="BB1084" s="2001"/>
      <c r="BC1084" s="2001"/>
      <c r="BE1084" s="496" t="str">
        <f>IF(ISERROR(VLOOKUP(AU1084,tabelle!$R$37:$S$44,2,FALSE)),"",VLOOKUP(AU1084,tabelle!$R$37:$S$44,2,FALSE))</f>
        <v/>
      </c>
      <c r="BF1084" s="298" t="e">
        <f ca="1">IF(OR(validaPIVA(Q1084)=1,validaCF(Q1084)=1),1,validaCF(Q1084))</f>
        <v>#NAME?</v>
      </c>
      <c r="BG1084" s="35" t="e">
        <f t="shared" ca="1" si="26"/>
        <v>#NAME?</v>
      </c>
      <c r="BH1084" s="35">
        <f t="shared" si="27"/>
        <v>-1</v>
      </c>
    </row>
    <row r="1085" spans="1:60" ht="15.75" customHeight="1">
      <c r="A1085" s="1559">
        <v>9</v>
      </c>
      <c r="B1085" s="1559"/>
      <c r="C1085" s="1559"/>
      <c r="D1085" s="1992"/>
      <c r="E1085" s="1992"/>
      <c r="F1085" s="1992"/>
      <c r="G1085" s="1992"/>
      <c r="H1085" s="1992"/>
      <c r="I1085" s="1992"/>
      <c r="J1085" s="1992"/>
      <c r="K1085" s="1992"/>
      <c r="L1085" s="1992"/>
      <c r="M1085" s="1992"/>
      <c r="N1085" s="1992"/>
      <c r="O1085" s="1992"/>
      <c r="P1085" s="1992"/>
      <c r="Q1085" s="1988"/>
      <c r="R1085" s="1988"/>
      <c r="S1085" s="1988"/>
      <c r="T1085" s="1988"/>
      <c r="U1085" s="1988"/>
      <c r="V1085" s="1988"/>
      <c r="W1085" s="1988"/>
      <c r="X1085" s="1988"/>
      <c r="Y1085" s="1988"/>
      <c r="Z1085" s="2001"/>
      <c r="AA1085" s="2001"/>
      <c r="AB1085" s="2001"/>
      <c r="AC1085" s="2001"/>
      <c r="AD1085" s="2001"/>
      <c r="AE1085" s="2001"/>
      <c r="AF1085" s="1639"/>
      <c r="AG1085" s="1639"/>
      <c r="AH1085" s="1639"/>
      <c r="AI1085" s="1639"/>
      <c r="AJ1085" s="1639"/>
      <c r="AK1085" s="1639"/>
      <c r="AL1085" s="1639"/>
      <c r="AM1085" s="1639"/>
      <c r="AN1085" s="1639"/>
      <c r="AO1085" s="1639"/>
      <c r="AP1085" s="1639"/>
      <c r="AQ1085" s="1244"/>
      <c r="AR1085" s="1244"/>
      <c r="AS1085" s="1244"/>
      <c r="AT1085" s="1244"/>
      <c r="AU1085" s="2001"/>
      <c r="AV1085" s="2001"/>
      <c r="AW1085" s="2001"/>
      <c r="AX1085" s="2001"/>
      <c r="AY1085" s="2001"/>
      <c r="AZ1085" s="2001"/>
      <c r="BA1085" s="2001"/>
      <c r="BB1085" s="2001"/>
      <c r="BC1085" s="2001"/>
      <c r="BE1085" s="496" t="str">
        <f>IF(ISERROR(VLOOKUP(AU1085,tabelle!$R$37:$S$44,2,FALSE)),"",VLOOKUP(AU1085,tabelle!$R$37:$S$44,2,FALSE))</f>
        <v/>
      </c>
      <c r="BF1085" s="298" t="e">
        <f ca="1">IF(OR(validaPIVA(Q1085)=1,validaCF(Q1085)=1),1,validaCF(Q1085))</f>
        <v>#NAME?</v>
      </c>
      <c r="BG1085" s="35" t="e">
        <f t="shared" ca="1" si="26"/>
        <v>#NAME?</v>
      </c>
      <c r="BH1085" s="35">
        <f t="shared" si="27"/>
        <v>-1</v>
      </c>
    </row>
    <row r="1086" spans="1:60" ht="15.75" customHeight="1">
      <c r="A1086" s="1559">
        <v>10</v>
      </c>
      <c r="B1086" s="1559"/>
      <c r="C1086" s="1559"/>
      <c r="D1086" s="1992"/>
      <c r="E1086" s="1992"/>
      <c r="F1086" s="1992"/>
      <c r="G1086" s="1992"/>
      <c r="H1086" s="1992"/>
      <c r="I1086" s="1992"/>
      <c r="J1086" s="1992"/>
      <c r="K1086" s="1992"/>
      <c r="L1086" s="1992"/>
      <c r="M1086" s="1992"/>
      <c r="N1086" s="1992"/>
      <c r="O1086" s="1992"/>
      <c r="P1086" s="1992"/>
      <c r="Q1086" s="1988"/>
      <c r="R1086" s="1988"/>
      <c r="S1086" s="1988"/>
      <c r="T1086" s="1988"/>
      <c r="U1086" s="1988"/>
      <c r="V1086" s="1988"/>
      <c r="W1086" s="1988"/>
      <c r="X1086" s="1988"/>
      <c r="Y1086" s="1988"/>
      <c r="Z1086" s="2001"/>
      <c r="AA1086" s="2001"/>
      <c r="AB1086" s="2001"/>
      <c r="AC1086" s="2001"/>
      <c r="AD1086" s="2001"/>
      <c r="AE1086" s="2001"/>
      <c r="AF1086" s="1639"/>
      <c r="AG1086" s="1639"/>
      <c r="AH1086" s="1639"/>
      <c r="AI1086" s="1639"/>
      <c r="AJ1086" s="1639"/>
      <c r="AK1086" s="1639"/>
      <c r="AL1086" s="1639"/>
      <c r="AM1086" s="1639"/>
      <c r="AN1086" s="1639"/>
      <c r="AO1086" s="1639"/>
      <c r="AP1086" s="1639"/>
      <c r="AQ1086" s="1244"/>
      <c r="AR1086" s="1244"/>
      <c r="AS1086" s="1244"/>
      <c r="AT1086" s="1244"/>
      <c r="AU1086" s="2001"/>
      <c r="AV1086" s="2001"/>
      <c r="AW1086" s="2001"/>
      <c r="AX1086" s="2001"/>
      <c r="AY1086" s="2001"/>
      <c r="AZ1086" s="2001"/>
      <c r="BA1086" s="2001"/>
      <c r="BB1086" s="2001"/>
      <c r="BC1086" s="2001"/>
      <c r="BE1086" s="496" t="str">
        <f>IF(ISERROR(VLOOKUP(AU1086,tabelle!$R$37:$S$44,2,FALSE)),"",VLOOKUP(AU1086,tabelle!$R$37:$S$44,2,FALSE))</f>
        <v/>
      </c>
      <c r="BF1086" s="298" t="e">
        <f ca="1">IF(OR(validaPIVA(Q1086)=1,validaCF(Q1086)=1),1,validaCF(Q1086))</f>
        <v>#NAME?</v>
      </c>
      <c r="BG1086" s="35" t="e">
        <f t="shared" ca="1" si="26"/>
        <v>#NAME?</v>
      </c>
      <c r="BH1086" s="35">
        <f t="shared" si="27"/>
        <v>-1</v>
      </c>
    </row>
    <row r="1087" spans="1:60" ht="15.75" customHeight="1">
      <c r="A1087" s="1559">
        <v>11</v>
      </c>
      <c r="B1087" s="1559"/>
      <c r="C1087" s="1559"/>
      <c r="D1087" s="1992"/>
      <c r="E1087" s="1992"/>
      <c r="F1087" s="1992"/>
      <c r="G1087" s="1992"/>
      <c r="H1087" s="1992"/>
      <c r="I1087" s="1992"/>
      <c r="J1087" s="1992"/>
      <c r="K1087" s="1992"/>
      <c r="L1087" s="1992"/>
      <c r="M1087" s="1992"/>
      <c r="N1087" s="1992"/>
      <c r="O1087" s="1992"/>
      <c r="P1087" s="1992"/>
      <c r="Q1087" s="1988"/>
      <c r="R1087" s="1988"/>
      <c r="S1087" s="1988"/>
      <c r="T1087" s="1988"/>
      <c r="U1087" s="1988"/>
      <c r="V1087" s="1988"/>
      <c r="W1087" s="1988"/>
      <c r="X1087" s="1988"/>
      <c r="Y1087" s="1988"/>
      <c r="Z1087" s="2001"/>
      <c r="AA1087" s="2001"/>
      <c r="AB1087" s="2001"/>
      <c r="AC1087" s="2001"/>
      <c r="AD1087" s="2001"/>
      <c r="AE1087" s="2001"/>
      <c r="AF1087" s="1639"/>
      <c r="AG1087" s="1639"/>
      <c r="AH1087" s="1639"/>
      <c r="AI1087" s="1639"/>
      <c r="AJ1087" s="1639"/>
      <c r="AK1087" s="1639"/>
      <c r="AL1087" s="1639"/>
      <c r="AM1087" s="1639"/>
      <c r="AN1087" s="1639"/>
      <c r="AO1087" s="1639"/>
      <c r="AP1087" s="1639"/>
      <c r="AQ1087" s="1244"/>
      <c r="AR1087" s="1244"/>
      <c r="AS1087" s="1244"/>
      <c r="AT1087" s="1244"/>
      <c r="AU1087" s="2001"/>
      <c r="AV1087" s="2001"/>
      <c r="AW1087" s="2001"/>
      <c r="AX1087" s="2001"/>
      <c r="AY1087" s="2001"/>
      <c r="AZ1087" s="2001"/>
      <c r="BA1087" s="2001"/>
      <c r="BB1087" s="2001"/>
      <c r="BC1087" s="2001"/>
      <c r="BE1087" s="496" t="str">
        <f>IF(ISERROR(VLOOKUP(AU1087,tabelle!$R$37:$S$44,2,FALSE)),"",VLOOKUP(AU1087,tabelle!$R$37:$S$44,2,FALSE))</f>
        <v/>
      </c>
      <c r="BF1087" s="298" t="e">
        <f ca="1">IF(OR(validaPIVA(Q1087)=1,validaCF(Q1087)=1),1,validaCF(Q1087))</f>
        <v>#NAME?</v>
      </c>
      <c r="BG1087" s="35" t="e">
        <f t="shared" ca="1" si="26"/>
        <v>#NAME?</v>
      </c>
      <c r="BH1087" s="35">
        <f t="shared" si="27"/>
        <v>-1</v>
      </c>
    </row>
    <row r="1088" spans="1:60" ht="15.75" customHeight="1">
      <c r="A1088" s="1559">
        <v>12</v>
      </c>
      <c r="B1088" s="1559"/>
      <c r="C1088" s="1559"/>
      <c r="D1088" s="1992"/>
      <c r="E1088" s="1992"/>
      <c r="F1088" s="1992"/>
      <c r="G1088" s="1992"/>
      <c r="H1088" s="1992"/>
      <c r="I1088" s="1992"/>
      <c r="J1088" s="1992"/>
      <c r="K1088" s="1992"/>
      <c r="L1088" s="1992"/>
      <c r="M1088" s="1992"/>
      <c r="N1088" s="1992"/>
      <c r="O1088" s="1992"/>
      <c r="P1088" s="1992"/>
      <c r="Q1088" s="1988"/>
      <c r="R1088" s="1988"/>
      <c r="S1088" s="1988"/>
      <c r="T1088" s="1988"/>
      <c r="U1088" s="1988"/>
      <c r="V1088" s="1988"/>
      <c r="W1088" s="1988"/>
      <c r="X1088" s="1988"/>
      <c r="Y1088" s="1988"/>
      <c r="Z1088" s="2001"/>
      <c r="AA1088" s="2001"/>
      <c r="AB1088" s="2001"/>
      <c r="AC1088" s="2001"/>
      <c r="AD1088" s="2001"/>
      <c r="AE1088" s="2001"/>
      <c r="AF1088" s="1639"/>
      <c r="AG1088" s="1639"/>
      <c r="AH1088" s="1639"/>
      <c r="AI1088" s="1639"/>
      <c r="AJ1088" s="1639"/>
      <c r="AK1088" s="1639"/>
      <c r="AL1088" s="1639"/>
      <c r="AM1088" s="1639"/>
      <c r="AN1088" s="1639"/>
      <c r="AO1088" s="1639"/>
      <c r="AP1088" s="1639"/>
      <c r="AQ1088" s="1244"/>
      <c r="AR1088" s="1244"/>
      <c r="AS1088" s="1244"/>
      <c r="AT1088" s="1244"/>
      <c r="AU1088" s="2001"/>
      <c r="AV1088" s="2001"/>
      <c r="AW1088" s="2001"/>
      <c r="AX1088" s="2001"/>
      <c r="AY1088" s="2001"/>
      <c r="AZ1088" s="2001"/>
      <c r="BA1088" s="2001"/>
      <c r="BB1088" s="2001"/>
      <c r="BC1088" s="2001"/>
      <c r="BE1088" s="496" t="str">
        <f>IF(ISERROR(VLOOKUP(AU1088,tabelle!$R$37:$S$44,2,FALSE)),"",VLOOKUP(AU1088,tabelle!$R$37:$S$44,2,FALSE))</f>
        <v/>
      </c>
      <c r="BF1088" s="298" t="e">
        <f ca="1">IF(OR(validaPIVA(Q1088)=1,validaCF(Q1088)=1),1,validaCF(Q1088))</f>
        <v>#NAME?</v>
      </c>
      <c r="BG1088" s="35" t="e">
        <f t="shared" ca="1" si="26"/>
        <v>#NAME?</v>
      </c>
      <c r="BH1088" s="35">
        <f t="shared" si="27"/>
        <v>-1</v>
      </c>
    </row>
    <row r="1089" spans="1:60" ht="15.75" customHeight="1">
      <c r="A1089" s="1559">
        <v>13</v>
      </c>
      <c r="B1089" s="1559"/>
      <c r="C1089" s="1559"/>
      <c r="D1089" s="1992"/>
      <c r="E1089" s="1992"/>
      <c r="F1089" s="1992"/>
      <c r="G1089" s="1992"/>
      <c r="H1089" s="1992"/>
      <c r="I1089" s="1992"/>
      <c r="J1089" s="1992"/>
      <c r="K1089" s="1992"/>
      <c r="L1089" s="1992"/>
      <c r="M1089" s="1992"/>
      <c r="N1089" s="1992"/>
      <c r="O1089" s="1992"/>
      <c r="P1089" s="1992"/>
      <c r="Q1089" s="1988"/>
      <c r="R1089" s="1988"/>
      <c r="S1089" s="1988"/>
      <c r="T1089" s="1988"/>
      <c r="U1089" s="1988"/>
      <c r="V1089" s="1988"/>
      <c r="W1089" s="1988"/>
      <c r="X1089" s="1988"/>
      <c r="Y1089" s="1988"/>
      <c r="Z1089" s="2001"/>
      <c r="AA1089" s="2001"/>
      <c r="AB1089" s="2001"/>
      <c r="AC1089" s="2001"/>
      <c r="AD1089" s="2001"/>
      <c r="AE1089" s="2001"/>
      <c r="AF1089" s="1639"/>
      <c r="AG1089" s="1639"/>
      <c r="AH1089" s="1639"/>
      <c r="AI1089" s="1639"/>
      <c r="AJ1089" s="1639"/>
      <c r="AK1089" s="1639"/>
      <c r="AL1089" s="1639"/>
      <c r="AM1089" s="1639"/>
      <c r="AN1089" s="1639"/>
      <c r="AO1089" s="1639"/>
      <c r="AP1089" s="1639"/>
      <c r="AQ1089" s="1244"/>
      <c r="AR1089" s="1244"/>
      <c r="AS1089" s="1244"/>
      <c r="AT1089" s="1244"/>
      <c r="AU1089" s="2001"/>
      <c r="AV1089" s="2001"/>
      <c r="AW1089" s="2001"/>
      <c r="AX1089" s="2001"/>
      <c r="AY1089" s="2001"/>
      <c r="AZ1089" s="2001"/>
      <c r="BA1089" s="2001"/>
      <c r="BB1089" s="2001"/>
      <c r="BC1089" s="2001"/>
      <c r="BE1089" s="496" t="str">
        <f>IF(ISERROR(VLOOKUP(AU1089,tabelle!$R$37:$S$44,2,FALSE)),"",VLOOKUP(AU1089,tabelle!$R$37:$S$44,2,FALSE))</f>
        <v/>
      </c>
      <c r="BF1089" s="298" t="e">
        <f ca="1">IF(OR(validaPIVA(Q1089)=1,validaCF(Q1089)=1),1,validaCF(Q1089))</f>
        <v>#NAME?</v>
      </c>
      <c r="BG1089" s="35" t="e">
        <f t="shared" ca="1" si="26"/>
        <v>#NAME?</v>
      </c>
      <c r="BH1089" s="35">
        <f t="shared" si="27"/>
        <v>-1</v>
      </c>
    </row>
    <row r="1090" spans="1:60" ht="15.75" customHeight="1">
      <c r="A1090" s="1559">
        <v>14</v>
      </c>
      <c r="B1090" s="1559"/>
      <c r="C1090" s="1559"/>
      <c r="D1090" s="1992"/>
      <c r="E1090" s="1992"/>
      <c r="F1090" s="1992"/>
      <c r="G1090" s="1992"/>
      <c r="H1090" s="1992"/>
      <c r="I1090" s="1992"/>
      <c r="J1090" s="1992"/>
      <c r="K1090" s="1992"/>
      <c r="L1090" s="1992"/>
      <c r="M1090" s="1992"/>
      <c r="N1090" s="1992"/>
      <c r="O1090" s="1992"/>
      <c r="P1090" s="1992"/>
      <c r="Q1090" s="1988"/>
      <c r="R1090" s="1988"/>
      <c r="S1090" s="1988"/>
      <c r="T1090" s="1988"/>
      <c r="U1090" s="1988"/>
      <c r="V1090" s="1988"/>
      <c r="W1090" s="1988"/>
      <c r="X1090" s="1988"/>
      <c r="Y1090" s="1988"/>
      <c r="Z1090" s="2001"/>
      <c r="AA1090" s="2001"/>
      <c r="AB1090" s="2001"/>
      <c r="AC1090" s="2001"/>
      <c r="AD1090" s="2001"/>
      <c r="AE1090" s="2001"/>
      <c r="AF1090" s="1639"/>
      <c r="AG1090" s="1639"/>
      <c r="AH1090" s="1639"/>
      <c r="AI1090" s="1639"/>
      <c r="AJ1090" s="1639"/>
      <c r="AK1090" s="1639"/>
      <c r="AL1090" s="1639"/>
      <c r="AM1090" s="1639"/>
      <c r="AN1090" s="1639"/>
      <c r="AO1090" s="1639"/>
      <c r="AP1090" s="1639"/>
      <c r="AQ1090" s="1244"/>
      <c r="AR1090" s="1244"/>
      <c r="AS1090" s="1244"/>
      <c r="AT1090" s="1244"/>
      <c r="AU1090" s="2001"/>
      <c r="AV1090" s="2001"/>
      <c r="AW1090" s="2001"/>
      <c r="AX1090" s="2001"/>
      <c r="AY1090" s="2001"/>
      <c r="AZ1090" s="2001"/>
      <c r="BA1090" s="2001"/>
      <c r="BB1090" s="2001"/>
      <c r="BC1090" s="2001"/>
      <c r="BE1090" s="496" t="str">
        <f>IF(ISERROR(VLOOKUP(AU1090,tabelle!$R$37:$S$44,2,FALSE)),"",VLOOKUP(AU1090,tabelle!$R$37:$S$44,2,FALSE))</f>
        <v/>
      </c>
      <c r="BF1090" s="298" t="e">
        <f ca="1">IF(OR(validaPIVA(Q1090)=1,validaCF(Q1090)=1),1,validaCF(Q1090))</f>
        <v>#NAME?</v>
      </c>
      <c r="BG1090" s="35" t="e">
        <f t="shared" ca="1" si="26"/>
        <v>#NAME?</v>
      </c>
      <c r="BH1090" s="35">
        <f t="shared" si="27"/>
        <v>-1</v>
      </c>
    </row>
    <row r="1091" spans="1:60" ht="15.75" customHeight="1">
      <c r="A1091" s="1559">
        <v>15</v>
      </c>
      <c r="B1091" s="1559"/>
      <c r="C1091" s="1559"/>
      <c r="D1091" s="1992"/>
      <c r="E1091" s="1992"/>
      <c r="F1091" s="1992"/>
      <c r="G1091" s="1992"/>
      <c r="H1091" s="1992"/>
      <c r="I1091" s="1992"/>
      <c r="J1091" s="1992"/>
      <c r="K1091" s="1992"/>
      <c r="L1091" s="1992"/>
      <c r="M1091" s="1992"/>
      <c r="N1091" s="1992"/>
      <c r="O1091" s="1992"/>
      <c r="P1091" s="1992"/>
      <c r="Q1091" s="1988"/>
      <c r="R1091" s="1988"/>
      <c r="S1091" s="1988"/>
      <c r="T1091" s="1988"/>
      <c r="U1091" s="1988"/>
      <c r="V1091" s="1988"/>
      <c r="W1091" s="1988"/>
      <c r="X1091" s="1988"/>
      <c r="Y1091" s="1988"/>
      <c r="Z1091" s="2001"/>
      <c r="AA1091" s="2001"/>
      <c r="AB1091" s="2001"/>
      <c r="AC1091" s="2001"/>
      <c r="AD1091" s="2001"/>
      <c r="AE1091" s="2001"/>
      <c r="AF1091" s="1639"/>
      <c r="AG1091" s="1639"/>
      <c r="AH1091" s="1639"/>
      <c r="AI1091" s="1639"/>
      <c r="AJ1091" s="1639"/>
      <c r="AK1091" s="1639"/>
      <c r="AL1091" s="1639"/>
      <c r="AM1091" s="1639"/>
      <c r="AN1091" s="1639"/>
      <c r="AO1091" s="1639"/>
      <c r="AP1091" s="1639"/>
      <c r="AQ1091" s="1244"/>
      <c r="AR1091" s="1244"/>
      <c r="AS1091" s="1244"/>
      <c r="AT1091" s="1244"/>
      <c r="AU1091" s="2001"/>
      <c r="AV1091" s="2001"/>
      <c r="AW1091" s="2001"/>
      <c r="AX1091" s="2001"/>
      <c r="AY1091" s="2001"/>
      <c r="AZ1091" s="2001"/>
      <c r="BA1091" s="2001"/>
      <c r="BB1091" s="2001"/>
      <c r="BC1091" s="2001"/>
      <c r="BE1091" s="496" t="str">
        <f>IF(ISERROR(VLOOKUP(AU1091,tabelle!$R$37:$S$44,2,FALSE)),"",VLOOKUP(AU1091,tabelle!$R$37:$S$44,2,FALSE))</f>
        <v/>
      </c>
      <c r="BF1091" s="298" t="e">
        <f ca="1">IF(OR(validaPIVA(Q1091)=1,validaCF(Q1091)=1),1,validaCF(Q1091))</f>
        <v>#NAME?</v>
      </c>
      <c r="BG1091" s="35" t="e">
        <f t="shared" ca="1" si="26"/>
        <v>#NAME?</v>
      </c>
      <c r="BH1091" s="35">
        <f t="shared" si="27"/>
        <v>-1</v>
      </c>
    </row>
    <row r="1092" spans="1:60" ht="15.75" customHeight="1">
      <c r="A1092" s="1559">
        <v>16</v>
      </c>
      <c r="B1092" s="1559"/>
      <c r="C1092" s="1559"/>
      <c r="D1092" s="1992"/>
      <c r="E1092" s="1992"/>
      <c r="F1092" s="1992"/>
      <c r="G1092" s="1992"/>
      <c r="H1092" s="1992"/>
      <c r="I1092" s="1992"/>
      <c r="J1092" s="1992"/>
      <c r="K1092" s="1992"/>
      <c r="L1092" s="1992"/>
      <c r="M1092" s="1992"/>
      <c r="N1092" s="1992"/>
      <c r="O1092" s="1992"/>
      <c r="P1092" s="1992"/>
      <c r="Q1092" s="1988"/>
      <c r="R1092" s="1988"/>
      <c r="S1092" s="1988"/>
      <c r="T1092" s="1988"/>
      <c r="U1092" s="1988"/>
      <c r="V1092" s="1988"/>
      <c r="W1092" s="1988"/>
      <c r="X1092" s="1988"/>
      <c r="Y1092" s="1988"/>
      <c r="Z1092" s="2001"/>
      <c r="AA1092" s="2001"/>
      <c r="AB1092" s="2001"/>
      <c r="AC1092" s="2001"/>
      <c r="AD1092" s="2001"/>
      <c r="AE1092" s="2001"/>
      <c r="AF1092" s="1639"/>
      <c r="AG1092" s="1639"/>
      <c r="AH1092" s="1639"/>
      <c r="AI1092" s="1639"/>
      <c r="AJ1092" s="1639"/>
      <c r="AK1092" s="1639"/>
      <c r="AL1092" s="1639"/>
      <c r="AM1092" s="1639"/>
      <c r="AN1092" s="1639"/>
      <c r="AO1092" s="1639"/>
      <c r="AP1092" s="1639"/>
      <c r="AQ1092" s="1244"/>
      <c r="AR1092" s="1244"/>
      <c r="AS1092" s="1244"/>
      <c r="AT1092" s="1244"/>
      <c r="AU1092" s="2001"/>
      <c r="AV1092" s="2001"/>
      <c r="AW1092" s="2001"/>
      <c r="AX1092" s="2001"/>
      <c r="AY1092" s="2001"/>
      <c r="AZ1092" s="2001"/>
      <c r="BA1092" s="2001"/>
      <c r="BB1092" s="2001"/>
      <c r="BC1092" s="2001"/>
      <c r="BE1092" s="496" t="str">
        <f>IF(ISERROR(VLOOKUP(AU1092,tabelle!$R$37:$S$44,2,FALSE)),"",VLOOKUP(AU1092,tabelle!$R$37:$S$44,2,FALSE))</f>
        <v/>
      </c>
      <c r="BF1092" s="298" t="e">
        <f ca="1">IF(OR(validaPIVA(Q1092)=1,validaCF(Q1092)=1),1,validaCF(Q1092))</f>
        <v>#NAME?</v>
      </c>
      <c r="BG1092" s="35" t="e">
        <f t="shared" ca="1" si="26"/>
        <v>#NAME?</v>
      </c>
      <c r="BH1092" s="35">
        <f t="shared" si="27"/>
        <v>-1</v>
      </c>
    </row>
    <row r="1093" spans="1:60" ht="15.75" customHeight="1">
      <c r="A1093" s="1559">
        <v>17</v>
      </c>
      <c r="B1093" s="1559"/>
      <c r="C1093" s="1559"/>
      <c r="D1093" s="1992"/>
      <c r="E1093" s="1992"/>
      <c r="F1093" s="1992"/>
      <c r="G1093" s="1992"/>
      <c r="H1093" s="1992"/>
      <c r="I1093" s="1992"/>
      <c r="J1093" s="1992"/>
      <c r="K1093" s="1992"/>
      <c r="L1093" s="1992"/>
      <c r="M1093" s="1992"/>
      <c r="N1093" s="1992"/>
      <c r="O1093" s="1992"/>
      <c r="P1093" s="1992"/>
      <c r="Q1093" s="1988"/>
      <c r="R1093" s="1988"/>
      <c r="S1093" s="1988"/>
      <c r="T1093" s="1988"/>
      <c r="U1093" s="1988"/>
      <c r="V1093" s="1988"/>
      <c r="W1093" s="1988"/>
      <c r="X1093" s="1988"/>
      <c r="Y1093" s="1988"/>
      <c r="Z1093" s="2001"/>
      <c r="AA1093" s="2001"/>
      <c r="AB1093" s="2001"/>
      <c r="AC1093" s="2001"/>
      <c r="AD1093" s="2001"/>
      <c r="AE1093" s="2001"/>
      <c r="AF1093" s="1639"/>
      <c r="AG1093" s="1639"/>
      <c r="AH1093" s="1639"/>
      <c r="AI1093" s="1639"/>
      <c r="AJ1093" s="1639"/>
      <c r="AK1093" s="1639"/>
      <c r="AL1093" s="1639"/>
      <c r="AM1093" s="1639"/>
      <c r="AN1093" s="1639"/>
      <c r="AO1093" s="1639"/>
      <c r="AP1093" s="1639"/>
      <c r="AQ1093" s="1244"/>
      <c r="AR1093" s="1244"/>
      <c r="AS1093" s="1244"/>
      <c r="AT1093" s="1244"/>
      <c r="AU1093" s="2001"/>
      <c r="AV1093" s="2001"/>
      <c r="AW1093" s="2001"/>
      <c r="AX1093" s="2001"/>
      <c r="AY1093" s="2001"/>
      <c r="AZ1093" s="2001"/>
      <c r="BA1093" s="2001"/>
      <c r="BB1093" s="2001"/>
      <c r="BC1093" s="2001"/>
      <c r="BE1093" s="496" t="str">
        <f>IF(ISERROR(VLOOKUP(AU1093,tabelle!$R$37:$S$44,2,FALSE)),"",VLOOKUP(AU1093,tabelle!$R$37:$S$44,2,FALSE))</f>
        <v/>
      </c>
      <c r="BF1093" s="298" t="e">
        <f ca="1">IF(OR(validaPIVA(Q1093)=1,validaCF(Q1093)=1),1,validaCF(Q1093))</f>
        <v>#NAME?</v>
      </c>
      <c r="BG1093" s="35" t="e">
        <f t="shared" ca="1" si="26"/>
        <v>#NAME?</v>
      </c>
      <c r="BH1093" s="35">
        <f t="shared" si="27"/>
        <v>-1</v>
      </c>
    </row>
    <row r="1094" spans="1:60" ht="15.75" customHeight="1">
      <c r="A1094" s="1559">
        <v>18</v>
      </c>
      <c r="B1094" s="1559"/>
      <c r="C1094" s="1559"/>
      <c r="D1094" s="1992"/>
      <c r="E1094" s="1992"/>
      <c r="F1094" s="1992"/>
      <c r="G1094" s="1992"/>
      <c r="H1094" s="1992"/>
      <c r="I1094" s="1992"/>
      <c r="J1094" s="1992"/>
      <c r="K1094" s="1992"/>
      <c r="L1094" s="1992"/>
      <c r="M1094" s="1992"/>
      <c r="N1094" s="1992"/>
      <c r="O1094" s="1992"/>
      <c r="P1094" s="1992"/>
      <c r="Q1094" s="1988"/>
      <c r="R1094" s="1988"/>
      <c r="S1094" s="1988"/>
      <c r="T1094" s="1988"/>
      <c r="U1094" s="1988"/>
      <c r="V1094" s="1988"/>
      <c r="W1094" s="1988"/>
      <c r="X1094" s="1988"/>
      <c r="Y1094" s="1988"/>
      <c r="Z1094" s="2001"/>
      <c r="AA1094" s="2001"/>
      <c r="AB1094" s="2001"/>
      <c r="AC1094" s="2001"/>
      <c r="AD1094" s="2001"/>
      <c r="AE1094" s="2001"/>
      <c r="AF1094" s="1639"/>
      <c r="AG1094" s="1639"/>
      <c r="AH1094" s="1639"/>
      <c r="AI1094" s="1639"/>
      <c r="AJ1094" s="1639"/>
      <c r="AK1094" s="1639"/>
      <c r="AL1094" s="1639"/>
      <c r="AM1094" s="1639"/>
      <c r="AN1094" s="1639"/>
      <c r="AO1094" s="1639"/>
      <c r="AP1094" s="1639"/>
      <c r="AQ1094" s="1244"/>
      <c r="AR1094" s="1244"/>
      <c r="AS1094" s="1244"/>
      <c r="AT1094" s="1244"/>
      <c r="AU1094" s="2001"/>
      <c r="AV1094" s="2001"/>
      <c r="AW1094" s="2001"/>
      <c r="AX1094" s="2001"/>
      <c r="AY1094" s="2001"/>
      <c r="AZ1094" s="2001"/>
      <c r="BA1094" s="2001"/>
      <c r="BB1094" s="2001"/>
      <c r="BC1094" s="2001"/>
      <c r="BE1094" s="496" t="str">
        <f>IF(ISERROR(VLOOKUP(AU1094,tabelle!$R$37:$S$44,2,FALSE)),"",VLOOKUP(AU1094,tabelle!$R$37:$S$44,2,FALSE))</f>
        <v/>
      </c>
      <c r="BF1094" s="298" t="e">
        <f ca="1">IF(OR(validaPIVA(Q1094)=1,validaCF(Q1094)=1),1,validaCF(Q1094))</f>
        <v>#NAME?</v>
      </c>
      <c r="BG1094" s="35" t="e">
        <f t="shared" ca="1" si="26"/>
        <v>#NAME?</v>
      </c>
      <c r="BH1094" s="35">
        <f t="shared" si="27"/>
        <v>-1</v>
      </c>
    </row>
    <row r="1095" spans="1:60" ht="15.75" customHeight="1">
      <c r="A1095" s="1559">
        <v>19</v>
      </c>
      <c r="B1095" s="1559"/>
      <c r="C1095" s="1559"/>
      <c r="D1095" s="1992"/>
      <c r="E1095" s="1992"/>
      <c r="F1095" s="1992"/>
      <c r="G1095" s="1992"/>
      <c r="H1095" s="1992"/>
      <c r="I1095" s="1992"/>
      <c r="J1095" s="1992"/>
      <c r="K1095" s="1992"/>
      <c r="L1095" s="1992"/>
      <c r="M1095" s="1992"/>
      <c r="N1095" s="1992"/>
      <c r="O1095" s="1992"/>
      <c r="P1095" s="1992"/>
      <c r="Q1095" s="1988"/>
      <c r="R1095" s="1988"/>
      <c r="S1095" s="1988"/>
      <c r="T1095" s="1988"/>
      <c r="U1095" s="1988"/>
      <c r="V1095" s="1988"/>
      <c r="W1095" s="1988"/>
      <c r="X1095" s="1988"/>
      <c r="Y1095" s="1988"/>
      <c r="Z1095" s="2001"/>
      <c r="AA1095" s="2001"/>
      <c r="AB1095" s="2001"/>
      <c r="AC1095" s="2001"/>
      <c r="AD1095" s="2001"/>
      <c r="AE1095" s="2001"/>
      <c r="AF1095" s="1639"/>
      <c r="AG1095" s="1639"/>
      <c r="AH1095" s="1639"/>
      <c r="AI1095" s="1639"/>
      <c r="AJ1095" s="1639"/>
      <c r="AK1095" s="1639"/>
      <c r="AL1095" s="1639"/>
      <c r="AM1095" s="1639"/>
      <c r="AN1095" s="1639"/>
      <c r="AO1095" s="1639"/>
      <c r="AP1095" s="1639"/>
      <c r="AQ1095" s="1244"/>
      <c r="AR1095" s="1244"/>
      <c r="AS1095" s="1244"/>
      <c r="AT1095" s="1244"/>
      <c r="AU1095" s="2001"/>
      <c r="AV1095" s="2001"/>
      <c r="AW1095" s="2001"/>
      <c r="AX1095" s="2001"/>
      <c r="AY1095" s="2001"/>
      <c r="AZ1095" s="2001"/>
      <c r="BA1095" s="2001"/>
      <c r="BB1095" s="2001"/>
      <c r="BC1095" s="2001"/>
      <c r="BE1095" s="496" t="str">
        <f>IF(ISERROR(VLOOKUP(AU1095,tabelle!$R$37:$S$44,2,FALSE)),"",VLOOKUP(AU1095,tabelle!$R$37:$S$44,2,FALSE))</f>
        <v/>
      </c>
      <c r="BF1095" s="298" t="e">
        <f ca="1">IF(OR(validaPIVA(Q1095)=1,validaCF(Q1095)=1),1,validaCF(Q1095))</f>
        <v>#NAME?</v>
      </c>
      <c r="BG1095" s="35" t="e">
        <f t="shared" ca="1" si="26"/>
        <v>#NAME?</v>
      </c>
      <c r="BH1095" s="35">
        <f t="shared" si="27"/>
        <v>-1</v>
      </c>
    </row>
    <row r="1096" spans="1:60" ht="15.75" customHeight="1">
      <c r="A1096" s="1559">
        <v>20</v>
      </c>
      <c r="B1096" s="1559"/>
      <c r="C1096" s="1559"/>
      <c r="D1096" s="1992"/>
      <c r="E1096" s="1992"/>
      <c r="F1096" s="1992"/>
      <c r="G1096" s="1992"/>
      <c r="H1096" s="1992"/>
      <c r="I1096" s="1992"/>
      <c r="J1096" s="1992"/>
      <c r="K1096" s="1992"/>
      <c r="L1096" s="1992"/>
      <c r="M1096" s="1992"/>
      <c r="N1096" s="1992"/>
      <c r="O1096" s="1992"/>
      <c r="P1096" s="1992"/>
      <c r="Q1096" s="1988"/>
      <c r="R1096" s="1988"/>
      <c r="S1096" s="1988"/>
      <c r="T1096" s="1988"/>
      <c r="U1096" s="1988"/>
      <c r="V1096" s="1988"/>
      <c r="W1096" s="1988"/>
      <c r="X1096" s="1988"/>
      <c r="Y1096" s="1988"/>
      <c r="Z1096" s="2001"/>
      <c r="AA1096" s="2001"/>
      <c r="AB1096" s="2001"/>
      <c r="AC1096" s="2001"/>
      <c r="AD1096" s="2001"/>
      <c r="AE1096" s="2001"/>
      <c r="AF1096" s="1639"/>
      <c r="AG1096" s="1639"/>
      <c r="AH1096" s="1639"/>
      <c r="AI1096" s="1639"/>
      <c r="AJ1096" s="1639"/>
      <c r="AK1096" s="1639"/>
      <c r="AL1096" s="1639"/>
      <c r="AM1096" s="1639"/>
      <c r="AN1096" s="1639"/>
      <c r="AO1096" s="1639"/>
      <c r="AP1096" s="1639"/>
      <c r="AQ1096" s="1244"/>
      <c r="AR1096" s="1244"/>
      <c r="AS1096" s="1244"/>
      <c r="AT1096" s="1244"/>
      <c r="AU1096" s="2001"/>
      <c r="AV1096" s="2001"/>
      <c r="AW1096" s="2001"/>
      <c r="AX1096" s="2001"/>
      <c r="AY1096" s="2001"/>
      <c r="AZ1096" s="2001"/>
      <c r="BA1096" s="2001"/>
      <c r="BB1096" s="2001"/>
      <c r="BC1096" s="2001"/>
      <c r="BE1096" s="496" t="str">
        <f>IF(ISERROR(VLOOKUP(AU1096,tabelle!$R$37:$S$44,2,FALSE)),"",VLOOKUP(AU1096,tabelle!$R$37:$S$44,2,FALSE))</f>
        <v/>
      </c>
      <c r="BF1096" s="298" t="e">
        <f ca="1">IF(OR(validaPIVA(Q1096)=1,validaCF(Q1096)=1),1,validaCF(Q1096))</f>
        <v>#NAME?</v>
      </c>
      <c r="BG1096" s="35" t="e">
        <f t="shared" ca="1" si="26"/>
        <v>#NAME?</v>
      </c>
      <c r="BH1096" s="35">
        <f t="shared" si="27"/>
        <v>-1</v>
      </c>
    </row>
    <row r="1097" spans="1:60" ht="15.75" customHeight="1">
      <c r="A1097" s="1559">
        <v>21</v>
      </c>
      <c r="B1097" s="1559"/>
      <c r="C1097" s="1559"/>
      <c r="D1097" s="1992"/>
      <c r="E1097" s="1992"/>
      <c r="F1097" s="1992"/>
      <c r="G1097" s="1992"/>
      <c r="H1097" s="1992"/>
      <c r="I1097" s="1992"/>
      <c r="J1097" s="1992"/>
      <c r="K1097" s="1992"/>
      <c r="L1097" s="1992"/>
      <c r="M1097" s="1992"/>
      <c r="N1097" s="1992"/>
      <c r="O1097" s="1992"/>
      <c r="P1097" s="1992"/>
      <c r="Q1097" s="1988"/>
      <c r="R1097" s="1988"/>
      <c r="S1097" s="1988"/>
      <c r="T1097" s="1988"/>
      <c r="U1097" s="1988"/>
      <c r="V1097" s="1988"/>
      <c r="W1097" s="1988"/>
      <c r="X1097" s="1988"/>
      <c r="Y1097" s="1988"/>
      <c r="Z1097" s="2001"/>
      <c r="AA1097" s="2001"/>
      <c r="AB1097" s="2001"/>
      <c r="AC1097" s="2001"/>
      <c r="AD1097" s="2001"/>
      <c r="AE1097" s="2001"/>
      <c r="AF1097" s="1639"/>
      <c r="AG1097" s="1639"/>
      <c r="AH1097" s="1639"/>
      <c r="AI1097" s="1639"/>
      <c r="AJ1097" s="1639"/>
      <c r="AK1097" s="1639"/>
      <c r="AL1097" s="1639"/>
      <c r="AM1097" s="1639"/>
      <c r="AN1097" s="1639"/>
      <c r="AO1097" s="1639"/>
      <c r="AP1097" s="1639"/>
      <c r="AQ1097" s="1244"/>
      <c r="AR1097" s="1244"/>
      <c r="AS1097" s="1244"/>
      <c r="AT1097" s="1244"/>
      <c r="AU1097" s="2001"/>
      <c r="AV1097" s="2001"/>
      <c r="AW1097" s="2001"/>
      <c r="AX1097" s="2001"/>
      <c r="AY1097" s="2001"/>
      <c r="AZ1097" s="2001"/>
      <c r="BA1097" s="2001"/>
      <c r="BB1097" s="2001"/>
      <c r="BC1097" s="2001"/>
      <c r="BE1097" s="496" t="str">
        <f>IF(ISERROR(VLOOKUP(AU1097,tabelle!$R$37:$S$44,2,FALSE)),"",VLOOKUP(AU1097,tabelle!$R$37:$S$44,2,FALSE))</f>
        <v/>
      </c>
      <c r="BF1097" s="298" t="e">
        <f ca="1">IF(OR(validaPIVA(Q1097)=1,validaCF(Q1097)=1),1,validaCF(Q1097))</f>
        <v>#NAME?</v>
      </c>
      <c r="BG1097" s="35" t="e">
        <f t="shared" ca="1" si="26"/>
        <v>#NAME?</v>
      </c>
      <c r="BH1097" s="35">
        <f t="shared" si="27"/>
        <v>-1</v>
      </c>
    </row>
    <row r="1098" spans="1:60" ht="15.75" customHeight="1">
      <c r="A1098" s="1559">
        <v>22</v>
      </c>
      <c r="B1098" s="1559"/>
      <c r="C1098" s="1559"/>
      <c r="D1098" s="1992"/>
      <c r="E1098" s="1992"/>
      <c r="F1098" s="1992"/>
      <c r="G1098" s="1992"/>
      <c r="H1098" s="1992"/>
      <c r="I1098" s="1992"/>
      <c r="J1098" s="1992"/>
      <c r="K1098" s="1992"/>
      <c r="L1098" s="1992"/>
      <c r="M1098" s="1992"/>
      <c r="N1098" s="1992"/>
      <c r="O1098" s="1992"/>
      <c r="P1098" s="1992"/>
      <c r="Q1098" s="1988"/>
      <c r="R1098" s="1988"/>
      <c r="S1098" s="1988"/>
      <c r="T1098" s="1988"/>
      <c r="U1098" s="1988"/>
      <c r="V1098" s="1988"/>
      <c r="W1098" s="1988"/>
      <c r="X1098" s="1988"/>
      <c r="Y1098" s="1988"/>
      <c r="Z1098" s="2001"/>
      <c r="AA1098" s="2001"/>
      <c r="AB1098" s="2001"/>
      <c r="AC1098" s="2001"/>
      <c r="AD1098" s="2001"/>
      <c r="AE1098" s="2001"/>
      <c r="AF1098" s="1639"/>
      <c r="AG1098" s="1639"/>
      <c r="AH1098" s="1639"/>
      <c r="AI1098" s="1639"/>
      <c r="AJ1098" s="1639"/>
      <c r="AK1098" s="1639"/>
      <c r="AL1098" s="1639"/>
      <c r="AM1098" s="1639"/>
      <c r="AN1098" s="1639"/>
      <c r="AO1098" s="1639"/>
      <c r="AP1098" s="1639"/>
      <c r="AQ1098" s="1244"/>
      <c r="AR1098" s="1244"/>
      <c r="AS1098" s="1244"/>
      <c r="AT1098" s="1244"/>
      <c r="AU1098" s="2001"/>
      <c r="AV1098" s="2001"/>
      <c r="AW1098" s="2001"/>
      <c r="AX1098" s="2001"/>
      <c r="AY1098" s="2001"/>
      <c r="AZ1098" s="2001"/>
      <c r="BA1098" s="2001"/>
      <c r="BB1098" s="2001"/>
      <c r="BC1098" s="2001"/>
      <c r="BE1098" s="496" t="str">
        <f>IF(ISERROR(VLOOKUP(AU1098,tabelle!$R$37:$S$44,2,FALSE)),"",VLOOKUP(AU1098,tabelle!$R$37:$S$44,2,FALSE))</f>
        <v/>
      </c>
      <c r="BF1098" s="298" t="e">
        <f ca="1">IF(OR(validaPIVA(Q1098)=1,validaCF(Q1098)=1),1,validaCF(Q1098))</f>
        <v>#NAME?</v>
      </c>
      <c r="BG1098" s="35" t="e">
        <f t="shared" ca="1" si="26"/>
        <v>#NAME?</v>
      </c>
      <c r="BH1098" s="35">
        <f t="shared" si="27"/>
        <v>-1</v>
      </c>
    </row>
    <row r="1099" spans="1:60" ht="15.75" customHeight="1">
      <c r="A1099" s="1559">
        <v>23</v>
      </c>
      <c r="B1099" s="1559"/>
      <c r="C1099" s="1559"/>
      <c r="D1099" s="1992"/>
      <c r="E1099" s="1992"/>
      <c r="F1099" s="1992"/>
      <c r="G1099" s="1992"/>
      <c r="H1099" s="1992"/>
      <c r="I1099" s="1992"/>
      <c r="J1099" s="1992"/>
      <c r="K1099" s="1992"/>
      <c r="L1099" s="1992"/>
      <c r="M1099" s="1992"/>
      <c r="N1099" s="1992"/>
      <c r="O1099" s="1992"/>
      <c r="P1099" s="1992"/>
      <c r="Q1099" s="1988"/>
      <c r="R1099" s="1988"/>
      <c r="S1099" s="1988"/>
      <c r="T1099" s="1988"/>
      <c r="U1099" s="1988"/>
      <c r="V1099" s="1988"/>
      <c r="W1099" s="1988"/>
      <c r="X1099" s="1988"/>
      <c r="Y1099" s="1988"/>
      <c r="Z1099" s="2001"/>
      <c r="AA1099" s="2001"/>
      <c r="AB1099" s="2001"/>
      <c r="AC1099" s="2001"/>
      <c r="AD1099" s="2001"/>
      <c r="AE1099" s="2001"/>
      <c r="AF1099" s="1639"/>
      <c r="AG1099" s="1639"/>
      <c r="AH1099" s="1639"/>
      <c r="AI1099" s="1639"/>
      <c r="AJ1099" s="1639"/>
      <c r="AK1099" s="1639"/>
      <c r="AL1099" s="1639"/>
      <c r="AM1099" s="1639"/>
      <c r="AN1099" s="1639"/>
      <c r="AO1099" s="1639"/>
      <c r="AP1099" s="1639"/>
      <c r="AQ1099" s="1244"/>
      <c r="AR1099" s="1244"/>
      <c r="AS1099" s="1244"/>
      <c r="AT1099" s="1244"/>
      <c r="AU1099" s="2001"/>
      <c r="AV1099" s="2001"/>
      <c r="AW1099" s="2001"/>
      <c r="AX1099" s="2001"/>
      <c r="AY1099" s="2001"/>
      <c r="AZ1099" s="2001"/>
      <c r="BA1099" s="2001"/>
      <c r="BB1099" s="2001"/>
      <c r="BC1099" s="2001"/>
      <c r="BE1099" s="496" t="str">
        <f>IF(ISERROR(VLOOKUP(AU1099,tabelle!$R$37:$S$44,2,FALSE)),"",VLOOKUP(AU1099,tabelle!$R$37:$S$44,2,FALSE))</f>
        <v/>
      </c>
      <c r="BF1099" s="298" t="e">
        <f ca="1">IF(OR(validaPIVA(Q1099)=1,validaCF(Q1099)=1),1,validaCF(Q1099))</f>
        <v>#NAME?</v>
      </c>
      <c r="BG1099" s="35" t="e">
        <f t="shared" ca="1" si="26"/>
        <v>#NAME?</v>
      </c>
      <c r="BH1099" s="35">
        <f t="shared" si="27"/>
        <v>-1</v>
      </c>
    </row>
    <row r="1100" spans="1:60" ht="15.75" customHeight="1">
      <c r="A1100" s="1559">
        <v>24</v>
      </c>
      <c r="B1100" s="1559"/>
      <c r="C1100" s="1559"/>
      <c r="D1100" s="1992"/>
      <c r="E1100" s="1992"/>
      <c r="F1100" s="1992"/>
      <c r="G1100" s="1992"/>
      <c r="H1100" s="1992"/>
      <c r="I1100" s="1992"/>
      <c r="J1100" s="1992"/>
      <c r="K1100" s="1992"/>
      <c r="L1100" s="1992"/>
      <c r="M1100" s="1992"/>
      <c r="N1100" s="1992"/>
      <c r="O1100" s="1992"/>
      <c r="P1100" s="1992"/>
      <c r="Q1100" s="1988"/>
      <c r="R1100" s="1988"/>
      <c r="S1100" s="1988"/>
      <c r="T1100" s="1988"/>
      <c r="U1100" s="1988"/>
      <c r="V1100" s="1988"/>
      <c r="W1100" s="1988"/>
      <c r="X1100" s="1988"/>
      <c r="Y1100" s="1988"/>
      <c r="Z1100" s="2001"/>
      <c r="AA1100" s="2001"/>
      <c r="AB1100" s="2001"/>
      <c r="AC1100" s="2001"/>
      <c r="AD1100" s="2001"/>
      <c r="AE1100" s="2001"/>
      <c r="AF1100" s="1639"/>
      <c r="AG1100" s="1639"/>
      <c r="AH1100" s="1639"/>
      <c r="AI1100" s="1639"/>
      <c r="AJ1100" s="1639"/>
      <c r="AK1100" s="1639"/>
      <c r="AL1100" s="1639"/>
      <c r="AM1100" s="1639"/>
      <c r="AN1100" s="1639"/>
      <c r="AO1100" s="1639"/>
      <c r="AP1100" s="1639"/>
      <c r="AQ1100" s="1244"/>
      <c r="AR1100" s="1244"/>
      <c r="AS1100" s="1244"/>
      <c r="AT1100" s="1244"/>
      <c r="AU1100" s="2001"/>
      <c r="AV1100" s="2001"/>
      <c r="AW1100" s="2001"/>
      <c r="AX1100" s="2001"/>
      <c r="AY1100" s="2001"/>
      <c r="AZ1100" s="2001"/>
      <c r="BA1100" s="2001"/>
      <c r="BB1100" s="2001"/>
      <c r="BC1100" s="2001"/>
      <c r="BE1100" s="496" t="str">
        <f>IF(ISERROR(VLOOKUP(AU1100,tabelle!$R$37:$S$44,2,FALSE)),"",VLOOKUP(AU1100,tabelle!$R$37:$S$44,2,FALSE))</f>
        <v/>
      </c>
      <c r="BF1100" s="298" t="e">
        <f ca="1">IF(OR(validaPIVA(Q1100)=1,validaCF(Q1100)=1),1,validaCF(Q1100))</f>
        <v>#NAME?</v>
      </c>
      <c r="BG1100" s="35" t="e">
        <f t="shared" ca="1" si="26"/>
        <v>#NAME?</v>
      </c>
      <c r="BH1100" s="35">
        <f t="shared" si="27"/>
        <v>-1</v>
      </c>
    </row>
    <row r="1101" spans="1:60" ht="15.75" customHeight="1">
      <c r="A1101" s="1559">
        <v>25</v>
      </c>
      <c r="B1101" s="1559"/>
      <c r="C1101" s="1559"/>
      <c r="D1101" s="1992"/>
      <c r="E1101" s="1992"/>
      <c r="F1101" s="1992"/>
      <c r="G1101" s="1992"/>
      <c r="H1101" s="1992"/>
      <c r="I1101" s="1992"/>
      <c r="J1101" s="1992"/>
      <c r="K1101" s="1992"/>
      <c r="L1101" s="1992"/>
      <c r="M1101" s="1992"/>
      <c r="N1101" s="1992"/>
      <c r="O1101" s="1992"/>
      <c r="P1101" s="1992"/>
      <c r="Q1101" s="1988"/>
      <c r="R1101" s="1988"/>
      <c r="S1101" s="1988"/>
      <c r="T1101" s="1988"/>
      <c r="U1101" s="1988"/>
      <c r="V1101" s="1988"/>
      <c r="W1101" s="1988"/>
      <c r="X1101" s="1988"/>
      <c r="Y1101" s="1988"/>
      <c r="Z1101" s="2001"/>
      <c r="AA1101" s="2001"/>
      <c r="AB1101" s="2001"/>
      <c r="AC1101" s="2001"/>
      <c r="AD1101" s="2001"/>
      <c r="AE1101" s="2001"/>
      <c r="AF1101" s="1639"/>
      <c r="AG1101" s="1639"/>
      <c r="AH1101" s="1639"/>
      <c r="AI1101" s="1639"/>
      <c r="AJ1101" s="1639"/>
      <c r="AK1101" s="1639"/>
      <c r="AL1101" s="1639"/>
      <c r="AM1101" s="1639"/>
      <c r="AN1101" s="1639"/>
      <c r="AO1101" s="1639"/>
      <c r="AP1101" s="1639"/>
      <c r="AQ1101" s="1244"/>
      <c r="AR1101" s="1244"/>
      <c r="AS1101" s="1244"/>
      <c r="AT1101" s="1244"/>
      <c r="AU1101" s="2001"/>
      <c r="AV1101" s="2001"/>
      <c r="AW1101" s="2001"/>
      <c r="AX1101" s="2001"/>
      <c r="AY1101" s="2001"/>
      <c r="AZ1101" s="2001"/>
      <c r="BA1101" s="2001"/>
      <c r="BB1101" s="2001"/>
      <c r="BC1101" s="2001"/>
      <c r="BE1101" s="496" t="str">
        <f>IF(ISERROR(VLOOKUP(AU1101,tabelle!$R$37:$S$44,2,FALSE)),"",VLOOKUP(AU1101,tabelle!$R$37:$S$44,2,FALSE))</f>
        <v/>
      </c>
      <c r="BF1101" s="298" t="e">
        <f ca="1">IF(OR(validaPIVA(Q1101)=1,validaCF(Q1101)=1),1,validaCF(Q1101))</f>
        <v>#NAME?</v>
      </c>
      <c r="BG1101" s="35" t="e">
        <f t="shared" ca="1" si="26"/>
        <v>#NAME?</v>
      </c>
      <c r="BH1101" s="35">
        <f t="shared" si="27"/>
        <v>-1</v>
      </c>
    </row>
    <row r="1102" spans="1:60" ht="15.75" customHeight="1">
      <c r="A1102" s="1559">
        <v>26</v>
      </c>
      <c r="B1102" s="1559"/>
      <c r="C1102" s="1559"/>
      <c r="D1102" s="1992"/>
      <c r="E1102" s="1992"/>
      <c r="F1102" s="1992"/>
      <c r="G1102" s="1992"/>
      <c r="H1102" s="1992"/>
      <c r="I1102" s="1992"/>
      <c r="J1102" s="1992"/>
      <c r="K1102" s="1992"/>
      <c r="L1102" s="1992"/>
      <c r="M1102" s="1992"/>
      <c r="N1102" s="1992"/>
      <c r="O1102" s="1992"/>
      <c r="P1102" s="1992"/>
      <c r="Q1102" s="1988"/>
      <c r="R1102" s="1988"/>
      <c r="S1102" s="1988"/>
      <c r="T1102" s="1988"/>
      <c r="U1102" s="1988"/>
      <c r="V1102" s="1988"/>
      <c r="W1102" s="1988"/>
      <c r="X1102" s="1988"/>
      <c r="Y1102" s="1988"/>
      <c r="Z1102" s="2001"/>
      <c r="AA1102" s="2001"/>
      <c r="AB1102" s="2001"/>
      <c r="AC1102" s="2001"/>
      <c r="AD1102" s="2001"/>
      <c r="AE1102" s="2001"/>
      <c r="AF1102" s="1639"/>
      <c r="AG1102" s="1639"/>
      <c r="AH1102" s="1639"/>
      <c r="AI1102" s="1639"/>
      <c r="AJ1102" s="1639"/>
      <c r="AK1102" s="1639"/>
      <c r="AL1102" s="1639"/>
      <c r="AM1102" s="1639"/>
      <c r="AN1102" s="1639"/>
      <c r="AO1102" s="1639"/>
      <c r="AP1102" s="1639"/>
      <c r="AQ1102" s="1244"/>
      <c r="AR1102" s="1244"/>
      <c r="AS1102" s="1244"/>
      <c r="AT1102" s="1244"/>
      <c r="AU1102" s="2001"/>
      <c r="AV1102" s="2001"/>
      <c r="AW1102" s="2001"/>
      <c r="AX1102" s="2001"/>
      <c r="AY1102" s="2001"/>
      <c r="AZ1102" s="2001"/>
      <c r="BA1102" s="2001"/>
      <c r="BB1102" s="2001"/>
      <c r="BC1102" s="2001"/>
      <c r="BE1102" s="496" t="str">
        <f>IF(ISERROR(VLOOKUP(AU1102,tabelle!$R$37:$S$44,2,FALSE)),"",VLOOKUP(AU1102,tabelle!$R$37:$S$44,2,FALSE))</f>
        <v/>
      </c>
      <c r="BF1102" s="298" t="e">
        <f ca="1">IF(OR(validaPIVA(Q1102)=1,validaCF(Q1102)=1),1,validaCF(Q1102))</f>
        <v>#NAME?</v>
      </c>
      <c r="BG1102" s="35" t="e">
        <f t="shared" ca="1" si="26"/>
        <v>#NAME?</v>
      </c>
      <c r="BH1102" s="35">
        <f t="shared" si="27"/>
        <v>-1</v>
      </c>
    </row>
    <row r="1103" spans="1:60" ht="15.75" customHeight="1">
      <c r="A1103" s="1559">
        <v>27</v>
      </c>
      <c r="B1103" s="1559"/>
      <c r="C1103" s="1559"/>
      <c r="D1103" s="1992"/>
      <c r="E1103" s="1992"/>
      <c r="F1103" s="1992"/>
      <c r="G1103" s="1992"/>
      <c r="H1103" s="1992"/>
      <c r="I1103" s="1992"/>
      <c r="J1103" s="1992"/>
      <c r="K1103" s="1992"/>
      <c r="L1103" s="1992"/>
      <c r="M1103" s="1992"/>
      <c r="N1103" s="1992"/>
      <c r="O1103" s="1992"/>
      <c r="P1103" s="1992"/>
      <c r="Q1103" s="1988"/>
      <c r="R1103" s="1988"/>
      <c r="S1103" s="1988"/>
      <c r="T1103" s="1988"/>
      <c r="U1103" s="1988"/>
      <c r="V1103" s="1988"/>
      <c r="W1103" s="1988"/>
      <c r="X1103" s="1988"/>
      <c r="Y1103" s="1988"/>
      <c r="Z1103" s="2001"/>
      <c r="AA1103" s="2001"/>
      <c r="AB1103" s="2001"/>
      <c r="AC1103" s="2001"/>
      <c r="AD1103" s="2001"/>
      <c r="AE1103" s="2001"/>
      <c r="AF1103" s="1639"/>
      <c r="AG1103" s="1639"/>
      <c r="AH1103" s="1639"/>
      <c r="AI1103" s="1639"/>
      <c r="AJ1103" s="1639"/>
      <c r="AK1103" s="1639"/>
      <c r="AL1103" s="1639"/>
      <c r="AM1103" s="1639"/>
      <c r="AN1103" s="1639"/>
      <c r="AO1103" s="1639"/>
      <c r="AP1103" s="1639"/>
      <c r="AQ1103" s="1244"/>
      <c r="AR1103" s="1244"/>
      <c r="AS1103" s="1244"/>
      <c r="AT1103" s="1244"/>
      <c r="AU1103" s="2001"/>
      <c r="AV1103" s="2001"/>
      <c r="AW1103" s="2001"/>
      <c r="AX1103" s="2001"/>
      <c r="AY1103" s="2001"/>
      <c r="AZ1103" s="2001"/>
      <c r="BA1103" s="2001"/>
      <c r="BB1103" s="2001"/>
      <c r="BC1103" s="2001"/>
      <c r="BE1103" s="496" t="str">
        <f>IF(ISERROR(VLOOKUP(AU1103,tabelle!$R$37:$S$44,2,FALSE)),"",VLOOKUP(AU1103,tabelle!$R$37:$S$44,2,FALSE))</f>
        <v/>
      </c>
      <c r="BF1103" s="298" t="e">
        <f ca="1">IF(OR(validaPIVA(Q1103)=1,validaCF(Q1103)=1),1,validaCF(Q1103))</f>
        <v>#NAME?</v>
      </c>
      <c r="BG1103" s="35" t="e">
        <f t="shared" ca="1" si="26"/>
        <v>#NAME?</v>
      </c>
      <c r="BH1103" s="35">
        <f t="shared" si="27"/>
        <v>-1</v>
      </c>
    </row>
    <row r="1104" spans="1:60" ht="15.75" customHeight="1">
      <c r="A1104" s="1559">
        <v>28</v>
      </c>
      <c r="B1104" s="1559"/>
      <c r="C1104" s="1559"/>
      <c r="D1104" s="1992"/>
      <c r="E1104" s="1992"/>
      <c r="F1104" s="1992"/>
      <c r="G1104" s="1992"/>
      <c r="H1104" s="1992"/>
      <c r="I1104" s="1992"/>
      <c r="J1104" s="1992"/>
      <c r="K1104" s="1992"/>
      <c r="L1104" s="1992"/>
      <c r="M1104" s="1992"/>
      <c r="N1104" s="1992"/>
      <c r="O1104" s="1992"/>
      <c r="P1104" s="1992"/>
      <c r="Q1104" s="1988"/>
      <c r="R1104" s="1988"/>
      <c r="S1104" s="1988"/>
      <c r="T1104" s="1988"/>
      <c r="U1104" s="1988"/>
      <c r="V1104" s="1988"/>
      <c r="W1104" s="1988"/>
      <c r="X1104" s="1988"/>
      <c r="Y1104" s="1988"/>
      <c r="Z1104" s="2001"/>
      <c r="AA1104" s="2001"/>
      <c r="AB1104" s="2001"/>
      <c r="AC1104" s="2001"/>
      <c r="AD1104" s="2001"/>
      <c r="AE1104" s="2001"/>
      <c r="AF1104" s="1639"/>
      <c r="AG1104" s="1639"/>
      <c r="AH1104" s="1639"/>
      <c r="AI1104" s="1639"/>
      <c r="AJ1104" s="1639"/>
      <c r="AK1104" s="1639"/>
      <c r="AL1104" s="1639"/>
      <c r="AM1104" s="1639"/>
      <c r="AN1104" s="1639"/>
      <c r="AO1104" s="1639"/>
      <c r="AP1104" s="1639"/>
      <c r="AQ1104" s="1244"/>
      <c r="AR1104" s="1244"/>
      <c r="AS1104" s="1244"/>
      <c r="AT1104" s="1244"/>
      <c r="AU1104" s="2001"/>
      <c r="AV1104" s="2001"/>
      <c r="AW1104" s="2001"/>
      <c r="AX1104" s="2001"/>
      <c r="AY1104" s="2001"/>
      <c r="AZ1104" s="2001"/>
      <c r="BA1104" s="2001"/>
      <c r="BB1104" s="2001"/>
      <c r="BC1104" s="2001"/>
      <c r="BE1104" s="496" t="str">
        <f>IF(ISERROR(VLOOKUP(AU1104,tabelle!$R$37:$S$44,2,FALSE)),"",VLOOKUP(AU1104,tabelle!$R$37:$S$44,2,FALSE))</f>
        <v/>
      </c>
      <c r="BF1104" s="298" t="e">
        <f ca="1">IF(OR(validaPIVA(Q1104)=1,validaCF(Q1104)=1),1,validaCF(Q1104))</f>
        <v>#NAME?</v>
      </c>
      <c r="BG1104" s="35" t="e">
        <f t="shared" ca="1" si="26"/>
        <v>#NAME?</v>
      </c>
      <c r="BH1104" s="35">
        <f t="shared" si="27"/>
        <v>-1</v>
      </c>
    </row>
    <row r="1105" spans="1:60" ht="15.75" customHeight="1">
      <c r="A1105" s="1559">
        <v>29</v>
      </c>
      <c r="B1105" s="1559"/>
      <c r="C1105" s="1559"/>
      <c r="D1105" s="1992"/>
      <c r="E1105" s="1992"/>
      <c r="F1105" s="1992"/>
      <c r="G1105" s="1992"/>
      <c r="H1105" s="1992"/>
      <c r="I1105" s="1992"/>
      <c r="J1105" s="1992"/>
      <c r="K1105" s="1992"/>
      <c r="L1105" s="1992"/>
      <c r="M1105" s="1992"/>
      <c r="N1105" s="1992"/>
      <c r="O1105" s="1992"/>
      <c r="P1105" s="1992"/>
      <c r="Q1105" s="1988"/>
      <c r="R1105" s="1988"/>
      <c r="S1105" s="1988"/>
      <c r="T1105" s="1988"/>
      <c r="U1105" s="1988"/>
      <c r="V1105" s="1988"/>
      <c r="W1105" s="1988"/>
      <c r="X1105" s="1988"/>
      <c r="Y1105" s="1988"/>
      <c r="Z1105" s="2001"/>
      <c r="AA1105" s="2001"/>
      <c r="AB1105" s="2001"/>
      <c r="AC1105" s="2001"/>
      <c r="AD1105" s="2001"/>
      <c r="AE1105" s="2001"/>
      <c r="AF1105" s="1639"/>
      <c r="AG1105" s="1639"/>
      <c r="AH1105" s="1639"/>
      <c r="AI1105" s="1639"/>
      <c r="AJ1105" s="1639"/>
      <c r="AK1105" s="1639"/>
      <c r="AL1105" s="1639"/>
      <c r="AM1105" s="1639"/>
      <c r="AN1105" s="1639"/>
      <c r="AO1105" s="1639"/>
      <c r="AP1105" s="1639"/>
      <c r="AQ1105" s="1244"/>
      <c r="AR1105" s="1244"/>
      <c r="AS1105" s="1244"/>
      <c r="AT1105" s="1244"/>
      <c r="AU1105" s="2001"/>
      <c r="AV1105" s="2001"/>
      <c r="AW1105" s="2001"/>
      <c r="AX1105" s="2001"/>
      <c r="AY1105" s="2001"/>
      <c r="AZ1105" s="2001"/>
      <c r="BA1105" s="2001"/>
      <c r="BB1105" s="2001"/>
      <c r="BC1105" s="2001"/>
      <c r="BE1105" s="496" t="str">
        <f>IF(ISERROR(VLOOKUP(AU1105,tabelle!$R$37:$S$44,2,FALSE)),"",VLOOKUP(AU1105,tabelle!$R$37:$S$44,2,FALSE))</f>
        <v/>
      </c>
      <c r="BF1105" s="298" t="e">
        <f ca="1">IF(OR(validaPIVA(Q1105)=1,validaCF(Q1105)=1),1,validaCF(Q1105))</f>
        <v>#NAME?</v>
      </c>
      <c r="BG1105" s="35" t="e">
        <f t="shared" ca="1" si="26"/>
        <v>#NAME?</v>
      </c>
      <c r="BH1105" s="35">
        <f t="shared" si="27"/>
        <v>-1</v>
      </c>
    </row>
    <row r="1106" spans="1:60" ht="15.75" customHeight="1">
      <c r="A1106" s="1559">
        <v>30</v>
      </c>
      <c r="B1106" s="1559"/>
      <c r="C1106" s="1559"/>
      <c r="D1106" s="1992"/>
      <c r="E1106" s="1992"/>
      <c r="F1106" s="1992"/>
      <c r="G1106" s="1992"/>
      <c r="H1106" s="1992"/>
      <c r="I1106" s="1992"/>
      <c r="J1106" s="1992"/>
      <c r="K1106" s="1992"/>
      <c r="L1106" s="1992"/>
      <c r="M1106" s="1992"/>
      <c r="N1106" s="1992"/>
      <c r="O1106" s="1992"/>
      <c r="P1106" s="1992"/>
      <c r="Q1106" s="1988"/>
      <c r="R1106" s="1988"/>
      <c r="S1106" s="1988"/>
      <c r="T1106" s="1988"/>
      <c r="U1106" s="1988"/>
      <c r="V1106" s="1988"/>
      <c r="W1106" s="1988"/>
      <c r="X1106" s="1988"/>
      <c r="Y1106" s="1988"/>
      <c r="Z1106" s="2001"/>
      <c r="AA1106" s="2001"/>
      <c r="AB1106" s="2001"/>
      <c r="AC1106" s="2001"/>
      <c r="AD1106" s="2001"/>
      <c r="AE1106" s="2001"/>
      <c r="AF1106" s="1639"/>
      <c r="AG1106" s="1639"/>
      <c r="AH1106" s="1639"/>
      <c r="AI1106" s="1639"/>
      <c r="AJ1106" s="1639"/>
      <c r="AK1106" s="1639"/>
      <c r="AL1106" s="1639"/>
      <c r="AM1106" s="1639"/>
      <c r="AN1106" s="1639"/>
      <c r="AO1106" s="1639"/>
      <c r="AP1106" s="1639"/>
      <c r="AQ1106" s="1244"/>
      <c r="AR1106" s="1244"/>
      <c r="AS1106" s="1244"/>
      <c r="AT1106" s="1244"/>
      <c r="AU1106" s="2001"/>
      <c r="AV1106" s="2001"/>
      <c r="AW1106" s="2001"/>
      <c r="AX1106" s="2001"/>
      <c r="AY1106" s="2001"/>
      <c r="AZ1106" s="2001"/>
      <c r="BA1106" s="2001"/>
      <c r="BB1106" s="2001"/>
      <c r="BC1106" s="2001"/>
      <c r="BE1106" s="496" t="str">
        <f>IF(ISERROR(VLOOKUP(AU1106,tabelle!$R$37:$S$44,2,FALSE)),"",VLOOKUP(AU1106,tabelle!$R$37:$S$44,2,FALSE))</f>
        <v/>
      </c>
      <c r="BF1106" s="298" t="e">
        <f ca="1">IF(OR(validaPIVA(Q1106)=1,validaCF(Q1106)=1),1,validaCF(Q1106))</f>
        <v>#NAME?</v>
      </c>
      <c r="BG1106" s="35" t="e">
        <f t="shared" ca="1" si="26"/>
        <v>#NAME?</v>
      </c>
      <c r="BH1106" s="35">
        <f t="shared" si="27"/>
        <v>-1</v>
      </c>
    </row>
    <row r="1107" spans="1:60" ht="15.75" customHeight="1">
      <c r="A1107" s="1559">
        <v>31</v>
      </c>
      <c r="B1107" s="1559"/>
      <c r="C1107" s="1559"/>
      <c r="D1107" s="1992"/>
      <c r="E1107" s="1992"/>
      <c r="F1107" s="1992"/>
      <c r="G1107" s="1992"/>
      <c r="H1107" s="1992"/>
      <c r="I1107" s="1992"/>
      <c r="J1107" s="1992"/>
      <c r="K1107" s="1992"/>
      <c r="L1107" s="1992"/>
      <c r="M1107" s="1992"/>
      <c r="N1107" s="1992"/>
      <c r="O1107" s="1992"/>
      <c r="P1107" s="1992"/>
      <c r="Q1107" s="1988"/>
      <c r="R1107" s="1988"/>
      <c r="S1107" s="1988"/>
      <c r="T1107" s="1988"/>
      <c r="U1107" s="1988"/>
      <c r="V1107" s="1988"/>
      <c r="W1107" s="1988"/>
      <c r="X1107" s="1988"/>
      <c r="Y1107" s="1988"/>
      <c r="Z1107" s="2001"/>
      <c r="AA1107" s="2001"/>
      <c r="AB1107" s="2001"/>
      <c r="AC1107" s="2001"/>
      <c r="AD1107" s="2001"/>
      <c r="AE1107" s="2001"/>
      <c r="AF1107" s="1639"/>
      <c r="AG1107" s="1639"/>
      <c r="AH1107" s="1639"/>
      <c r="AI1107" s="1639"/>
      <c r="AJ1107" s="1639"/>
      <c r="AK1107" s="1639"/>
      <c r="AL1107" s="1639"/>
      <c r="AM1107" s="1639"/>
      <c r="AN1107" s="1639"/>
      <c r="AO1107" s="1639"/>
      <c r="AP1107" s="1639"/>
      <c r="AQ1107" s="1244"/>
      <c r="AR1107" s="1244"/>
      <c r="AS1107" s="1244"/>
      <c r="AT1107" s="1244"/>
      <c r="AU1107" s="2001"/>
      <c r="AV1107" s="2001"/>
      <c r="AW1107" s="2001"/>
      <c r="AX1107" s="2001"/>
      <c r="AY1107" s="2001"/>
      <c r="AZ1107" s="2001"/>
      <c r="BA1107" s="2001"/>
      <c r="BB1107" s="2001"/>
      <c r="BC1107" s="2001"/>
      <c r="BE1107" s="496" t="str">
        <f>IF(ISERROR(VLOOKUP(AU1107,tabelle!$R$37:$S$44,2,FALSE)),"",VLOOKUP(AU1107,tabelle!$R$37:$S$44,2,FALSE))</f>
        <v/>
      </c>
      <c r="BF1107" s="298" t="e">
        <f ca="1">IF(OR(validaPIVA(Q1107)=1,validaCF(Q1107)=1),1,validaCF(Q1107))</f>
        <v>#NAME?</v>
      </c>
      <c r="BG1107" s="35" t="e">
        <f t="shared" ca="1" si="26"/>
        <v>#NAME?</v>
      </c>
      <c r="BH1107" s="35">
        <f t="shared" si="27"/>
        <v>-1</v>
      </c>
    </row>
    <row r="1108" spans="1:60" ht="15.75" customHeight="1">
      <c r="A1108" s="1559">
        <v>32</v>
      </c>
      <c r="B1108" s="1559"/>
      <c r="C1108" s="1559"/>
      <c r="D1108" s="1992"/>
      <c r="E1108" s="1992"/>
      <c r="F1108" s="1992"/>
      <c r="G1108" s="1992"/>
      <c r="H1108" s="1992"/>
      <c r="I1108" s="1992"/>
      <c r="J1108" s="1992"/>
      <c r="K1108" s="1992"/>
      <c r="L1108" s="1992"/>
      <c r="M1108" s="1992"/>
      <c r="N1108" s="1992"/>
      <c r="O1108" s="1992"/>
      <c r="P1108" s="1992"/>
      <c r="Q1108" s="1988"/>
      <c r="R1108" s="1988"/>
      <c r="S1108" s="1988"/>
      <c r="T1108" s="1988"/>
      <c r="U1108" s="1988"/>
      <c r="V1108" s="1988"/>
      <c r="W1108" s="1988"/>
      <c r="X1108" s="1988"/>
      <c r="Y1108" s="1988"/>
      <c r="Z1108" s="2001"/>
      <c r="AA1108" s="2001"/>
      <c r="AB1108" s="2001"/>
      <c r="AC1108" s="2001"/>
      <c r="AD1108" s="2001"/>
      <c r="AE1108" s="2001"/>
      <c r="AF1108" s="1639"/>
      <c r="AG1108" s="1639"/>
      <c r="AH1108" s="1639"/>
      <c r="AI1108" s="1639"/>
      <c r="AJ1108" s="1639"/>
      <c r="AK1108" s="1639"/>
      <c r="AL1108" s="1639"/>
      <c r="AM1108" s="1639"/>
      <c r="AN1108" s="1639"/>
      <c r="AO1108" s="1639"/>
      <c r="AP1108" s="1639"/>
      <c r="AQ1108" s="1244"/>
      <c r="AR1108" s="1244"/>
      <c r="AS1108" s="1244"/>
      <c r="AT1108" s="1244"/>
      <c r="AU1108" s="2001"/>
      <c r="AV1108" s="2001"/>
      <c r="AW1108" s="2001"/>
      <c r="AX1108" s="2001"/>
      <c r="AY1108" s="2001"/>
      <c r="AZ1108" s="2001"/>
      <c r="BA1108" s="2001"/>
      <c r="BB1108" s="2001"/>
      <c r="BC1108" s="2001"/>
      <c r="BE1108" s="496" t="str">
        <f>IF(ISERROR(VLOOKUP(AU1108,tabelle!$R$37:$S$44,2,FALSE)),"",VLOOKUP(AU1108,tabelle!$R$37:$S$44,2,FALSE))</f>
        <v/>
      </c>
      <c r="BF1108" s="298" t="e">
        <f ca="1">IF(OR(validaPIVA(Q1108)=1,validaCF(Q1108)=1),1,validaCF(Q1108))</f>
        <v>#NAME?</v>
      </c>
      <c r="BG1108" s="35" t="e">
        <f t="shared" ca="1" si="26"/>
        <v>#NAME?</v>
      </c>
      <c r="BH1108" s="35">
        <f t="shared" si="27"/>
        <v>-1</v>
      </c>
    </row>
    <row r="1109" spans="1:60" ht="15.75" customHeight="1">
      <c r="A1109" s="1559">
        <v>33</v>
      </c>
      <c r="B1109" s="1559"/>
      <c r="C1109" s="1559"/>
      <c r="D1109" s="1992"/>
      <c r="E1109" s="1992"/>
      <c r="F1109" s="1992"/>
      <c r="G1109" s="1992"/>
      <c r="H1109" s="1992"/>
      <c r="I1109" s="1992"/>
      <c r="J1109" s="1992"/>
      <c r="K1109" s="1992"/>
      <c r="L1109" s="1992"/>
      <c r="M1109" s="1992"/>
      <c r="N1109" s="1992"/>
      <c r="O1109" s="1992"/>
      <c r="P1109" s="1992"/>
      <c r="Q1109" s="1988"/>
      <c r="R1109" s="1988"/>
      <c r="S1109" s="1988"/>
      <c r="T1109" s="1988"/>
      <c r="U1109" s="1988"/>
      <c r="V1109" s="1988"/>
      <c r="W1109" s="1988"/>
      <c r="X1109" s="1988"/>
      <c r="Y1109" s="1988"/>
      <c r="Z1109" s="2001"/>
      <c r="AA1109" s="2001"/>
      <c r="AB1109" s="2001"/>
      <c r="AC1109" s="2001"/>
      <c r="AD1109" s="2001"/>
      <c r="AE1109" s="2001"/>
      <c r="AF1109" s="1639"/>
      <c r="AG1109" s="1639"/>
      <c r="AH1109" s="1639"/>
      <c r="AI1109" s="1639"/>
      <c r="AJ1109" s="1639"/>
      <c r="AK1109" s="1639"/>
      <c r="AL1109" s="1639"/>
      <c r="AM1109" s="1639"/>
      <c r="AN1109" s="1639"/>
      <c r="AO1109" s="1639"/>
      <c r="AP1109" s="1639"/>
      <c r="AQ1109" s="1244"/>
      <c r="AR1109" s="1244"/>
      <c r="AS1109" s="1244"/>
      <c r="AT1109" s="1244"/>
      <c r="AU1109" s="2001"/>
      <c r="AV1109" s="2001"/>
      <c r="AW1109" s="2001"/>
      <c r="AX1109" s="2001"/>
      <c r="AY1109" s="2001"/>
      <c r="AZ1109" s="2001"/>
      <c r="BA1109" s="2001"/>
      <c r="BB1109" s="2001"/>
      <c r="BC1109" s="2001"/>
      <c r="BE1109" s="496" t="str">
        <f>IF(ISERROR(VLOOKUP(AU1109,tabelle!$R$37:$S$44,2,FALSE)),"",VLOOKUP(AU1109,tabelle!$R$37:$S$44,2,FALSE))</f>
        <v/>
      </c>
      <c r="BF1109" s="298" t="e">
        <f ca="1">IF(OR(validaPIVA(Q1109)=1,validaCF(Q1109)=1),1,validaCF(Q1109))</f>
        <v>#NAME?</v>
      </c>
      <c r="BG1109" s="35" t="e">
        <f t="shared" ref="BG1109:BG1140" ca="1" si="28">IF(AND(BF1109=1,BH1109=1),A1109,"")</f>
        <v>#NAME?</v>
      </c>
      <c r="BH1109" s="35">
        <f t="shared" ref="BH1109:BH1140" si="29">IF(AND(D1109="",Q1109="",Z1109="",AU1109="",P1168=""),-1,IF(AND(D1109&lt;&gt;"",Q1109&lt;&gt;"",Z1109&lt;&gt;"",AU1109&lt;&gt;"",P1168&lt;&gt;""),1,0))</f>
        <v>-1</v>
      </c>
    </row>
    <row r="1110" spans="1:60" ht="15.75" customHeight="1">
      <c r="A1110" s="1559">
        <v>34</v>
      </c>
      <c r="B1110" s="1559"/>
      <c r="C1110" s="1559"/>
      <c r="D1110" s="1992"/>
      <c r="E1110" s="1992"/>
      <c r="F1110" s="1992"/>
      <c r="G1110" s="1992"/>
      <c r="H1110" s="1992"/>
      <c r="I1110" s="1992"/>
      <c r="J1110" s="1992"/>
      <c r="K1110" s="1992"/>
      <c r="L1110" s="1992"/>
      <c r="M1110" s="1992"/>
      <c r="N1110" s="1992"/>
      <c r="O1110" s="1992"/>
      <c r="P1110" s="1992"/>
      <c r="Q1110" s="1988"/>
      <c r="R1110" s="1988"/>
      <c r="S1110" s="1988"/>
      <c r="T1110" s="1988"/>
      <c r="U1110" s="1988"/>
      <c r="V1110" s="1988"/>
      <c r="W1110" s="1988"/>
      <c r="X1110" s="1988"/>
      <c r="Y1110" s="1988"/>
      <c r="Z1110" s="2001"/>
      <c r="AA1110" s="2001"/>
      <c r="AB1110" s="2001"/>
      <c r="AC1110" s="2001"/>
      <c r="AD1110" s="2001"/>
      <c r="AE1110" s="2001"/>
      <c r="AF1110" s="1639"/>
      <c r="AG1110" s="1639"/>
      <c r="AH1110" s="1639"/>
      <c r="AI1110" s="1639"/>
      <c r="AJ1110" s="1639"/>
      <c r="AK1110" s="1639"/>
      <c r="AL1110" s="1639"/>
      <c r="AM1110" s="1639"/>
      <c r="AN1110" s="1639"/>
      <c r="AO1110" s="1639"/>
      <c r="AP1110" s="1639"/>
      <c r="AQ1110" s="1244"/>
      <c r="AR1110" s="1244"/>
      <c r="AS1110" s="1244"/>
      <c r="AT1110" s="1244"/>
      <c r="AU1110" s="2001"/>
      <c r="AV1110" s="2001"/>
      <c r="AW1110" s="2001"/>
      <c r="AX1110" s="2001"/>
      <c r="AY1110" s="2001"/>
      <c r="AZ1110" s="2001"/>
      <c r="BA1110" s="2001"/>
      <c r="BB1110" s="2001"/>
      <c r="BC1110" s="2001"/>
      <c r="BE1110" s="496" t="str">
        <f>IF(ISERROR(VLOOKUP(AU1110,tabelle!$R$37:$S$44,2,FALSE)),"",VLOOKUP(AU1110,tabelle!$R$37:$S$44,2,FALSE))</f>
        <v/>
      </c>
      <c r="BF1110" s="298" t="e">
        <f ca="1">IF(OR(validaPIVA(Q1110)=1,validaCF(Q1110)=1),1,validaCF(Q1110))</f>
        <v>#NAME?</v>
      </c>
      <c r="BG1110" s="35" t="e">
        <f t="shared" ca="1" si="28"/>
        <v>#NAME?</v>
      </c>
      <c r="BH1110" s="35">
        <f t="shared" si="29"/>
        <v>-1</v>
      </c>
    </row>
    <row r="1111" spans="1:60" ht="15.75" customHeight="1">
      <c r="A1111" s="1559">
        <v>35</v>
      </c>
      <c r="B1111" s="1559"/>
      <c r="C1111" s="1559"/>
      <c r="D1111" s="1992"/>
      <c r="E1111" s="1992"/>
      <c r="F1111" s="1992"/>
      <c r="G1111" s="1992"/>
      <c r="H1111" s="1992"/>
      <c r="I1111" s="1992"/>
      <c r="J1111" s="1992"/>
      <c r="K1111" s="1992"/>
      <c r="L1111" s="1992"/>
      <c r="M1111" s="1992"/>
      <c r="N1111" s="1992"/>
      <c r="O1111" s="1992"/>
      <c r="P1111" s="1992"/>
      <c r="Q1111" s="1988"/>
      <c r="R1111" s="1988"/>
      <c r="S1111" s="1988"/>
      <c r="T1111" s="1988"/>
      <c r="U1111" s="1988"/>
      <c r="V1111" s="1988"/>
      <c r="W1111" s="1988"/>
      <c r="X1111" s="1988"/>
      <c r="Y1111" s="1988"/>
      <c r="Z1111" s="2001"/>
      <c r="AA1111" s="2001"/>
      <c r="AB1111" s="2001"/>
      <c r="AC1111" s="2001"/>
      <c r="AD1111" s="2001"/>
      <c r="AE1111" s="2001"/>
      <c r="AF1111" s="1639"/>
      <c r="AG1111" s="1639"/>
      <c r="AH1111" s="1639"/>
      <c r="AI1111" s="1639"/>
      <c r="AJ1111" s="1639"/>
      <c r="AK1111" s="1639"/>
      <c r="AL1111" s="1639"/>
      <c r="AM1111" s="1639"/>
      <c r="AN1111" s="1639"/>
      <c r="AO1111" s="1639"/>
      <c r="AP1111" s="1639"/>
      <c r="AQ1111" s="1244"/>
      <c r="AR1111" s="1244"/>
      <c r="AS1111" s="1244"/>
      <c r="AT1111" s="1244"/>
      <c r="AU1111" s="2001"/>
      <c r="AV1111" s="2001"/>
      <c r="AW1111" s="2001"/>
      <c r="AX1111" s="2001"/>
      <c r="AY1111" s="2001"/>
      <c r="AZ1111" s="2001"/>
      <c r="BA1111" s="2001"/>
      <c r="BB1111" s="2001"/>
      <c r="BC1111" s="2001"/>
      <c r="BE1111" s="496" t="str">
        <f>IF(ISERROR(VLOOKUP(AU1111,tabelle!$R$37:$S$44,2,FALSE)),"",VLOOKUP(AU1111,tabelle!$R$37:$S$44,2,FALSE))</f>
        <v/>
      </c>
      <c r="BF1111" s="298" t="e">
        <f ca="1">IF(OR(validaPIVA(Q1111)=1,validaCF(Q1111)=1),1,validaCF(Q1111))</f>
        <v>#NAME?</v>
      </c>
      <c r="BG1111" s="35" t="e">
        <f t="shared" ca="1" si="28"/>
        <v>#NAME?</v>
      </c>
      <c r="BH1111" s="35">
        <f t="shared" si="29"/>
        <v>-1</v>
      </c>
    </row>
    <row r="1112" spans="1:60" ht="15.75" customHeight="1">
      <c r="A1112" s="1559">
        <v>36</v>
      </c>
      <c r="B1112" s="1559"/>
      <c r="C1112" s="1559"/>
      <c r="D1112" s="1992"/>
      <c r="E1112" s="1992"/>
      <c r="F1112" s="1992"/>
      <c r="G1112" s="1992"/>
      <c r="H1112" s="1992"/>
      <c r="I1112" s="1992"/>
      <c r="J1112" s="1992"/>
      <c r="K1112" s="1992"/>
      <c r="L1112" s="1992"/>
      <c r="M1112" s="1992"/>
      <c r="N1112" s="1992"/>
      <c r="O1112" s="1992"/>
      <c r="P1112" s="1992"/>
      <c r="Q1112" s="1988"/>
      <c r="R1112" s="1988"/>
      <c r="S1112" s="1988"/>
      <c r="T1112" s="1988"/>
      <c r="U1112" s="1988"/>
      <c r="V1112" s="1988"/>
      <c r="W1112" s="1988"/>
      <c r="X1112" s="1988"/>
      <c r="Y1112" s="1988"/>
      <c r="Z1112" s="2001"/>
      <c r="AA1112" s="2001"/>
      <c r="AB1112" s="2001"/>
      <c r="AC1112" s="2001"/>
      <c r="AD1112" s="2001"/>
      <c r="AE1112" s="2001"/>
      <c r="AF1112" s="1639"/>
      <c r="AG1112" s="1639"/>
      <c r="AH1112" s="1639"/>
      <c r="AI1112" s="1639"/>
      <c r="AJ1112" s="1639"/>
      <c r="AK1112" s="1639"/>
      <c r="AL1112" s="1639"/>
      <c r="AM1112" s="1639"/>
      <c r="AN1112" s="1639"/>
      <c r="AO1112" s="1639"/>
      <c r="AP1112" s="1639"/>
      <c r="AQ1112" s="1244"/>
      <c r="AR1112" s="1244"/>
      <c r="AS1112" s="1244"/>
      <c r="AT1112" s="1244"/>
      <c r="AU1112" s="2001"/>
      <c r="AV1112" s="2001"/>
      <c r="AW1112" s="2001"/>
      <c r="AX1112" s="2001"/>
      <c r="AY1112" s="2001"/>
      <c r="AZ1112" s="2001"/>
      <c r="BA1112" s="2001"/>
      <c r="BB1112" s="2001"/>
      <c r="BC1112" s="2001"/>
      <c r="BE1112" s="496" t="str">
        <f>IF(ISERROR(VLOOKUP(AU1112,tabelle!$R$37:$S$44,2,FALSE)),"",VLOOKUP(AU1112,tabelle!$R$37:$S$44,2,FALSE))</f>
        <v/>
      </c>
      <c r="BF1112" s="298" t="e">
        <f ca="1">IF(OR(validaPIVA(Q1112)=1,validaCF(Q1112)=1),1,validaCF(Q1112))</f>
        <v>#NAME?</v>
      </c>
      <c r="BG1112" s="35" t="e">
        <f t="shared" ca="1" si="28"/>
        <v>#NAME?</v>
      </c>
      <c r="BH1112" s="35">
        <f t="shared" si="29"/>
        <v>-1</v>
      </c>
    </row>
    <row r="1113" spans="1:60" ht="15.75" customHeight="1">
      <c r="A1113" s="1559">
        <v>37</v>
      </c>
      <c r="B1113" s="1559"/>
      <c r="C1113" s="1559"/>
      <c r="D1113" s="1992"/>
      <c r="E1113" s="1992"/>
      <c r="F1113" s="1992"/>
      <c r="G1113" s="1992"/>
      <c r="H1113" s="1992"/>
      <c r="I1113" s="1992"/>
      <c r="J1113" s="1992"/>
      <c r="K1113" s="1992"/>
      <c r="L1113" s="1992"/>
      <c r="M1113" s="1992"/>
      <c r="N1113" s="1992"/>
      <c r="O1113" s="1992"/>
      <c r="P1113" s="1992"/>
      <c r="Q1113" s="1988"/>
      <c r="R1113" s="1988"/>
      <c r="S1113" s="1988"/>
      <c r="T1113" s="1988"/>
      <c r="U1113" s="1988"/>
      <c r="V1113" s="1988"/>
      <c r="W1113" s="1988"/>
      <c r="X1113" s="1988"/>
      <c r="Y1113" s="1988"/>
      <c r="Z1113" s="2001"/>
      <c r="AA1113" s="2001"/>
      <c r="AB1113" s="2001"/>
      <c r="AC1113" s="2001"/>
      <c r="AD1113" s="2001"/>
      <c r="AE1113" s="2001"/>
      <c r="AF1113" s="1639"/>
      <c r="AG1113" s="1639"/>
      <c r="AH1113" s="1639"/>
      <c r="AI1113" s="1639"/>
      <c r="AJ1113" s="1639"/>
      <c r="AK1113" s="1639"/>
      <c r="AL1113" s="1639"/>
      <c r="AM1113" s="1639"/>
      <c r="AN1113" s="1639"/>
      <c r="AO1113" s="1639"/>
      <c r="AP1113" s="1639"/>
      <c r="AQ1113" s="1244"/>
      <c r="AR1113" s="1244"/>
      <c r="AS1113" s="1244"/>
      <c r="AT1113" s="1244"/>
      <c r="AU1113" s="2001"/>
      <c r="AV1113" s="2001"/>
      <c r="AW1113" s="2001"/>
      <c r="AX1113" s="2001"/>
      <c r="AY1113" s="2001"/>
      <c r="AZ1113" s="2001"/>
      <c r="BA1113" s="2001"/>
      <c r="BB1113" s="2001"/>
      <c r="BC1113" s="2001"/>
      <c r="BE1113" s="496" t="str">
        <f>IF(ISERROR(VLOOKUP(AU1113,tabelle!$R$37:$S$44,2,FALSE)),"",VLOOKUP(AU1113,tabelle!$R$37:$S$44,2,FALSE))</f>
        <v/>
      </c>
      <c r="BF1113" s="298" t="e">
        <f ca="1">IF(OR(validaPIVA(Q1113)=1,validaCF(Q1113)=1),1,validaCF(Q1113))</f>
        <v>#NAME?</v>
      </c>
      <c r="BG1113" s="35" t="e">
        <f t="shared" ca="1" si="28"/>
        <v>#NAME?</v>
      </c>
      <c r="BH1113" s="35">
        <f t="shared" si="29"/>
        <v>-1</v>
      </c>
    </row>
    <row r="1114" spans="1:60" ht="15.75" customHeight="1">
      <c r="A1114" s="1559">
        <v>38</v>
      </c>
      <c r="B1114" s="1559"/>
      <c r="C1114" s="1559"/>
      <c r="D1114" s="1992"/>
      <c r="E1114" s="1992"/>
      <c r="F1114" s="1992"/>
      <c r="G1114" s="1992"/>
      <c r="H1114" s="1992"/>
      <c r="I1114" s="1992"/>
      <c r="J1114" s="1992"/>
      <c r="K1114" s="1992"/>
      <c r="L1114" s="1992"/>
      <c r="M1114" s="1992"/>
      <c r="N1114" s="1992"/>
      <c r="O1114" s="1992"/>
      <c r="P1114" s="1992"/>
      <c r="Q1114" s="1988"/>
      <c r="R1114" s="1988"/>
      <c r="S1114" s="1988"/>
      <c r="T1114" s="1988"/>
      <c r="U1114" s="1988"/>
      <c r="V1114" s="1988"/>
      <c r="W1114" s="1988"/>
      <c r="X1114" s="1988"/>
      <c r="Y1114" s="1988"/>
      <c r="Z1114" s="2001"/>
      <c r="AA1114" s="2001"/>
      <c r="AB1114" s="2001"/>
      <c r="AC1114" s="2001"/>
      <c r="AD1114" s="2001"/>
      <c r="AE1114" s="2001"/>
      <c r="AF1114" s="1639"/>
      <c r="AG1114" s="1639"/>
      <c r="AH1114" s="1639"/>
      <c r="AI1114" s="1639"/>
      <c r="AJ1114" s="1639"/>
      <c r="AK1114" s="1639"/>
      <c r="AL1114" s="1639"/>
      <c r="AM1114" s="1639"/>
      <c r="AN1114" s="1639"/>
      <c r="AO1114" s="1639"/>
      <c r="AP1114" s="1639"/>
      <c r="AQ1114" s="1244"/>
      <c r="AR1114" s="1244"/>
      <c r="AS1114" s="1244"/>
      <c r="AT1114" s="1244"/>
      <c r="AU1114" s="2001"/>
      <c r="AV1114" s="2001"/>
      <c r="AW1114" s="2001"/>
      <c r="AX1114" s="2001"/>
      <c r="AY1114" s="2001"/>
      <c r="AZ1114" s="2001"/>
      <c r="BA1114" s="2001"/>
      <c r="BB1114" s="2001"/>
      <c r="BC1114" s="2001"/>
      <c r="BE1114" s="496" t="str">
        <f>IF(ISERROR(VLOOKUP(AU1114,tabelle!$R$37:$S$44,2,FALSE)),"",VLOOKUP(AU1114,tabelle!$R$37:$S$44,2,FALSE))</f>
        <v/>
      </c>
      <c r="BF1114" s="298" t="e">
        <f ca="1">IF(OR(validaPIVA(Q1114)=1,validaCF(Q1114)=1),1,validaCF(Q1114))</f>
        <v>#NAME?</v>
      </c>
      <c r="BG1114" s="35" t="e">
        <f t="shared" ca="1" si="28"/>
        <v>#NAME?</v>
      </c>
      <c r="BH1114" s="35">
        <f t="shared" si="29"/>
        <v>-1</v>
      </c>
    </row>
    <row r="1115" spans="1:60" ht="15.75" customHeight="1">
      <c r="A1115" s="1559">
        <v>39</v>
      </c>
      <c r="B1115" s="1559"/>
      <c r="C1115" s="1559"/>
      <c r="D1115" s="1992"/>
      <c r="E1115" s="1992"/>
      <c r="F1115" s="1992"/>
      <c r="G1115" s="1992"/>
      <c r="H1115" s="1992"/>
      <c r="I1115" s="1992"/>
      <c r="J1115" s="1992"/>
      <c r="K1115" s="1992"/>
      <c r="L1115" s="1992"/>
      <c r="M1115" s="1992"/>
      <c r="N1115" s="1992"/>
      <c r="O1115" s="1992"/>
      <c r="P1115" s="1992"/>
      <c r="Q1115" s="1988"/>
      <c r="R1115" s="1988"/>
      <c r="S1115" s="1988"/>
      <c r="T1115" s="1988"/>
      <c r="U1115" s="1988"/>
      <c r="V1115" s="1988"/>
      <c r="W1115" s="1988"/>
      <c r="X1115" s="1988"/>
      <c r="Y1115" s="1988"/>
      <c r="Z1115" s="2001"/>
      <c r="AA1115" s="2001"/>
      <c r="AB1115" s="2001"/>
      <c r="AC1115" s="2001"/>
      <c r="AD1115" s="2001"/>
      <c r="AE1115" s="2001"/>
      <c r="AF1115" s="1639"/>
      <c r="AG1115" s="1639"/>
      <c r="AH1115" s="1639"/>
      <c r="AI1115" s="1639"/>
      <c r="AJ1115" s="1639"/>
      <c r="AK1115" s="1639"/>
      <c r="AL1115" s="1639"/>
      <c r="AM1115" s="1639"/>
      <c r="AN1115" s="1639"/>
      <c r="AO1115" s="1639"/>
      <c r="AP1115" s="1639"/>
      <c r="AQ1115" s="1244"/>
      <c r="AR1115" s="1244"/>
      <c r="AS1115" s="1244"/>
      <c r="AT1115" s="1244"/>
      <c r="AU1115" s="2001"/>
      <c r="AV1115" s="2001"/>
      <c r="AW1115" s="2001"/>
      <c r="AX1115" s="2001"/>
      <c r="AY1115" s="2001"/>
      <c r="AZ1115" s="2001"/>
      <c r="BA1115" s="2001"/>
      <c r="BB1115" s="2001"/>
      <c r="BC1115" s="2001"/>
      <c r="BE1115" s="496" t="str">
        <f>IF(ISERROR(VLOOKUP(AU1115,tabelle!$R$37:$S$44,2,FALSE)),"",VLOOKUP(AU1115,tabelle!$R$37:$S$44,2,FALSE))</f>
        <v/>
      </c>
      <c r="BF1115" s="298" t="e">
        <f ca="1">IF(OR(validaPIVA(Q1115)=1,validaCF(Q1115)=1),1,validaCF(Q1115))</f>
        <v>#NAME?</v>
      </c>
      <c r="BG1115" s="35" t="e">
        <f t="shared" ca="1" si="28"/>
        <v>#NAME?</v>
      </c>
      <c r="BH1115" s="35">
        <f t="shared" si="29"/>
        <v>-1</v>
      </c>
    </row>
    <row r="1116" spans="1:60" ht="15.75" customHeight="1">
      <c r="A1116" s="1559">
        <v>40</v>
      </c>
      <c r="B1116" s="1559"/>
      <c r="C1116" s="1559"/>
      <c r="D1116" s="1992"/>
      <c r="E1116" s="1992"/>
      <c r="F1116" s="1992"/>
      <c r="G1116" s="1992"/>
      <c r="H1116" s="1992"/>
      <c r="I1116" s="1992"/>
      <c r="J1116" s="1992"/>
      <c r="K1116" s="1992"/>
      <c r="L1116" s="1992"/>
      <c r="M1116" s="1992"/>
      <c r="N1116" s="1992"/>
      <c r="O1116" s="1992"/>
      <c r="P1116" s="1992"/>
      <c r="Q1116" s="1988"/>
      <c r="R1116" s="1988"/>
      <c r="S1116" s="1988"/>
      <c r="T1116" s="1988"/>
      <c r="U1116" s="1988"/>
      <c r="V1116" s="1988"/>
      <c r="W1116" s="1988"/>
      <c r="X1116" s="1988"/>
      <c r="Y1116" s="1988"/>
      <c r="Z1116" s="2001"/>
      <c r="AA1116" s="2001"/>
      <c r="AB1116" s="2001"/>
      <c r="AC1116" s="2001"/>
      <c r="AD1116" s="2001"/>
      <c r="AE1116" s="2001"/>
      <c r="AF1116" s="1639"/>
      <c r="AG1116" s="1639"/>
      <c r="AH1116" s="1639"/>
      <c r="AI1116" s="1639"/>
      <c r="AJ1116" s="1639"/>
      <c r="AK1116" s="1639"/>
      <c r="AL1116" s="1639"/>
      <c r="AM1116" s="1639"/>
      <c r="AN1116" s="1639"/>
      <c r="AO1116" s="1639"/>
      <c r="AP1116" s="1639"/>
      <c r="AQ1116" s="1244"/>
      <c r="AR1116" s="1244"/>
      <c r="AS1116" s="1244"/>
      <c r="AT1116" s="1244"/>
      <c r="AU1116" s="2001"/>
      <c r="AV1116" s="2001"/>
      <c r="AW1116" s="2001"/>
      <c r="AX1116" s="2001"/>
      <c r="AY1116" s="2001"/>
      <c r="AZ1116" s="2001"/>
      <c r="BA1116" s="2001"/>
      <c r="BB1116" s="2001"/>
      <c r="BC1116" s="2001"/>
      <c r="BE1116" s="496" t="str">
        <f>IF(ISERROR(VLOOKUP(AU1116,tabelle!$R$37:$S$44,2,FALSE)),"",VLOOKUP(AU1116,tabelle!$R$37:$S$44,2,FALSE))</f>
        <v/>
      </c>
      <c r="BF1116" s="298" t="e">
        <f ca="1">IF(OR(validaPIVA(Q1116)=1,validaCF(Q1116)=1),1,validaCF(Q1116))</f>
        <v>#NAME?</v>
      </c>
      <c r="BG1116" s="35" t="e">
        <f t="shared" ca="1" si="28"/>
        <v>#NAME?</v>
      </c>
      <c r="BH1116" s="35">
        <f t="shared" si="29"/>
        <v>-1</v>
      </c>
    </row>
    <row r="1117" spans="1:60" ht="15.75" customHeight="1">
      <c r="A1117" s="1559">
        <v>41</v>
      </c>
      <c r="B1117" s="1559"/>
      <c r="C1117" s="1559"/>
      <c r="D1117" s="1992"/>
      <c r="E1117" s="1992"/>
      <c r="F1117" s="1992"/>
      <c r="G1117" s="1992"/>
      <c r="H1117" s="1992"/>
      <c r="I1117" s="1992"/>
      <c r="J1117" s="1992"/>
      <c r="K1117" s="1992"/>
      <c r="L1117" s="1992"/>
      <c r="M1117" s="1992"/>
      <c r="N1117" s="1992"/>
      <c r="O1117" s="1992"/>
      <c r="P1117" s="1992"/>
      <c r="Q1117" s="1988"/>
      <c r="R1117" s="1988"/>
      <c r="S1117" s="1988"/>
      <c r="T1117" s="1988"/>
      <c r="U1117" s="1988"/>
      <c r="V1117" s="1988"/>
      <c r="W1117" s="1988"/>
      <c r="X1117" s="1988"/>
      <c r="Y1117" s="1988"/>
      <c r="Z1117" s="2001"/>
      <c r="AA1117" s="2001"/>
      <c r="AB1117" s="2001"/>
      <c r="AC1117" s="2001"/>
      <c r="AD1117" s="2001"/>
      <c r="AE1117" s="2001"/>
      <c r="AF1117" s="1639"/>
      <c r="AG1117" s="1639"/>
      <c r="AH1117" s="1639"/>
      <c r="AI1117" s="1639"/>
      <c r="AJ1117" s="1639"/>
      <c r="AK1117" s="1639"/>
      <c r="AL1117" s="1639"/>
      <c r="AM1117" s="1639"/>
      <c r="AN1117" s="1639"/>
      <c r="AO1117" s="1639"/>
      <c r="AP1117" s="1639"/>
      <c r="AQ1117" s="1244"/>
      <c r="AR1117" s="1244"/>
      <c r="AS1117" s="1244"/>
      <c r="AT1117" s="1244"/>
      <c r="AU1117" s="2001"/>
      <c r="AV1117" s="2001"/>
      <c r="AW1117" s="2001"/>
      <c r="AX1117" s="2001"/>
      <c r="AY1117" s="2001"/>
      <c r="AZ1117" s="2001"/>
      <c r="BA1117" s="2001"/>
      <c r="BB1117" s="2001"/>
      <c r="BC1117" s="2001"/>
      <c r="BE1117" s="496" t="str">
        <f>IF(ISERROR(VLOOKUP(AU1117,tabelle!$R$37:$S$44,2,FALSE)),"",VLOOKUP(AU1117,tabelle!$R$37:$S$44,2,FALSE))</f>
        <v/>
      </c>
      <c r="BF1117" s="298" t="e">
        <f ca="1">IF(OR(validaPIVA(Q1117)=1,validaCF(Q1117)=1),1,validaCF(Q1117))</f>
        <v>#NAME?</v>
      </c>
      <c r="BG1117" s="35" t="e">
        <f t="shared" ca="1" si="28"/>
        <v>#NAME?</v>
      </c>
      <c r="BH1117" s="35">
        <f t="shared" si="29"/>
        <v>-1</v>
      </c>
    </row>
    <row r="1118" spans="1:60" ht="15.75" customHeight="1">
      <c r="A1118" s="1559">
        <v>42</v>
      </c>
      <c r="B1118" s="1559"/>
      <c r="C1118" s="1559"/>
      <c r="D1118" s="1992"/>
      <c r="E1118" s="1992"/>
      <c r="F1118" s="1992"/>
      <c r="G1118" s="1992"/>
      <c r="H1118" s="1992"/>
      <c r="I1118" s="1992"/>
      <c r="J1118" s="1992"/>
      <c r="K1118" s="1992"/>
      <c r="L1118" s="1992"/>
      <c r="M1118" s="1992"/>
      <c r="N1118" s="1992"/>
      <c r="O1118" s="1992"/>
      <c r="P1118" s="1992"/>
      <c r="Q1118" s="1988"/>
      <c r="R1118" s="1988"/>
      <c r="S1118" s="1988"/>
      <c r="T1118" s="1988"/>
      <c r="U1118" s="1988"/>
      <c r="V1118" s="1988"/>
      <c r="W1118" s="1988"/>
      <c r="X1118" s="1988"/>
      <c r="Y1118" s="1988"/>
      <c r="Z1118" s="2001"/>
      <c r="AA1118" s="2001"/>
      <c r="AB1118" s="2001"/>
      <c r="AC1118" s="2001"/>
      <c r="AD1118" s="2001"/>
      <c r="AE1118" s="2001"/>
      <c r="AF1118" s="1639"/>
      <c r="AG1118" s="1639"/>
      <c r="AH1118" s="1639"/>
      <c r="AI1118" s="1639"/>
      <c r="AJ1118" s="1639"/>
      <c r="AK1118" s="1639"/>
      <c r="AL1118" s="1639"/>
      <c r="AM1118" s="1639"/>
      <c r="AN1118" s="1639"/>
      <c r="AO1118" s="1639"/>
      <c r="AP1118" s="1639"/>
      <c r="AQ1118" s="1244"/>
      <c r="AR1118" s="1244"/>
      <c r="AS1118" s="1244"/>
      <c r="AT1118" s="1244"/>
      <c r="AU1118" s="2001"/>
      <c r="AV1118" s="2001"/>
      <c r="AW1118" s="2001"/>
      <c r="AX1118" s="2001"/>
      <c r="AY1118" s="2001"/>
      <c r="AZ1118" s="2001"/>
      <c r="BA1118" s="2001"/>
      <c r="BB1118" s="2001"/>
      <c r="BC1118" s="2001"/>
      <c r="BE1118" s="496" t="str">
        <f>IF(ISERROR(VLOOKUP(AU1118,tabelle!$R$37:$S$44,2,FALSE)),"",VLOOKUP(AU1118,tabelle!$R$37:$S$44,2,FALSE))</f>
        <v/>
      </c>
      <c r="BF1118" s="298" t="e">
        <f ca="1">IF(OR(validaPIVA(Q1118)=1,validaCF(Q1118)=1),1,validaCF(Q1118))</f>
        <v>#NAME?</v>
      </c>
      <c r="BG1118" s="35" t="e">
        <f t="shared" ca="1" si="28"/>
        <v>#NAME?</v>
      </c>
      <c r="BH1118" s="35">
        <f t="shared" si="29"/>
        <v>-1</v>
      </c>
    </row>
    <row r="1119" spans="1:60" ht="15.75" customHeight="1">
      <c r="A1119" s="1559">
        <v>43</v>
      </c>
      <c r="B1119" s="1559"/>
      <c r="C1119" s="1559"/>
      <c r="D1119" s="1992"/>
      <c r="E1119" s="1992"/>
      <c r="F1119" s="1992"/>
      <c r="G1119" s="1992"/>
      <c r="H1119" s="1992"/>
      <c r="I1119" s="1992"/>
      <c r="J1119" s="1992"/>
      <c r="K1119" s="1992"/>
      <c r="L1119" s="1992"/>
      <c r="M1119" s="1992"/>
      <c r="N1119" s="1992"/>
      <c r="O1119" s="1992"/>
      <c r="P1119" s="1992"/>
      <c r="Q1119" s="1988"/>
      <c r="R1119" s="1988"/>
      <c r="S1119" s="1988"/>
      <c r="T1119" s="1988"/>
      <c r="U1119" s="1988"/>
      <c r="V1119" s="1988"/>
      <c r="W1119" s="1988"/>
      <c r="X1119" s="1988"/>
      <c r="Y1119" s="1988"/>
      <c r="Z1119" s="2001"/>
      <c r="AA1119" s="2001"/>
      <c r="AB1119" s="2001"/>
      <c r="AC1119" s="2001"/>
      <c r="AD1119" s="2001"/>
      <c r="AE1119" s="2001"/>
      <c r="AF1119" s="1639"/>
      <c r="AG1119" s="1639"/>
      <c r="AH1119" s="1639"/>
      <c r="AI1119" s="1639"/>
      <c r="AJ1119" s="1639"/>
      <c r="AK1119" s="1639"/>
      <c r="AL1119" s="1639"/>
      <c r="AM1119" s="1639"/>
      <c r="AN1119" s="1639"/>
      <c r="AO1119" s="1639"/>
      <c r="AP1119" s="1639"/>
      <c r="AQ1119" s="1244"/>
      <c r="AR1119" s="1244"/>
      <c r="AS1119" s="1244"/>
      <c r="AT1119" s="1244"/>
      <c r="AU1119" s="2001"/>
      <c r="AV1119" s="2001"/>
      <c r="AW1119" s="2001"/>
      <c r="AX1119" s="2001"/>
      <c r="AY1119" s="2001"/>
      <c r="AZ1119" s="2001"/>
      <c r="BA1119" s="2001"/>
      <c r="BB1119" s="2001"/>
      <c r="BC1119" s="2001"/>
      <c r="BE1119" s="496" t="str">
        <f>IF(ISERROR(VLOOKUP(AU1119,tabelle!$R$37:$S$44,2,FALSE)),"",VLOOKUP(AU1119,tabelle!$R$37:$S$44,2,FALSE))</f>
        <v/>
      </c>
      <c r="BF1119" s="298" t="e">
        <f ca="1">IF(OR(validaPIVA(Q1119)=1,validaCF(Q1119)=1),1,validaCF(Q1119))</f>
        <v>#NAME?</v>
      </c>
      <c r="BG1119" s="35" t="e">
        <f t="shared" ca="1" si="28"/>
        <v>#NAME?</v>
      </c>
      <c r="BH1119" s="35">
        <f t="shared" si="29"/>
        <v>-1</v>
      </c>
    </row>
    <row r="1120" spans="1:60" ht="15.75" customHeight="1">
      <c r="A1120" s="1559">
        <v>44</v>
      </c>
      <c r="B1120" s="1559"/>
      <c r="C1120" s="1559"/>
      <c r="D1120" s="1992"/>
      <c r="E1120" s="1992"/>
      <c r="F1120" s="1992"/>
      <c r="G1120" s="1992"/>
      <c r="H1120" s="1992"/>
      <c r="I1120" s="1992"/>
      <c r="J1120" s="1992"/>
      <c r="K1120" s="1992"/>
      <c r="L1120" s="1992"/>
      <c r="M1120" s="1992"/>
      <c r="N1120" s="1992"/>
      <c r="O1120" s="1992"/>
      <c r="P1120" s="1992"/>
      <c r="Q1120" s="1988"/>
      <c r="R1120" s="1988"/>
      <c r="S1120" s="1988"/>
      <c r="T1120" s="1988"/>
      <c r="U1120" s="1988"/>
      <c r="V1120" s="1988"/>
      <c r="W1120" s="1988"/>
      <c r="X1120" s="1988"/>
      <c r="Y1120" s="1988"/>
      <c r="Z1120" s="2001"/>
      <c r="AA1120" s="2001"/>
      <c r="AB1120" s="2001"/>
      <c r="AC1120" s="2001"/>
      <c r="AD1120" s="2001"/>
      <c r="AE1120" s="2001"/>
      <c r="AF1120" s="1639"/>
      <c r="AG1120" s="1639"/>
      <c r="AH1120" s="1639"/>
      <c r="AI1120" s="1639"/>
      <c r="AJ1120" s="1639"/>
      <c r="AK1120" s="1639"/>
      <c r="AL1120" s="1639"/>
      <c r="AM1120" s="1639"/>
      <c r="AN1120" s="1639"/>
      <c r="AO1120" s="1639"/>
      <c r="AP1120" s="1639"/>
      <c r="AQ1120" s="1244"/>
      <c r="AR1120" s="1244"/>
      <c r="AS1120" s="1244"/>
      <c r="AT1120" s="1244"/>
      <c r="AU1120" s="2001"/>
      <c r="AV1120" s="2001"/>
      <c r="AW1120" s="2001"/>
      <c r="AX1120" s="2001"/>
      <c r="AY1120" s="2001"/>
      <c r="AZ1120" s="2001"/>
      <c r="BA1120" s="2001"/>
      <c r="BB1120" s="2001"/>
      <c r="BC1120" s="2001"/>
      <c r="BE1120" s="496" t="str">
        <f>IF(ISERROR(VLOOKUP(AU1120,tabelle!$R$37:$S$44,2,FALSE)),"",VLOOKUP(AU1120,tabelle!$R$37:$S$44,2,FALSE))</f>
        <v/>
      </c>
      <c r="BF1120" s="298" t="e">
        <f ca="1">IF(OR(validaPIVA(Q1120)=1,validaCF(Q1120)=1),1,validaCF(Q1120))</f>
        <v>#NAME?</v>
      </c>
      <c r="BG1120" s="35" t="e">
        <f t="shared" ca="1" si="28"/>
        <v>#NAME?</v>
      </c>
      <c r="BH1120" s="35">
        <f t="shared" si="29"/>
        <v>-1</v>
      </c>
    </row>
    <row r="1121" spans="1:61" ht="15.75" customHeight="1">
      <c r="A1121" s="1559">
        <v>45</v>
      </c>
      <c r="B1121" s="1559"/>
      <c r="C1121" s="1559"/>
      <c r="D1121" s="1992"/>
      <c r="E1121" s="1992"/>
      <c r="F1121" s="1992"/>
      <c r="G1121" s="1992"/>
      <c r="H1121" s="1992"/>
      <c r="I1121" s="1992"/>
      <c r="J1121" s="1992"/>
      <c r="K1121" s="1992"/>
      <c r="L1121" s="1992"/>
      <c r="M1121" s="1992"/>
      <c r="N1121" s="1992"/>
      <c r="O1121" s="1992"/>
      <c r="P1121" s="1992"/>
      <c r="Q1121" s="1988"/>
      <c r="R1121" s="1988"/>
      <c r="S1121" s="1988"/>
      <c r="T1121" s="1988"/>
      <c r="U1121" s="1988"/>
      <c r="V1121" s="1988"/>
      <c r="W1121" s="1988"/>
      <c r="X1121" s="1988"/>
      <c r="Y1121" s="1988"/>
      <c r="Z1121" s="2001"/>
      <c r="AA1121" s="2001"/>
      <c r="AB1121" s="2001"/>
      <c r="AC1121" s="2001"/>
      <c r="AD1121" s="2001"/>
      <c r="AE1121" s="2001"/>
      <c r="AF1121" s="1639"/>
      <c r="AG1121" s="1639"/>
      <c r="AH1121" s="1639"/>
      <c r="AI1121" s="1639"/>
      <c r="AJ1121" s="1639"/>
      <c r="AK1121" s="1639"/>
      <c r="AL1121" s="1639"/>
      <c r="AM1121" s="1639"/>
      <c r="AN1121" s="1639"/>
      <c r="AO1121" s="1639"/>
      <c r="AP1121" s="1639"/>
      <c r="AQ1121" s="1244"/>
      <c r="AR1121" s="1244"/>
      <c r="AS1121" s="1244"/>
      <c r="AT1121" s="1244"/>
      <c r="AU1121" s="2001"/>
      <c r="AV1121" s="2001"/>
      <c r="AW1121" s="2001"/>
      <c r="AX1121" s="2001"/>
      <c r="AY1121" s="2001"/>
      <c r="AZ1121" s="2001"/>
      <c r="BA1121" s="2001"/>
      <c r="BB1121" s="2001"/>
      <c r="BC1121" s="2001"/>
      <c r="BE1121" s="496" t="str">
        <f>IF(ISERROR(VLOOKUP(AU1121,tabelle!$R$37:$S$44,2,FALSE)),"",VLOOKUP(AU1121,tabelle!$R$37:$S$44,2,FALSE))</f>
        <v/>
      </c>
      <c r="BF1121" s="298" t="e">
        <f ca="1">IF(OR(validaPIVA(Q1121)=1,validaCF(Q1121)=1),1,validaCF(Q1121))</f>
        <v>#NAME?</v>
      </c>
      <c r="BG1121" s="35" t="e">
        <f t="shared" ca="1" si="28"/>
        <v>#NAME?</v>
      </c>
      <c r="BH1121" s="35">
        <f t="shared" si="29"/>
        <v>-1</v>
      </c>
    </row>
    <row r="1122" spans="1:61" ht="15.75" customHeight="1">
      <c r="A1122" s="1559">
        <v>46</v>
      </c>
      <c r="B1122" s="1559"/>
      <c r="C1122" s="1559"/>
      <c r="D1122" s="1992"/>
      <c r="E1122" s="1992"/>
      <c r="F1122" s="1992"/>
      <c r="G1122" s="1992"/>
      <c r="H1122" s="1992"/>
      <c r="I1122" s="1992"/>
      <c r="J1122" s="1992"/>
      <c r="K1122" s="1992"/>
      <c r="L1122" s="1992"/>
      <c r="M1122" s="1992"/>
      <c r="N1122" s="1992"/>
      <c r="O1122" s="1992"/>
      <c r="P1122" s="1992"/>
      <c r="Q1122" s="1988"/>
      <c r="R1122" s="1988"/>
      <c r="S1122" s="1988"/>
      <c r="T1122" s="1988"/>
      <c r="U1122" s="1988"/>
      <c r="V1122" s="1988"/>
      <c r="W1122" s="1988"/>
      <c r="X1122" s="1988"/>
      <c r="Y1122" s="1988"/>
      <c r="Z1122" s="2001"/>
      <c r="AA1122" s="2001"/>
      <c r="AB1122" s="2001"/>
      <c r="AC1122" s="2001"/>
      <c r="AD1122" s="2001"/>
      <c r="AE1122" s="2001"/>
      <c r="AF1122" s="1639"/>
      <c r="AG1122" s="1639"/>
      <c r="AH1122" s="1639"/>
      <c r="AI1122" s="1639"/>
      <c r="AJ1122" s="1639"/>
      <c r="AK1122" s="1639"/>
      <c r="AL1122" s="1639"/>
      <c r="AM1122" s="1639"/>
      <c r="AN1122" s="1639"/>
      <c r="AO1122" s="1639"/>
      <c r="AP1122" s="1639"/>
      <c r="AQ1122" s="1244"/>
      <c r="AR1122" s="1244"/>
      <c r="AS1122" s="1244"/>
      <c r="AT1122" s="1244"/>
      <c r="AU1122" s="2001"/>
      <c r="AV1122" s="2001"/>
      <c r="AW1122" s="2001"/>
      <c r="AX1122" s="2001"/>
      <c r="AY1122" s="2001"/>
      <c r="AZ1122" s="2001"/>
      <c r="BA1122" s="2001"/>
      <c r="BB1122" s="2001"/>
      <c r="BC1122" s="2001"/>
      <c r="BE1122" s="496" t="str">
        <f>IF(ISERROR(VLOOKUP(AU1122,tabelle!$R$37:$S$44,2,FALSE)),"",VLOOKUP(AU1122,tabelle!$R$37:$S$44,2,FALSE))</f>
        <v/>
      </c>
      <c r="BF1122" s="298" t="e">
        <f ca="1">IF(OR(validaPIVA(Q1122)=1,validaCF(Q1122)=1),1,validaCF(Q1122))</f>
        <v>#NAME?</v>
      </c>
      <c r="BG1122" s="35" t="e">
        <f t="shared" ca="1" si="28"/>
        <v>#NAME?</v>
      </c>
      <c r="BH1122" s="35">
        <f t="shared" si="29"/>
        <v>-1</v>
      </c>
    </row>
    <row r="1123" spans="1:61" ht="15.75" customHeight="1">
      <c r="A1123" s="1559">
        <v>47</v>
      </c>
      <c r="B1123" s="1559"/>
      <c r="C1123" s="1559"/>
      <c r="D1123" s="1992"/>
      <c r="E1123" s="1992"/>
      <c r="F1123" s="1992"/>
      <c r="G1123" s="1992"/>
      <c r="H1123" s="1992"/>
      <c r="I1123" s="1992"/>
      <c r="J1123" s="1992"/>
      <c r="K1123" s="1992"/>
      <c r="L1123" s="1992"/>
      <c r="M1123" s="1992"/>
      <c r="N1123" s="1992"/>
      <c r="O1123" s="1992"/>
      <c r="P1123" s="1992"/>
      <c r="Q1123" s="1988"/>
      <c r="R1123" s="1988"/>
      <c r="S1123" s="1988"/>
      <c r="T1123" s="1988"/>
      <c r="U1123" s="1988"/>
      <c r="V1123" s="1988"/>
      <c r="W1123" s="1988"/>
      <c r="X1123" s="1988"/>
      <c r="Y1123" s="1988"/>
      <c r="Z1123" s="2001"/>
      <c r="AA1123" s="2001"/>
      <c r="AB1123" s="2001"/>
      <c r="AC1123" s="2001"/>
      <c r="AD1123" s="2001"/>
      <c r="AE1123" s="2001"/>
      <c r="AF1123" s="1639"/>
      <c r="AG1123" s="1639"/>
      <c r="AH1123" s="1639"/>
      <c r="AI1123" s="1639"/>
      <c r="AJ1123" s="1639"/>
      <c r="AK1123" s="1639"/>
      <c r="AL1123" s="1639"/>
      <c r="AM1123" s="1639"/>
      <c r="AN1123" s="1639"/>
      <c r="AO1123" s="1639"/>
      <c r="AP1123" s="1639"/>
      <c r="AQ1123" s="1244"/>
      <c r="AR1123" s="1244"/>
      <c r="AS1123" s="1244"/>
      <c r="AT1123" s="1244"/>
      <c r="AU1123" s="2001"/>
      <c r="AV1123" s="2001"/>
      <c r="AW1123" s="2001"/>
      <c r="AX1123" s="2001"/>
      <c r="AY1123" s="2001"/>
      <c r="AZ1123" s="2001"/>
      <c r="BA1123" s="2001"/>
      <c r="BB1123" s="2001"/>
      <c r="BC1123" s="2001"/>
      <c r="BE1123" s="496" t="str">
        <f>IF(ISERROR(VLOOKUP(AU1123,tabelle!$R$37:$S$44,2,FALSE)),"",VLOOKUP(AU1123,tabelle!$R$37:$S$44,2,FALSE))</f>
        <v/>
      </c>
      <c r="BF1123" s="298" t="e">
        <f ca="1">IF(OR(validaPIVA(Q1123)=1,validaCF(Q1123)=1),1,validaCF(Q1123))</f>
        <v>#NAME?</v>
      </c>
      <c r="BG1123" s="35" t="e">
        <f t="shared" ca="1" si="28"/>
        <v>#NAME?</v>
      </c>
      <c r="BH1123" s="35">
        <f t="shared" si="29"/>
        <v>-1</v>
      </c>
    </row>
    <row r="1124" spans="1:61" ht="15.75" customHeight="1">
      <c r="A1124" s="1559">
        <v>48</v>
      </c>
      <c r="B1124" s="1559"/>
      <c r="C1124" s="1559"/>
      <c r="D1124" s="1992"/>
      <c r="E1124" s="1992"/>
      <c r="F1124" s="1992"/>
      <c r="G1124" s="1992"/>
      <c r="H1124" s="1992"/>
      <c r="I1124" s="1992"/>
      <c r="J1124" s="1992"/>
      <c r="K1124" s="1992"/>
      <c r="L1124" s="1992"/>
      <c r="M1124" s="1992"/>
      <c r="N1124" s="1992"/>
      <c r="O1124" s="1992"/>
      <c r="P1124" s="1992"/>
      <c r="Q1124" s="1988"/>
      <c r="R1124" s="1988"/>
      <c r="S1124" s="1988"/>
      <c r="T1124" s="1988"/>
      <c r="U1124" s="1988"/>
      <c r="V1124" s="1988"/>
      <c r="W1124" s="1988"/>
      <c r="X1124" s="1988"/>
      <c r="Y1124" s="1988"/>
      <c r="Z1124" s="2001"/>
      <c r="AA1124" s="2001"/>
      <c r="AB1124" s="2001"/>
      <c r="AC1124" s="2001"/>
      <c r="AD1124" s="2001"/>
      <c r="AE1124" s="2001"/>
      <c r="AF1124" s="1639"/>
      <c r="AG1124" s="1639"/>
      <c r="AH1124" s="1639"/>
      <c r="AI1124" s="1639"/>
      <c r="AJ1124" s="1639"/>
      <c r="AK1124" s="1639"/>
      <c r="AL1124" s="1639"/>
      <c r="AM1124" s="1639"/>
      <c r="AN1124" s="1639"/>
      <c r="AO1124" s="1639"/>
      <c r="AP1124" s="1639"/>
      <c r="AQ1124" s="1244"/>
      <c r="AR1124" s="1244"/>
      <c r="AS1124" s="1244"/>
      <c r="AT1124" s="1244"/>
      <c r="AU1124" s="2001"/>
      <c r="AV1124" s="2001"/>
      <c r="AW1124" s="2001"/>
      <c r="AX1124" s="2001"/>
      <c r="AY1124" s="2001"/>
      <c r="AZ1124" s="2001"/>
      <c r="BA1124" s="2001"/>
      <c r="BB1124" s="2001"/>
      <c r="BC1124" s="2001"/>
      <c r="BE1124" s="496" t="str">
        <f>IF(ISERROR(VLOOKUP(AU1124,tabelle!$R$37:$S$44,2,FALSE)),"",VLOOKUP(AU1124,tabelle!$R$37:$S$44,2,FALSE))</f>
        <v/>
      </c>
      <c r="BF1124" s="298" t="e">
        <f ca="1">IF(OR(validaPIVA(Q1124)=1,validaCF(Q1124)=1),1,validaCF(Q1124))</f>
        <v>#NAME?</v>
      </c>
      <c r="BG1124" s="35" t="e">
        <f t="shared" ca="1" si="28"/>
        <v>#NAME?</v>
      </c>
      <c r="BH1124" s="35">
        <f t="shared" si="29"/>
        <v>-1</v>
      </c>
    </row>
    <row r="1125" spans="1:61" ht="15.75" customHeight="1">
      <c r="A1125" s="1559">
        <v>49</v>
      </c>
      <c r="B1125" s="1559"/>
      <c r="C1125" s="1559"/>
      <c r="D1125" s="1992"/>
      <c r="E1125" s="1992"/>
      <c r="F1125" s="1992"/>
      <c r="G1125" s="1992"/>
      <c r="H1125" s="1992"/>
      <c r="I1125" s="1992"/>
      <c r="J1125" s="1992"/>
      <c r="K1125" s="1992"/>
      <c r="L1125" s="1992"/>
      <c r="M1125" s="1992"/>
      <c r="N1125" s="1992"/>
      <c r="O1125" s="1992"/>
      <c r="P1125" s="1992"/>
      <c r="Q1125" s="1988"/>
      <c r="R1125" s="1988"/>
      <c r="S1125" s="1988"/>
      <c r="T1125" s="1988"/>
      <c r="U1125" s="1988"/>
      <c r="V1125" s="1988"/>
      <c r="W1125" s="1988"/>
      <c r="X1125" s="1988"/>
      <c r="Y1125" s="1988"/>
      <c r="Z1125" s="2001"/>
      <c r="AA1125" s="2001"/>
      <c r="AB1125" s="2001"/>
      <c r="AC1125" s="2001"/>
      <c r="AD1125" s="2001"/>
      <c r="AE1125" s="2001"/>
      <c r="AF1125" s="1639"/>
      <c r="AG1125" s="1639"/>
      <c r="AH1125" s="1639"/>
      <c r="AI1125" s="1639"/>
      <c r="AJ1125" s="1639"/>
      <c r="AK1125" s="1639"/>
      <c r="AL1125" s="1639"/>
      <c r="AM1125" s="1639"/>
      <c r="AN1125" s="1639"/>
      <c r="AO1125" s="1639"/>
      <c r="AP1125" s="1639"/>
      <c r="AQ1125" s="1244"/>
      <c r="AR1125" s="1244"/>
      <c r="AS1125" s="1244"/>
      <c r="AT1125" s="1244"/>
      <c r="AU1125" s="2001"/>
      <c r="AV1125" s="2001"/>
      <c r="AW1125" s="2001"/>
      <c r="AX1125" s="2001"/>
      <c r="AY1125" s="2001"/>
      <c r="AZ1125" s="2001"/>
      <c r="BA1125" s="2001"/>
      <c r="BB1125" s="2001"/>
      <c r="BC1125" s="2001"/>
      <c r="BE1125" s="496" t="str">
        <f>IF(ISERROR(VLOOKUP(AU1125,tabelle!$R$37:$S$44,2,FALSE)),"",VLOOKUP(AU1125,tabelle!$R$37:$S$44,2,FALSE))</f>
        <v/>
      </c>
      <c r="BF1125" s="298" t="e">
        <f ca="1">IF(OR(validaPIVA(Q1125)=1,validaCF(Q1125)=1),1,validaCF(Q1125))</f>
        <v>#NAME?</v>
      </c>
      <c r="BG1125" s="35" t="e">
        <f t="shared" ca="1" si="28"/>
        <v>#NAME?</v>
      </c>
      <c r="BH1125" s="35">
        <f t="shared" si="29"/>
        <v>-1</v>
      </c>
    </row>
    <row r="1126" spans="1:61" ht="15.75" customHeight="1">
      <c r="A1126" s="1559">
        <v>50</v>
      </c>
      <c r="B1126" s="1559"/>
      <c r="C1126" s="1559"/>
      <c r="D1126" s="1992"/>
      <c r="E1126" s="1992"/>
      <c r="F1126" s="1992"/>
      <c r="G1126" s="1992"/>
      <c r="H1126" s="1992"/>
      <c r="I1126" s="1992"/>
      <c r="J1126" s="1992"/>
      <c r="K1126" s="1992"/>
      <c r="L1126" s="1992"/>
      <c r="M1126" s="1992"/>
      <c r="N1126" s="1992"/>
      <c r="O1126" s="1992"/>
      <c r="P1126" s="1992"/>
      <c r="Q1126" s="1988"/>
      <c r="R1126" s="1988"/>
      <c r="S1126" s="1988"/>
      <c r="T1126" s="1988"/>
      <c r="U1126" s="1988"/>
      <c r="V1126" s="1988"/>
      <c r="W1126" s="1988"/>
      <c r="X1126" s="1988"/>
      <c r="Y1126" s="1988"/>
      <c r="Z1126" s="2001"/>
      <c r="AA1126" s="2001"/>
      <c r="AB1126" s="2001"/>
      <c r="AC1126" s="2001"/>
      <c r="AD1126" s="2001"/>
      <c r="AE1126" s="2001"/>
      <c r="AF1126" s="1639"/>
      <c r="AG1126" s="1639"/>
      <c r="AH1126" s="1639"/>
      <c r="AI1126" s="1639"/>
      <c r="AJ1126" s="1639"/>
      <c r="AK1126" s="1639"/>
      <c r="AL1126" s="1639"/>
      <c r="AM1126" s="1639"/>
      <c r="AN1126" s="1639"/>
      <c r="AO1126" s="1639"/>
      <c r="AP1126" s="1639"/>
      <c r="AQ1126" s="1244"/>
      <c r="AR1126" s="1244"/>
      <c r="AS1126" s="1244"/>
      <c r="AT1126" s="1244"/>
      <c r="AU1126" s="2001"/>
      <c r="AV1126" s="2001"/>
      <c r="AW1126" s="2001"/>
      <c r="AX1126" s="2001"/>
      <c r="AY1126" s="2001"/>
      <c r="AZ1126" s="2001"/>
      <c r="BA1126" s="2001"/>
      <c r="BB1126" s="2001"/>
      <c r="BC1126" s="2001"/>
      <c r="BE1126" s="496" t="str">
        <f>IF(ISERROR(VLOOKUP(AU1126,tabelle!$R$37:$S$44,2,FALSE)),"",VLOOKUP(AU1126,tabelle!$R$37:$S$44,2,FALSE))</f>
        <v/>
      </c>
      <c r="BF1126" s="298" t="e">
        <f ca="1">IF(OR(validaPIVA(Q1126)=1,validaCF(Q1126)=1),1,validaCF(Q1126))</f>
        <v>#NAME?</v>
      </c>
      <c r="BG1126" s="35" t="e">
        <f t="shared" ca="1" si="28"/>
        <v>#NAME?</v>
      </c>
      <c r="BH1126" s="35">
        <f t="shared" si="29"/>
        <v>-1</v>
      </c>
    </row>
    <row r="1127" spans="1:61">
      <c r="A1127" s="280"/>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280"/>
      <c r="AF1127" s="280"/>
      <c r="AG1127" s="280"/>
      <c r="AH1127" s="280"/>
      <c r="AI1127" s="280"/>
      <c r="AJ1127" s="280"/>
      <c r="AK1127" s="280"/>
      <c r="AL1127" s="281"/>
      <c r="AM1127" s="281"/>
      <c r="AN1127" s="281"/>
      <c r="AO1127" s="281"/>
      <c r="AP1127" s="280"/>
      <c r="AQ1127" s="280"/>
      <c r="AR1127" s="280"/>
      <c r="AS1127" s="280"/>
      <c r="AT1127" s="280"/>
      <c r="AU1127" s="281"/>
      <c r="AV1127" s="281"/>
      <c r="AW1127" s="281"/>
      <c r="AX1127" s="281"/>
      <c r="AY1127" s="281"/>
      <c r="AZ1127" s="280"/>
      <c r="BA1127" s="280"/>
      <c r="BB1127" s="280"/>
      <c r="BC1127" s="280"/>
      <c r="BF1127" s="34">
        <f ca="1">COUNTIF(BF1077:BF1126,0)</f>
        <v>0</v>
      </c>
    </row>
    <row r="1128" spans="1:61">
      <c r="BD1128" s="286" t="s">
        <v>180</v>
      </c>
    </row>
    <row r="1129" spans="1:61" ht="18.75" customHeight="1">
      <c r="A1129" s="1060" t="s">
        <v>2105</v>
      </c>
      <c r="B1129" s="1061"/>
      <c r="C1129" s="1061"/>
      <c r="D1129" s="1061"/>
      <c r="E1129" s="1216" t="s">
        <v>473</v>
      </c>
      <c r="F1129" s="1217"/>
      <c r="G1129" s="1217"/>
      <c r="H1129" s="1217"/>
      <c r="I1129" s="993">
        <f>IF($U$2&lt;&gt;"",$U$2,"")</f>
        <v>0</v>
      </c>
      <c r="J1129" s="993"/>
      <c r="K1129" s="993"/>
      <c r="L1129" s="993"/>
      <c r="M1129" s="993"/>
      <c r="N1129" s="993"/>
      <c r="O1129" s="994"/>
      <c r="P1129" s="1483" t="s">
        <v>1243</v>
      </c>
      <c r="Q1129" s="1196"/>
      <c r="R1129" s="1196"/>
      <c r="S1129" s="1196"/>
      <c r="T1129" s="1196"/>
      <c r="U1129" s="1196"/>
      <c r="V1129" s="1196"/>
      <c r="W1129" s="1196"/>
      <c r="X1129" s="1196"/>
      <c r="Y1129" s="1196"/>
      <c r="Z1129" s="1196"/>
      <c r="AA1129" s="1196"/>
      <c r="AB1129" s="1196"/>
      <c r="AC1129" s="1196"/>
      <c r="AD1129" s="1196"/>
      <c r="AE1129" s="1196"/>
      <c r="AF1129" s="1196"/>
      <c r="AG1129" s="1196"/>
      <c r="AH1129" s="1196"/>
      <c r="AI1129" s="1196"/>
      <c r="AJ1129" s="1196"/>
      <c r="AK1129" s="1196"/>
      <c r="AL1129" s="1196"/>
      <c r="AM1129" s="1196"/>
      <c r="AN1129" s="1196"/>
      <c r="AO1129" s="1196"/>
      <c r="AP1129" s="1196"/>
      <c r="AQ1129" s="1196"/>
      <c r="AR1129" s="1196"/>
      <c r="AS1129" s="1196"/>
      <c r="AT1129" s="1196"/>
      <c r="AU1129" s="1196"/>
      <c r="AV1129" s="1196"/>
      <c r="AW1129" s="1196"/>
      <c r="AX1129" s="1196"/>
      <c r="AY1129" s="1196"/>
      <c r="AZ1129" s="1196"/>
      <c r="BA1129" s="1196"/>
      <c r="BB1129" s="1196"/>
      <c r="BC1129" s="1197"/>
    </row>
    <row r="1130" spans="1:61" ht="18.75" customHeight="1">
      <c r="A1130" s="1062"/>
      <c r="B1130" s="1063"/>
      <c r="C1130" s="1063"/>
      <c r="D1130" s="1063"/>
      <c r="E1130" s="1239" t="s">
        <v>653</v>
      </c>
      <c r="F1130" s="1240"/>
      <c r="G1130" s="1240"/>
      <c r="H1130" s="1240"/>
      <c r="I1130" s="1042" t="str">
        <f>IF($AW$2&lt;&gt;"",$AW$2,"")</f>
        <v>01</v>
      </c>
      <c r="J1130" s="1042"/>
      <c r="K1130" s="1042"/>
      <c r="L1130" s="1042"/>
      <c r="M1130" s="1042"/>
      <c r="N1130" s="1042"/>
      <c r="O1130" s="1043"/>
      <c r="P1130" s="1484"/>
      <c r="Q1130" s="1198"/>
      <c r="R1130" s="1198"/>
      <c r="S1130" s="1198"/>
      <c r="T1130" s="1198"/>
      <c r="U1130" s="1198"/>
      <c r="V1130" s="1198"/>
      <c r="W1130" s="1198"/>
      <c r="X1130" s="1198"/>
      <c r="Y1130" s="1198"/>
      <c r="Z1130" s="1198"/>
      <c r="AA1130" s="1198"/>
      <c r="AB1130" s="1198"/>
      <c r="AC1130" s="1198"/>
      <c r="AD1130" s="1198"/>
      <c r="AE1130" s="1198"/>
      <c r="AF1130" s="1198"/>
      <c r="AG1130" s="1198"/>
      <c r="AH1130" s="1198"/>
      <c r="AI1130" s="1198"/>
      <c r="AJ1130" s="1198"/>
      <c r="AK1130" s="1198"/>
      <c r="AL1130" s="1198"/>
      <c r="AM1130" s="1198"/>
      <c r="AN1130" s="1198"/>
      <c r="AO1130" s="1198"/>
      <c r="AP1130" s="1198"/>
      <c r="AQ1130" s="1198"/>
      <c r="AR1130" s="1198"/>
      <c r="AS1130" s="1198"/>
      <c r="AT1130" s="1198"/>
      <c r="AU1130" s="1198"/>
      <c r="AV1130" s="1198"/>
      <c r="AW1130" s="1198"/>
      <c r="AX1130" s="1198"/>
      <c r="AY1130" s="1198"/>
      <c r="AZ1130" s="1198"/>
      <c r="BA1130" s="1198"/>
      <c r="BB1130" s="1198"/>
      <c r="BC1130" s="1199"/>
      <c r="BE1130" s="34" t="s">
        <v>140</v>
      </c>
    </row>
    <row r="1131" spans="1:61" ht="6" customHeight="1">
      <c r="A1131" s="1060"/>
      <c r="B1131" s="1061"/>
      <c r="C1131" s="1061"/>
      <c r="D1131" s="1061"/>
      <c r="E1131" s="1061"/>
      <c r="F1131" s="1061"/>
      <c r="G1131" s="1061"/>
      <c r="H1131" s="1061"/>
      <c r="I1131" s="1061"/>
      <c r="J1131" s="1061"/>
      <c r="K1131" s="1061"/>
      <c r="L1131" s="1061"/>
      <c r="M1131" s="1061"/>
      <c r="N1131" s="1061"/>
      <c r="O1131" s="1061"/>
      <c r="P1131" s="1061"/>
      <c r="Q1131" s="1061"/>
      <c r="R1131" s="1061"/>
      <c r="S1131" s="1061"/>
      <c r="T1131" s="1061"/>
      <c r="U1131" s="1061"/>
      <c r="V1131" s="1061"/>
      <c r="W1131" s="1061"/>
      <c r="X1131" s="1061"/>
      <c r="Y1131" s="1061"/>
      <c r="Z1131" s="1061"/>
      <c r="AA1131" s="1061"/>
      <c r="AB1131" s="1061"/>
      <c r="AC1131" s="1061"/>
      <c r="AD1131" s="1061"/>
      <c r="AE1131" s="1061"/>
      <c r="AF1131" s="1061"/>
      <c r="AG1131" s="1061"/>
      <c r="AH1131" s="1061"/>
      <c r="AI1131" s="1061"/>
      <c r="AJ1131" s="1061"/>
      <c r="AK1131" s="1061"/>
      <c r="AL1131" s="1061"/>
      <c r="AM1131" s="1061"/>
      <c r="AN1131" s="1061"/>
      <c r="AO1131" s="1061"/>
      <c r="AP1131" s="1061"/>
      <c r="AQ1131" s="1061"/>
      <c r="AR1131" s="1061"/>
      <c r="AS1131" s="1061"/>
      <c r="AT1131" s="1061"/>
      <c r="AU1131" s="1061"/>
      <c r="AV1131" s="1061"/>
      <c r="AW1131" s="1061"/>
      <c r="AX1131" s="1061"/>
      <c r="AY1131" s="1061"/>
      <c r="AZ1131" s="1061"/>
      <c r="BA1131" s="1061"/>
      <c r="BB1131" s="1061"/>
      <c r="BC1131" s="1061"/>
    </row>
    <row r="1132" spans="1:61" ht="15" customHeight="1">
      <c r="A1132" s="26"/>
      <c r="B1132" s="26"/>
      <c r="C1132" s="26"/>
      <c r="D1132" s="26"/>
      <c r="E1132" s="26"/>
      <c r="F1132" s="26"/>
      <c r="G1132" s="26"/>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91" t="s">
        <v>1424</v>
      </c>
      <c r="AU1132" s="26"/>
      <c r="AV1132" s="1578"/>
      <c r="AW1132" s="1579"/>
      <c r="AX1132" s="1579"/>
      <c r="AY1132" s="1579"/>
      <c r="AZ1132" s="1579"/>
      <c r="BA1132" s="1579"/>
      <c r="BB1132" s="1580"/>
      <c r="BC1132" s="26"/>
    </row>
    <row r="1133" spans="1:61" ht="6" customHeight="1" thickBot="1">
      <c r="A1133" s="26"/>
      <c r="B1133" s="26"/>
      <c r="C1133" s="26"/>
      <c r="D1133" s="26"/>
      <c r="E1133" s="26"/>
      <c r="F1133" s="26"/>
      <c r="G1133" s="26"/>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row>
    <row r="1134" spans="1:61" ht="49.5" customHeight="1">
      <c r="A1134" s="1544" t="s">
        <v>691</v>
      </c>
      <c r="B1134" s="1545"/>
      <c r="C1134" s="1546"/>
      <c r="D1134" s="1984" t="s">
        <v>353</v>
      </c>
      <c r="E1134" s="1985"/>
      <c r="F1134" s="1985"/>
      <c r="G1134" s="1985"/>
      <c r="H1134" s="1985"/>
      <c r="I1134" s="1985"/>
      <c r="J1134" s="1985"/>
      <c r="K1134" s="1985"/>
      <c r="L1134" s="1985"/>
      <c r="M1134" s="1985"/>
      <c r="N1134" s="1985"/>
      <c r="O1134" s="1986"/>
      <c r="P1134" s="1989" t="s">
        <v>276</v>
      </c>
      <c r="Q1134" s="1989"/>
      <c r="R1134" s="1989"/>
      <c r="S1134" s="1989"/>
      <c r="T1134" s="1989"/>
      <c r="U1134" s="1989"/>
      <c r="V1134" s="1989" t="s">
        <v>1705</v>
      </c>
      <c r="W1134" s="1989"/>
      <c r="X1134" s="1989"/>
      <c r="Y1134" s="1989"/>
      <c r="Z1134" s="1989"/>
      <c r="AA1134" s="1989"/>
      <c r="AB1134" s="1989" t="s">
        <v>1706</v>
      </c>
      <c r="AC1134" s="1989"/>
      <c r="AD1134" s="1989"/>
      <c r="AE1134" s="1989"/>
      <c r="AF1134" s="1989"/>
      <c r="AG1134" s="1989" t="s">
        <v>1707</v>
      </c>
      <c r="AH1134" s="1989"/>
      <c r="AI1134" s="1989"/>
      <c r="AJ1134" s="1989"/>
      <c r="AK1134" s="1989"/>
      <c r="AL1134" s="1600" t="s">
        <v>1232</v>
      </c>
      <c r="AM1134" s="1601"/>
      <c r="AN1134" s="1601"/>
      <c r="AO1134" s="1601"/>
      <c r="AP1134" s="1601"/>
      <c r="AQ1134" s="1602"/>
      <c r="AR1134" s="1989" t="s">
        <v>155</v>
      </c>
      <c r="AS1134" s="1989"/>
      <c r="AT1134" s="1989"/>
      <c r="AU1134" s="1989"/>
      <c r="AV1134" s="1989"/>
      <c r="AW1134" s="1989"/>
      <c r="AX1134" s="1600" t="s">
        <v>1049</v>
      </c>
      <c r="AY1134" s="1601"/>
      <c r="AZ1134" s="1601"/>
      <c r="BA1134" s="1601"/>
      <c r="BB1134" s="1601"/>
      <c r="BC1134" s="2072"/>
      <c r="BD1134" s="634"/>
      <c r="BE1134" s="447" t="s">
        <v>141</v>
      </c>
      <c r="BF1134" s="447" t="s">
        <v>142</v>
      </c>
      <c r="BG1134" s="447" t="s">
        <v>1229</v>
      </c>
      <c r="BH1134" s="447" t="s">
        <v>1230</v>
      </c>
      <c r="BI1134" s="447" t="s">
        <v>577</v>
      </c>
    </row>
    <row r="1135" spans="1:61" ht="9.75" customHeight="1" thickBot="1">
      <c r="A1135" s="2015">
        <v>1</v>
      </c>
      <c r="B1135" s="1994"/>
      <c r="C1135" s="1994"/>
      <c r="D1135" s="2067">
        <v>2</v>
      </c>
      <c r="E1135" s="2068"/>
      <c r="F1135" s="2068"/>
      <c r="G1135" s="2068"/>
      <c r="H1135" s="2068"/>
      <c r="I1135" s="2068"/>
      <c r="J1135" s="2068"/>
      <c r="K1135" s="2068"/>
      <c r="L1135" s="2068"/>
      <c r="M1135" s="2068"/>
      <c r="N1135" s="2068"/>
      <c r="O1135" s="2069"/>
      <c r="P1135" s="1991">
        <v>3</v>
      </c>
      <c r="Q1135" s="1991"/>
      <c r="R1135" s="1991"/>
      <c r="S1135" s="1991"/>
      <c r="T1135" s="1991"/>
      <c r="U1135" s="1991"/>
      <c r="V1135" s="1991">
        <v>4</v>
      </c>
      <c r="W1135" s="1991"/>
      <c r="X1135" s="1991"/>
      <c r="Y1135" s="1991"/>
      <c r="Z1135" s="1991"/>
      <c r="AA1135" s="1991"/>
      <c r="AB1135" s="1991">
        <v>5</v>
      </c>
      <c r="AC1135" s="1991"/>
      <c r="AD1135" s="1991"/>
      <c r="AE1135" s="1991"/>
      <c r="AF1135" s="1991"/>
      <c r="AG1135" s="1991">
        <v>6</v>
      </c>
      <c r="AH1135" s="1991"/>
      <c r="AI1135" s="1991"/>
      <c r="AJ1135" s="1991"/>
      <c r="AK1135" s="1991"/>
      <c r="AL1135" s="1593">
        <v>7</v>
      </c>
      <c r="AM1135" s="1594"/>
      <c r="AN1135" s="1594"/>
      <c r="AO1135" s="1594"/>
      <c r="AP1135" s="1594"/>
      <c r="AQ1135" s="1595"/>
      <c r="AR1135" s="1991" t="s">
        <v>1470</v>
      </c>
      <c r="AS1135" s="1991"/>
      <c r="AT1135" s="1991"/>
      <c r="AU1135" s="1991"/>
      <c r="AV1135" s="1991"/>
      <c r="AW1135" s="1991"/>
      <c r="AX1135" s="1593">
        <v>9</v>
      </c>
      <c r="AY1135" s="1594"/>
      <c r="AZ1135" s="1594"/>
      <c r="BA1135" s="1594"/>
      <c r="BB1135" s="1594"/>
      <c r="BC1135" s="2070"/>
      <c r="BE1135" s="448">
        <v>2</v>
      </c>
      <c r="BF1135" s="448">
        <v>3</v>
      </c>
      <c r="BG1135" s="816" t="s">
        <v>1696</v>
      </c>
      <c r="BH1135" s="448">
        <v>5</v>
      </c>
      <c r="BI1135" s="816" t="s">
        <v>1231</v>
      </c>
    </row>
    <row r="1136" spans="1:61" ht="15.75" customHeight="1">
      <c r="A1136" s="1555">
        <v>1</v>
      </c>
      <c r="B1136" s="1555"/>
      <c r="C1136" s="1555"/>
      <c r="D1136" s="1556" t="str">
        <f t="shared" ref="D1136:D1167" si="30">IF(D1077&lt;&gt;"",D1077,"")</f>
        <v/>
      </c>
      <c r="E1136" s="1557"/>
      <c r="F1136" s="1557"/>
      <c r="G1136" s="1557"/>
      <c r="H1136" s="1557"/>
      <c r="I1136" s="1557"/>
      <c r="J1136" s="1557"/>
      <c r="K1136" s="1557"/>
      <c r="L1136" s="1557"/>
      <c r="M1136" s="1557"/>
      <c r="N1136" s="1557"/>
      <c r="O1136" s="1558"/>
      <c r="P1136" s="2099"/>
      <c r="Q1136" s="2099"/>
      <c r="R1136" s="2099"/>
      <c r="S1136" s="2099"/>
      <c r="T1136" s="2099"/>
      <c r="U1136" s="2099"/>
      <c r="V1136" s="1990"/>
      <c r="W1136" s="1990"/>
      <c r="X1136" s="1990"/>
      <c r="Y1136" s="1990"/>
      <c r="Z1136" s="1990"/>
      <c r="AA1136" s="1990"/>
      <c r="AB1136" s="1990"/>
      <c r="AC1136" s="1990"/>
      <c r="AD1136" s="1990"/>
      <c r="AE1136" s="1990"/>
      <c r="AF1136" s="1990"/>
      <c r="AG1136" s="1990"/>
      <c r="AH1136" s="1990"/>
      <c r="AI1136" s="1990"/>
      <c r="AJ1136" s="1990"/>
      <c r="AK1136" s="1990"/>
      <c r="AL1136" s="2073" t="str">
        <f t="shared" ref="AL1136:AL1167" si="31">IF(P1136&lt;&gt;"",P1136*AV$1132/1000,"")</f>
        <v/>
      </c>
      <c r="AM1136" s="2074"/>
      <c r="AN1136" s="2074"/>
      <c r="AO1136" s="2074"/>
      <c r="AP1136" s="2074"/>
      <c r="AQ1136" s="2075"/>
      <c r="AR1136" s="2071" t="str">
        <f t="shared" ref="AR1136:AR1167" ca="1" si="32">IF(AND(D1077&lt;&gt;"",Q1077&lt;&gt;"",Z1077&lt;&gt;"",AU1077&lt;&gt;"",P1136&lt;&gt;"",BF$1127=0),ROUND(V1136+0.6*(AB1136+AG1136+AL1136),2),"")</f>
        <v/>
      </c>
      <c r="AS1136" s="2071"/>
      <c r="AT1136" s="2071"/>
      <c r="AU1136" s="2071"/>
      <c r="AV1136" s="2071"/>
      <c r="AW1136" s="2071"/>
      <c r="AX1136" s="1582"/>
      <c r="AY1136" s="1583"/>
      <c r="AZ1136" s="1583"/>
      <c r="BA1136" s="1583"/>
      <c r="BB1136" s="1583"/>
      <c r="BC1136" s="1584"/>
      <c r="BE1136" s="449" t="str">
        <f ca="1">IF(AR1136&lt;&gt;"",IF(AND(BF$1072=2,BF$1073=1,BE1077&lt;&gt;1),MIN(ARROTONDA_user(AR1136*$AJ$1066,2),80000),ARROTONDA_user(AR1136*$AJ$1066,2)),"")</f>
        <v/>
      </c>
      <c r="BF1136" s="449" t="str">
        <f ca="1">IF(BE1136&lt;&gt;"",IF(AND(AX1136&lt;&gt;"",AR1136&lt;&gt;""),ARROTONDA_user(AX1136,2),0),"")</f>
        <v/>
      </c>
      <c r="BG1136" s="449" t="str">
        <f ca="1">IF(BE1136&lt;&gt;"",ARROTONDA_user(BE1136+BF1136,2),"")</f>
        <v/>
      </c>
      <c r="BH1136" s="449" t="str">
        <f ca="1">IF(BE1136&lt;&gt;"",ARROTONDA_user(BG1136*$AJ$1069,2),"")</f>
        <v/>
      </c>
      <c r="BI1136" s="449" t="str">
        <f t="shared" ref="BI1136:BI1167" ca="1" si="33">IF(BG1136&lt;&gt;"",BG1136+BH1136,"")</f>
        <v/>
      </c>
    </row>
    <row r="1137" spans="1:61" ht="15.75" customHeight="1">
      <c r="A1137" s="1625">
        <f t="shared" ref="A1137:A1168" si="34">A1136+1</f>
        <v>2</v>
      </c>
      <c r="B1137" s="1625"/>
      <c r="C1137" s="1625"/>
      <c r="D1137" s="1622" t="str">
        <f t="shared" si="30"/>
        <v/>
      </c>
      <c r="E1137" s="1623"/>
      <c r="F1137" s="1623"/>
      <c r="G1137" s="1623"/>
      <c r="H1137" s="1623"/>
      <c r="I1137" s="1623"/>
      <c r="J1137" s="1623"/>
      <c r="K1137" s="1623"/>
      <c r="L1137" s="1623"/>
      <c r="M1137" s="1623"/>
      <c r="N1137" s="1623"/>
      <c r="O1137" s="1624"/>
      <c r="P1137" s="1987"/>
      <c r="Q1137" s="1987"/>
      <c r="R1137" s="1987"/>
      <c r="S1137" s="1987"/>
      <c r="T1137" s="1987"/>
      <c r="U1137" s="1987"/>
      <c r="V1137" s="1543"/>
      <c r="W1137" s="1543"/>
      <c r="X1137" s="1543"/>
      <c r="Y1137" s="1543"/>
      <c r="Z1137" s="1543"/>
      <c r="AA1137" s="1543"/>
      <c r="AB1137" s="1543"/>
      <c r="AC1137" s="1543"/>
      <c r="AD1137" s="1543"/>
      <c r="AE1137" s="1543"/>
      <c r="AF1137" s="1543"/>
      <c r="AG1137" s="1543"/>
      <c r="AH1137" s="1543"/>
      <c r="AI1137" s="1543"/>
      <c r="AJ1137" s="1543"/>
      <c r="AK1137" s="1543"/>
      <c r="AL1137" s="1560" t="str">
        <f t="shared" si="31"/>
        <v/>
      </c>
      <c r="AM1137" s="1561"/>
      <c r="AN1137" s="1561"/>
      <c r="AO1137" s="1561"/>
      <c r="AP1137" s="1561"/>
      <c r="AQ1137" s="1562"/>
      <c r="AR1137" s="1563" t="str">
        <f t="shared" ca="1" si="32"/>
        <v/>
      </c>
      <c r="AS1137" s="1563"/>
      <c r="AT1137" s="1563"/>
      <c r="AU1137" s="1563"/>
      <c r="AV1137" s="1563"/>
      <c r="AW1137" s="1563"/>
      <c r="AX1137" s="1552"/>
      <c r="AY1137" s="1553"/>
      <c r="AZ1137" s="1553"/>
      <c r="BA1137" s="1553"/>
      <c r="BB1137" s="1553"/>
      <c r="BC1137" s="1554"/>
      <c r="BE1137" s="815" t="str">
        <f ca="1">IF(AR1137&lt;&gt;"",IF(AND(BF$1072=2,BF$1073=1,BE1078&lt;&gt;1),MIN(ARROTONDA_user(AR1137*$AJ$1066,2),80000),ARROTONDA_user(AR1137*$AJ$1066,2)),"")</f>
        <v/>
      </c>
      <c r="BF1137" s="815" t="str">
        <f ca="1">IF(BE1137&lt;&gt;"",IF(AND(AX1137&lt;&gt;"",AR1137&lt;&gt;""),ARROTONDA_user(AX1137,2),0),"")</f>
        <v/>
      </c>
      <c r="BG1137" s="815" t="str">
        <f ca="1">IF(BE1137&lt;&gt;"",ARROTONDA_user(BE1137+BF1137,2),"")</f>
        <v/>
      </c>
      <c r="BH1137" s="815" t="str">
        <f ca="1">IF(BE1137&lt;&gt;"",ARROTONDA_user(BG1137*$AJ$1069,2),"")</f>
        <v/>
      </c>
      <c r="BI1137" s="449" t="str">
        <f t="shared" ca="1" si="33"/>
        <v/>
      </c>
    </row>
    <row r="1138" spans="1:61" ht="15.75" customHeight="1">
      <c r="A1138" s="1625">
        <f t="shared" si="34"/>
        <v>3</v>
      </c>
      <c r="B1138" s="1625"/>
      <c r="C1138" s="1625"/>
      <c r="D1138" s="1622" t="str">
        <f t="shared" si="30"/>
        <v/>
      </c>
      <c r="E1138" s="1623"/>
      <c r="F1138" s="1623"/>
      <c r="G1138" s="1623"/>
      <c r="H1138" s="1623"/>
      <c r="I1138" s="1623"/>
      <c r="J1138" s="1623"/>
      <c r="K1138" s="1623"/>
      <c r="L1138" s="1623"/>
      <c r="M1138" s="1623"/>
      <c r="N1138" s="1623"/>
      <c r="O1138" s="1624"/>
      <c r="P1138" s="1987"/>
      <c r="Q1138" s="1987"/>
      <c r="R1138" s="1987"/>
      <c r="S1138" s="1987"/>
      <c r="T1138" s="1987"/>
      <c r="U1138" s="1987"/>
      <c r="V1138" s="1543"/>
      <c r="W1138" s="1543"/>
      <c r="X1138" s="1543"/>
      <c r="Y1138" s="1543"/>
      <c r="Z1138" s="1543"/>
      <c r="AA1138" s="1543"/>
      <c r="AB1138" s="1543"/>
      <c r="AC1138" s="1543"/>
      <c r="AD1138" s="1543"/>
      <c r="AE1138" s="1543"/>
      <c r="AF1138" s="1543"/>
      <c r="AG1138" s="1543"/>
      <c r="AH1138" s="1543"/>
      <c r="AI1138" s="1543"/>
      <c r="AJ1138" s="1543"/>
      <c r="AK1138" s="1543"/>
      <c r="AL1138" s="1560" t="str">
        <f t="shared" si="31"/>
        <v/>
      </c>
      <c r="AM1138" s="1561"/>
      <c r="AN1138" s="1561"/>
      <c r="AO1138" s="1561"/>
      <c r="AP1138" s="1561"/>
      <c r="AQ1138" s="1562"/>
      <c r="AR1138" s="1563" t="str">
        <f t="shared" ca="1" si="32"/>
        <v/>
      </c>
      <c r="AS1138" s="1563"/>
      <c r="AT1138" s="1563"/>
      <c r="AU1138" s="1563"/>
      <c r="AV1138" s="1563"/>
      <c r="AW1138" s="1563"/>
      <c r="AX1138" s="1552"/>
      <c r="AY1138" s="1553"/>
      <c r="AZ1138" s="1553"/>
      <c r="BA1138" s="1553"/>
      <c r="BB1138" s="1553"/>
      <c r="BC1138" s="1554"/>
      <c r="BE1138" s="815" t="str">
        <f ca="1">IF(AR1138&lt;&gt;"",IF(AND(BF$1072=2,BF$1073=1,BE1079&lt;&gt;1),MIN(ARROTONDA_user(AR1138*$AJ$1066,2),80000),ARROTONDA_user(AR1138*$AJ$1066,2)),"")</f>
        <v/>
      </c>
      <c r="BF1138" s="815" t="str">
        <f ca="1">IF(BE1138&lt;&gt;"",IF(AND(AX1138&lt;&gt;"",AR1138&lt;&gt;""),ARROTONDA_user(AX1138,2),0),"")</f>
        <v/>
      </c>
      <c r="BG1138" s="815" t="str">
        <f ca="1">IF(BE1138&lt;&gt;"",ARROTONDA_user(BE1138+BF1138,2),"")</f>
        <v/>
      </c>
      <c r="BH1138" s="815" t="str">
        <f ca="1">IF(BE1138&lt;&gt;"",ARROTONDA_user(BG1138*$AJ$1069,2),"")</f>
        <v/>
      </c>
      <c r="BI1138" s="449" t="str">
        <f t="shared" ca="1" si="33"/>
        <v/>
      </c>
    </row>
    <row r="1139" spans="1:61" ht="15.75" customHeight="1">
      <c r="A1139" s="1625">
        <f t="shared" si="34"/>
        <v>4</v>
      </c>
      <c r="B1139" s="1625"/>
      <c r="C1139" s="1625"/>
      <c r="D1139" s="1622" t="str">
        <f t="shared" si="30"/>
        <v/>
      </c>
      <c r="E1139" s="1623"/>
      <c r="F1139" s="1623"/>
      <c r="G1139" s="1623"/>
      <c r="H1139" s="1623"/>
      <c r="I1139" s="1623"/>
      <c r="J1139" s="1623"/>
      <c r="K1139" s="1623"/>
      <c r="L1139" s="1623"/>
      <c r="M1139" s="1623"/>
      <c r="N1139" s="1623"/>
      <c r="O1139" s="1624"/>
      <c r="P1139" s="1987"/>
      <c r="Q1139" s="1987"/>
      <c r="R1139" s="1987"/>
      <c r="S1139" s="1987"/>
      <c r="T1139" s="1987"/>
      <c r="U1139" s="1987"/>
      <c r="V1139" s="1543"/>
      <c r="W1139" s="1543"/>
      <c r="X1139" s="1543"/>
      <c r="Y1139" s="1543"/>
      <c r="Z1139" s="1543"/>
      <c r="AA1139" s="1543"/>
      <c r="AB1139" s="1543"/>
      <c r="AC1139" s="1543"/>
      <c r="AD1139" s="1543"/>
      <c r="AE1139" s="1543"/>
      <c r="AF1139" s="1543"/>
      <c r="AG1139" s="1543"/>
      <c r="AH1139" s="1543"/>
      <c r="AI1139" s="1543"/>
      <c r="AJ1139" s="1543"/>
      <c r="AK1139" s="1543"/>
      <c r="AL1139" s="1560" t="str">
        <f t="shared" si="31"/>
        <v/>
      </c>
      <c r="AM1139" s="1561"/>
      <c r="AN1139" s="1561"/>
      <c r="AO1139" s="1561"/>
      <c r="AP1139" s="1561"/>
      <c r="AQ1139" s="1562"/>
      <c r="AR1139" s="1563" t="str">
        <f t="shared" ca="1" si="32"/>
        <v/>
      </c>
      <c r="AS1139" s="1563"/>
      <c r="AT1139" s="1563"/>
      <c r="AU1139" s="1563"/>
      <c r="AV1139" s="1563"/>
      <c r="AW1139" s="1563"/>
      <c r="AX1139" s="1552"/>
      <c r="AY1139" s="1553"/>
      <c r="AZ1139" s="1553"/>
      <c r="BA1139" s="1553"/>
      <c r="BB1139" s="1553"/>
      <c r="BC1139" s="1554"/>
      <c r="BE1139" s="815" t="str">
        <f ca="1">IF(AR1139&lt;&gt;"",IF(AND(BF$1072=2,BF$1073=1,BE1080&lt;&gt;1),MIN(ARROTONDA_user(AR1139*$AJ$1066,2),80000),ARROTONDA_user(AR1139*$AJ$1066,2)),"")</f>
        <v/>
      </c>
      <c r="BF1139" s="815" t="str">
        <f ca="1">IF(BE1139&lt;&gt;"",IF(AND(AX1139&lt;&gt;"",AR1139&lt;&gt;""),ARROTONDA_user(AX1139,2),0),"")</f>
        <v/>
      </c>
      <c r="BG1139" s="815" t="str">
        <f ca="1">IF(BE1139&lt;&gt;"",ARROTONDA_user(BE1139+BF1139,2),"")</f>
        <v/>
      </c>
      <c r="BH1139" s="815" t="str">
        <f ca="1">IF(BE1139&lt;&gt;"",ARROTONDA_user(BG1139*$AJ$1069,2),"")</f>
        <v/>
      </c>
      <c r="BI1139" s="449" t="str">
        <f t="shared" ca="1" si="33"/>
        <v/>
      </c>
    </row>
    <row r="1140" spans="1:61" ht="15.75" customHeight="1">
      <c r="A1140" s="1625">
        <f t="shared" si="34"/>
        <v>5</v>
      </c>
      <c r="B1140" s="1625"/>
      <c r="C1140" s="1625"/>
      <c r="D1140" s="1622" t="str">
        <f t="shared" si="30"/>
        <v/>
      </c>
      <c r="E1140" s="1623"/>
      <c r="F1140" s="1623"/>
      <c r="G1140" s="1623"/>
      <c r="H1140" s="1623"/>
      <c r="I1140" s="1623"/>
      <c r="J1140" s="1623"/>
      <c r="K1140" s="1623"/>
      <c r="L1140" s="1623"/>
      <c r="M1140" s="1623"/>
      <c r="N1140" s="1623"/>
      <c r="O1140" s="1624"/>
      <c r="P1140" s="1987"/>
      <c r="Q1140" s="1987"/>
      <c r="R1140" s="1987"/>
      <c r="S1140" s="1987"/>
      <c r="T1140" s="1987"/>
      <c r="U1140" s="1987"/>
      <c r="V1140" s="1543"/>
      <c r="W1140" s="1543"/>
      <c r="X1140" s="1543"/>
      <c r="Y1140" s="1543"/>
      <c r="Z1140" s="1543"/>
      <c r="AA1140" s="1543"/>
      <c r="AB1140" s="1543"/>
      <c r="AC1140" s="1543"/>
      <c r="AD1140" s="1543"/>
      <c r="AE1140" s="1543"/>
      <c r="AF1140" s="1543"/>
      <c r="AG1140" s="1543"/>
      <c r="AH1140" s="1543"/>
      <c r="AI1140" s="1543"/>
      <c r="AJ1140" s="1543"/>
      <c r="AK1140" s="1543"/>
      <c r="AL1140" s="1560" t="str">
        <f t="shared" si="31"/>
        <v/>
      </c>
      <c r="AM1140" s="1561"/>
      <c r="AN1140" s="1561"/>
      <c r="AO1140" s="1561"/>
      <c r="AP1140" s="1561"/>
      <c r="AQ1140" s="1562"/>
      <c r="AR1140" s="1563" t="str">
        <f t="shared" ca="1" si="32"/>
        <v/>
      </c>
      <c r="AS1140" s="1563"/>
      <c r="AT1140" s="1563"/>
      <c r="AU1140" s="1563"/>
      <c r="AV1140" s="1563"/>
      <c r="AW1140" s="1563"/>
      <c r="AX1140" s="1552"/>
      <c r="AY1140" s="1553"/>
      <c r="AZ1140" s="1553"/>
      <c r="BA1140" s="1553"/>
      <c r="BB1140" s="1553"/>
      <c r="BC1140" s="1554"/>
      <c r="BE1140" s="815" t="str">
        <f ca="1">IF(AR1140&lt;&gt;"",IF(AND(BF$1072=2,BF$1073=1,BE1081&lt;&gt;1),MIN(ARROTONDA_user(AR1140*$AJ$1066,2),80000),ARROTONDA_user(AR1140*$AJ$1066,2)),"")</f>
        <v/>
      </c>
      <c r="BF1140" s="815" t="str">
        <f ca="1">IF(BE1140&lt;&gt;"",IF(AND(AX1140&lt;&gt;"",AR1140&lt;&gt;""),ARROTONDA_user(AX1140,2),0),"")</f>
        <v/>
      </c>
      <c r="BG1140" s="815" t="str">
        <f ca="1">IF(BE1140&lt;&gt;"",ARROTONDA_user(BE1140+BF1140,2),"")</f>
        <v/>
      </c>
      <c r="BH1140" s="815" t="str">
        <f ca="1">IF(BE1140&lt;&gt;"",ARROTONDA_user(BG1140*$AJ$1069,2),"")</f>
        <v/>
      </c>
      <c r="BI1140" s="449" t="str">
        <f t="shared" ca="1" si="33"/>
        <v/>
      </c>
    </row>
    <row r="1141" spans="1:61" ht="15.75" customHeight="1">
      <c r="A1141" s="1625">
        <f t="shared" si="34"/>
        <v>6</v>
      </c>
      <c r="B1141" s="1625"/>
      <c r="C1141" s="1625"/>
      <c r="D1141" s="1622" t="str">
        <f t="shared" si="30"/>
        <v/>
      </c>
      <c r="E1141" s="1623"/>
      <c r="F1141" s="1623"/>
      <c r="G1141" s="1623"/>
      <c r="H1141" s="1623"/>
      <c r="I1141" s="1623"/>
      <c r="J1141" s="1623"/>
      <c r="K1141" s="1623"/>
      <c r="L1141" s="1623"/>
      <c r="M1141" s="1623"/>
      <c r="N1141" s="1623"/>
      <c r="O1141" s="1624"/>
      <c r="P1141" s="1987"/>
      <c r="Q1141" s="1987"/>
      <c r="R1141" s="1987"/>
      <c r="S1141" s="1987"/>
      <c r="T1141" s="1987"/>
      <c r="U1141" s="1987"/>
      <c r="V1141" s="1543"/>
      <c r="W1141" s="1543"/>
      <c r="X1141" s="1543"/>
      <c r="Y1141" s="1543"/>
      <c r="Z1141" s="1543"/>
      <c r="AA1141" s="1543"/>
      <c r="AB1141" s="1543"/>
      <c r="AC1141" s="1543"/>
      <c r="AD1141" s="1543"/>
      <c r="AE1141" s="1543"/>
      <c r="AF1141" s="1543"/>
      <c r="AG1141" s="1543"/>
      <c r="AH1141" s="1543"/>
      <c r="AI1141" s="1543"/>
      <c r="AJ1141" s="1543"/>
      <c r="AK1141" s="1543"/>
      <c r="AL1141" s="1560" t="str">
        <f t="shared" si="31"/>
        <v/>
      </c>
      <c r="AM1141" s="1561"/>
      <c r="AN1141" s="1561"/>
      <c r="AO1141" s="1561"/>
      <c r="AP1141" s="1561"/>
      <c r="AQ1141" s="1562"/>
      <c r="AR1141" s="1563" t="str">
        <f t="shared" ca="1" si="32"/>
        <v/>
      </c>
      <c r="AS1141" s="1563"/>
      <c r="AT1141" s="1563"/>
      <c r="AU1141" s="1563"/>
      <c r="AV1141" s="1563"/>
      <c r="AW1141" s="1563"/>
      <c r="AX1141" s="1552"/>
      <c r="AY1141" s="1553"/>
      <c r="AZ1141" s="1553"/>
      <c r="BA1141" s="1553"/>
      <c r="BB1141" s="1553"/>
      <c r="BC1141" s="1554"/>
      <c r="BE1141" s="815" t="str">
        <f ca="1">IF(AR1141&lt;&gt;"",IF(AND(BF$1072=2,BF$1073=1,BE1082&lt;&gt;1),MIN(ARROTONDA_user(AR1141*$AJ$1066,2),80000),ARROTONDA_user(AR1141*$AJ$1066,2)),"")</f>
        <v/>
      </c>
      <c r="BF1141" s="815" t="str">
        <f ca="1">IF(BE1141&lt;&gt;"",IF(AND(AX1141&lt;&gt;"",AR1141&lt;&gt;""),ARROTONDA_user(AX1141,2),0),"")</f>
        <v/>
      </c>
      <c r="BG1141" s="815" t="str">
        <f ca="1">IF(BE1141&lt;&gt;"",ARROTONDA_user(BE1141+BF1141,2),"")</f>
        <v/>
      </c>
      <c r="BH1141" s="815" t="str">
        <f ca="1">IF(BE1141&lt;&gt;"",ARROTONDA_user(BG1141*$AJ$1069,2),"")</f>
        <v/>
      </c>
      <c r="BI1141" s="449" t="str">
        <f t="shared" ca="1" si="33"/>
        <v/>
      </c>
    </row>
    <row r="1142" spans="1:61" ht="15.75" customHeight="1">
      <c r="A1142" s="1625">
        <f t="shared" si="34"/>
        <v>7</v>
      </c>
      <c r="B1142" s="1625"/>
      <c r="C1142" s="1625"/>
      <c r="D1142" s="1622" t="str">
        <f t="shared" si="30"/>
        <v/>
      </c>
      <c r="E1142" s="1623"/>
      <c r="F1142" s="1623"/>
      <c r="G1142" s="1623"/>
      <c r="H1142" s="1623"/>
      <c r="I1142" s="1623"/>
      <c r="J1142" s="1623"/>
      <c r="K1142" s="1623"/>
      <c r="L1142" s="1623"/>
      <c r="M1142" s="1623"/>
      <c r="N1142" s="1623"/>
      <c r="O1142" s="1624"/>
      <c r="P1142" s="1987"/>
      <c r="Q1142" s="1987"/>
      <c r="R1142" s="1987"/>
      <c r="S1142" s="1987"/>
      <c r="T1142" s="1987"/>
      <c r="U1142" s="1987"/>
      <c r="V1142" s="1543"/>
      <c r="W1142" s="1543"/>
      <c r="X1142" s="1543"/>
      <c r="Y1142" s="1543"/>
      <c r="Z1142" s="1543"/>
      <c r="AA1142" s="1543"/>
      <c r="AB1142" s="1543"/>
      <c r="AC1142" s="1543"/>
      <c r="AD1142" s="1543"/>
      <c r="AE1142" s="1543"/>
      <c r="AF1142" s="1543"/>
      <c r="AG1142" s="1543"/>
      <c r="AH1142" s="1543"/>
      <c r="AI1142" s="1543"/>
      <c r="AJ1142" s="1543"/>
      <c r="AK1142" s="1543"/>
      <c r="AL1142" s="1560" t="str">
        <f t="shared" si="31"/>
        <v/>
      </c>
      <c r="AM1142" s="1561"/>
      <c r="AN1142" s="1561"/>
      <c r="AO1142" s="1561"/>
      <c r="AP1142" s="1561"/>
      <c r="AQ1142" s="1562"/>
      <c r="AR1142" s="1563" t="str">
        <f t="shared" ca="1" si="32"/>
        <v/>
      </c>
      <c r="AS1142" s="1563"/>
      <c r="AT1142" s="1563"/>
      <c r="AU1142" s="1563"/>
      <c r="AV1142" s="1563"/>
      <c r="AW1142" s="1563"/>
      <c r="AX1142" s="1552"/>
      <c r="AY1142" s="1553"/>
      <c r="AZ1142" s="1553"/>
      <c r="BA1142" s="1553"/>
      <c r="BB1142" s="1553"/>
      <c r="BC1142" s="1554"/>
      <c r="BE1142" s="815" t="str">
        <f ca="1">IF(AR1142&lt;&gt;"",IF(AND(BF$1072=2,BF$1073=1,BE1083&lt;&gt;1),MIN(ARROTONDA_user(AR1142*$AJ$1066,2),80000),ARROTONDA_user(AR1142*$AJ$1066,2)),"")</f>
        <v/>
      </c>
      <c r="BF1142" s="815" t="str">
        <f ca="1">IF(BE1142&lt;&gt;"",IF(AND(AX1142&lt;&gt;"",AR1142&lt;&gt;""),ARROTONDA_user(AX1142,2),0),"")</f>
        <v/>
      </c>
      <c r="BG1142" s="815" t="str">
        <f ca="1">IF(BE1142&lt;&gt;"",ARROTONDA_user(BE1142+BF1142,2),"")</f>
        <v/>
      </c>
      <c r="BH1142" s="815" t="str">
        <f ca="1">IF(BE1142&lt;&gt;"",ARROTONDA_user(BG1142*$AJ$1069,2),"")</f>
        <v/>
      </c>
      <c r="BI1142" s="449" t="str">
        <f t="shared" ca="1" si="33"/>
        <v/>
      </c>
    </row>
    <row r="1143" spans="1:61" ht="15.75" customHeight="1">
      <c r="A1143" s="1625">
        <f t="shared" si="34"/>
        <v>8</v>
      </c>
      <c r="B1143" s="1625"/>
      <c r="C1143" s="1625"/>
      <c r="D1143" s="1622" t="str">
        <f t="shared" si="30"/>
        <v/>
      </c>
      <c r="E1143" s="1623"/>
      <c r="F1143" s="1623"/>
      <c r="G1143" s="1623"/>
      <c r="H1143" s="1623"/>
      <c r="I1143" s="1623"/>
      <c r="J1143" s="1623"/>
      <c r="K1143" s="1623"/>
      <c r="L1143" s="1623"/>
      <c r="M1143" s="1623"/>
      <c r="N1143" s="1623"/>
      <c r="O1143" s="1624"/>
      <c r="P1143" s="1987"/>
      <c r="Q1143" s="1987"/>
      <c r="R1143" s="1987"/>
      <c r="S1143" s="1987"/>
      <c r="T1143" s="1987"/>
      <c r="U1143" s="1987"/>
      <c r="V1143" s="1543"/>
      <c r="W1143" s="1543"/>
      <c r="X1143" s="1543"/>
      <c r="Y1143" s="1543"/>
      <c r="Z1143" s="1543"/>
      <c r="AA1143" s="1543"/>
      <c r="AB1143" s="1543"/>
      <c r="AC1143" s="1543"/>
      <c r="AD1143" s="1543"/>
      <c r="AE1143" s="1543"/>
      <c r="AF1143" s="1543"/>
      <c r="AG1143" s="1543"/>
      <c r="AH1143" s="1543"/>
      <c r="AI1143" s="1543"/>
      <c r="AJ1143" s="1543"/>
      <c r="AK1143" s="1543"/>
      <c r="AL1143" s="1560" t="str">
        <f t="shared" si="31"/>
        <v/>
      </c>
      <c r="AM1143" s="1561"/>
      <c r="AN1143" s="1561"/>
      <c r="AO1143" s="1561"/>
      <c r="AP1143" s="1561"/>
      <c r="AQ1143" s="1562"/>
      <c r="AR1143" s="1563" t="str">
        <f t="shared" ca="1" si="32"/>
        <v/>
      </c>
      <c r="AS1143" s="1563"/>
      <c r="AT1143" s="1563"/>
      <c r="AU1143" s="1563"/>
      <c r="AV1143" s="1563"/>
      <c r="AW1143" s="1563"/>
      <c r="AX1143" s="1552"/>
      <c r="AY1143" s="1553"/>
      <c r="AZ1143" s="1553"/>
      <c r="BA1143" s="1553"/>
      <c r="BB1143" s="1553"/>
      <c r="BC1143" s="1554"/>
      <c r="BE1143" s="815" t="str">
        <f ca="1">IF(AR1143&lt;&gt;"",IF(AND(BF$1072=2,BF$1073=1,BE1084&lt;&gt;1),MIN(ARROTONDA_user(AR1143*$AJ$1066,2),80000),ARROTONDA_user(AR1143*$AJ$1066,2)),"")</f>
        <v/>
      </c>
      <c r="BF1143" s="815" t="str">
        <f ca="1">IF(BE1143&lt;&gt;"",IF(AND(AX1143&lt;&gt;"",AR1143&lt;&gt;""),ARROTONDA_user(AX1143,2),0),"")</f>
        <v/>
      </c>
      <c r="BG1143" s="815" t="str">
        <f ca="1">IF(BE1143&lt;&gt;"",ARROTONDA_user(BE1143+BF1143,2),"")</f>
        <v/>
      </c>
      <c r="BH1143" s="815" t="str">
        <f ca="1">IF(BE1143&lt;&gt;"",ARROTONDA_user(BG1143*$AJ$1069,2),"")</f>
        <v/>
      </c>
      <c r="BI1143" s="449" t="str">
        <f t="shared" ca="1" si="33"/>
        <v/>
      </c>
    </row>
    <row r="1144" spans="1:61" ht="15.75" customHeight="1">
      <c r="A1144" s="1625">
        <f t="shared" si="34"/>
        <v>9</v>
      </c>
      <c r="B1144" s="1625"/>
      <c r="C1144" s="1625"/>
      <c r="D1144" s="1622" t="str">
        <f t="shared" si="30"/>
        <v/>
      </c>
      <c r="E1144" s="1623"/>
      <c r="F1144" s="1623"/>
      <c r="G1144" s="1623"/>
      <c r="H1144" s="1623"/>
      <c r="I1144" s="1623"/>
      <c r="J1144" s="1623"/>
      <c r="K1144" s="1623"/>
      <c r="L1144" s="1623"/>
      <c r="M1144" s="1623"/>
      <c r="N1144" s="1623"/>
      <c r="O1144" s="1624"/>
      <c r="P1144" s="1987"/>
      <c r="Q1144" s="1987"/>
      <c r="R1144" s="1987"/>
      <c r="S1144" s="1987"/>
      <c r="T1144" s="1987"/>
      <c r="U1144" s="1987"/>
      <c r="V1144" s="1543"/>
      <c r="W1144" s="1543"/>
      <c r="X1144" s="1543"/>
      <c r="Y1144" s="1543"/>
      <c r="Z1144" s="1543"/>
      <c r="AA1144" s="1543"/>
      <c r="AB1144" s="1543"/>
      <c r="AC1144" s="1543"/>
      <c r="AD1144" s="1543"/>
      <c r="AE1144" s="1543"/>
      <c r="AF1144" s="1543"/>
      <c r="AG1144" s="1543"/>
      <c r="AH1144" s="1543"/>
      <c r="AI1144" s="1543"/>
      <c r="AJ1144" s="1543"/>
      <c r="AK1144" s="1543"/>
      <c r="AL1144" s="1560" t="str">
        <f t="shared" si="31"/>
        <v/>
      </c>
      <c r="AM1144" s="1561"/>
      <c r="AN1144" s="1561"/>
      <c r="AO1144" s="1561"/>
      <c r="AP1144" s="1561"/>
      <c r="AQ1144" s="1562"/>
      <c r="AR1144" s="1563" t="str">
        <f t="shared" ca="1" si="32"/>
        <v/>
      </c>
      <c r="AS1144" s="1563"/>
      <c r="AT1144" s="1563"/>
      <c r="AU1144" s="1563"/>
      <c r="AV1144" s="1563"/>
      <c r="AW1144" s="1563"/>
      <c r="AX1144" s="1552"/>
      <c r="AY1144" s="1553"/>
      <c r="AZ1144" s="1553"/>
      <c r="BA1144" s="1553"/>
      <c r="BB1144" s="1553"/>
      <c r="BC1144" s="1554"/>
      <c r="BE1144" s="815" t="str">
        <f ca="1">IF(AR1144&lt;&gt;"",IF(AND(BF$1072=2,BF$1073=1,BE1085&lt;&gt;1),MIN(ARROTONDA_user(AR1144*$AJ$1066,2),80000),ARROTONDA_user(AR1144*$AJ$1066,2)),"")</f>
        <v/>
      </c>
      <c r="BF1144" s="815" t="str">
        <f ca="1">IF(BE1144&lt;&gt;"",IF(AND(AX1144&lt;&gt;"",AR1144&lt;&gt;""),ARROTONDA_user(AX1144,2),0),"")</f>
        <v/>
      </c>
      <c r="BG1144" s="815" t="str">
        <f ca="1">IF(BE1144&lt;&gt;"",ARROTONDA_user(BE1144+BF1144,2),"")</f>
        <v/>
      </c>
      <c r="BH1144" s="815" t="str">
        <f ca="1">IF(BE1144&lt;&gt;"",ARROTONDA_user(BG1144*$AJ$1069,2),"")</f>
        <v/>
      </c>
      <c r="BI1144" s="449" t="str">
        <f t="shared" ca="1" si="33"/>
        <v/>
      </c>
    </row>
    <row r="1145" spans="1:61" ht="15.75" customHeight="1">
      <c r="A1145" s="1625">
        <f t="shared" si="34"/>
        <v>10</v>
      </c>
      <c r="B1145" s="1625"/>
      <c r="C1145" s="1625"/>
      <c r="D1145" s="1622" t="str">
        <f t="shared" si="30"/>
        <v/>
      </c>
      <c r="E1145" s="1623"/>
      <c r="F1145" s="1623"/>
      <c r="G1145" s="1623"/>
      <c r="H1145" s="1623"/>
      <c r="I1145" s="1623"/>
      <c r="J1145" s="1623"/>
      <c r="K1145" s="1623"/>
      <c r="L1145" s="1623"/>
      <c r="M1145" s="1623"/>
      <c r="N1145" s="1623"/>
      <c r="O1145" s="1624"/>
      <c r="P1145" s="1987"/>
      <c r="Q1145" s="1987"/>
      <c r="R1145" s="1987"/>
      <c r="S1145" s="1987"/>
      <c r="T1145" s="1987"/>
      <c r="U1145" s="1987"/>
      <c r="V1145" s="1543"/>
      <c r="W1145" s="1543"/>
      <c r="X1145" s="1543"/>
      <c r="Y1145" s="1543"/>
      <c r="Z1145" s="1543"/>
      <c r="AA1145" s="1543"/>
      <c r="AB1145" s="1543"/>
      <c r="AC1145" s="1543"/>
      <c r="AD1145" s="1543"/>
      <c r="AE1145" s="1543"/>
      <c r="AF1145" s="1543"/>
      <c r="AG1145" s="1543"/>
      <c r="AH1145" s="1543"/>
      <c r="AI1145" s="1543"/>
      <c r="AJ1145" s="1543"/>
      <c r="AK1145" s="1543"/>
      <c r="AL1145" s="1560" t="str">
        <f t="shared" si="31"/>
        <v/>
      </c>
      <c r="AM1145" s="1561"/>
      <c r="AN1145" s="1561"/>
      <c r="AO1145" s="1561"/>
      <c r="AP1145" s="1561"/>
      <c r="AQ1145" s="1562"/>
      <c r="AR1145" s="1563" t="str">
        <f t="shared" ca="1" si="32"/>
        <v/>
      </c>
      <c r="AS1145" s="1563"/>
      <c r="AT1145" s="1563"/>
      <c r="AU1145" s="1563"/>
      <c r="AV1145" s="1563"/>
      <c r="AW1145" s="1563"/>
      <c r="AX1145" s="1552"/>
      <c r="AY1145" s="1553"/>
      <c r="AZ1145" s="1553"/>
      <c r="BA1145" s="1553"/>
      <c r="BB1145" s="1553"/>
      <c r="BC1145" s="1554"/>
      <c r="BE1145" s="815" t="str">
        <f ca="1">IF(AR1145&lt;&gt;"",IF(AND(BF$1072=2,BF$1073=1,BE1086&lt;&gt;1),MIN(ARROTONDA_user(AR1145*$AJ$1066,2),80000),ARROTONDA_user(AR1145*$AJ$1066,2)),"")</f>
        <v/>
      </c>
      <c r="BF1145" s="815" t="str">
        <f ca="1">IF(BE1145&lt;&gt;"",IF(AND(AX1145&lt;&gt;"",AR1145&lt;&gt;""),ARROTONDA_user(AX1145,2),0),"")</f>
        <v/>
      </c>
      <c r="BG1145" s="815" t="str">
        <f ca="1">IF(BE1145&lt;&gt;"",ARROTONDA_user(BE1145+BF1145,2),"")</f>
        <v/>
      </c>
      <c r="BH1145" s="815" t="str">
        <f ca="1">IF(BE1145&lt;&gt;"",ARROTONDA_user(BG1145*$AJ$1069,2),"")</f>
        <v/>
      </c>
      <c r="BI1145" s="449" t="str">
        <f t="shared" ca="1" si="33"/>
        <v/>
      </c>
    </row>
    <row r="1146" spans="1:61" ht="15.75" customHeight="1">
      <c r="A1146" s="1625">
        <f t="shared" si="34"/>
        <v>11</v>
      </c>
      <c r="B1146" s="1625"/>
      <c r="C1146" s="1625"/>
      <c r="D1146" s="1622" t="str">
        <f t="shared" si="30"/>
        <v/>
      </c>
      <c r="E1146" s="1623"/>
      <c r="F1146" s="1623"/>
      <c r="G1146" s="1623"/>
      <c r="H1146" s="1623"/>
      <c r="I1146" s="1623"/>
      <c r="J1146" s="1623"/>
      <c r="K1146" s="1623"/>
      <c r="L1146" s="1623"/>
      <c r="M1146" s="1623"/>
      <c r="N1146" s="1623"/>
      <c r="O1146" s="1624"/>
      <c r="P1146" s="1987"/>
      <c r="Q1146" s="1987"/>
      <c r="R1146" s="1987"/>
      <c r="S1146" s="1987"/>
      <c r="T1146" s="1987"/>
      <c r="U1146" s="1987"/>
      <c r="V1146" s="1543"/>
      <c r="W1146" s="1543"/>
      <c r="X1146" s="1543"/>
      <c r="Y1146" s="1543"/>
      <c r="Z1146" s="1543"/>
      <c r="AA1146" s="1543"/>
      <c r="AB1146" s="1543"/>
      <c r="AC1146" s="1543"/>
      <c r="AD1146" s="1543"/>
      <c r="AE1146" s="1543"/>
      <c r="AF1146" s="1543"/>
      <c r="AG1146" s="1543"/>
      <c r="AH1146" s="1543"/>
      <c r="AI1146" s="1543"/>
      <c r="AJ1146" s="1543"/>
      <c r="AK1146" s="1543"/>
      <c r="AL1146" s="1560" t="str">
        <f t="shared" si="31"/>
        <v/>
      </c>
      <c r="AM1146" s="1561"/>
      <c r="AN1146" s="1561"/>
      <c r="AO1146" s="1561"/>
      <c r="AP1146" s="1561"/>
      <c r="AQ1146" s="1562"/>
      <c r="AR1146" s="1563" t="str">
        <f t="shared" ca="1" si="32"/>
        <v/>
      </c>
      <c r="AS1146" s="1563"/>
      <c r="AT1146" s="1563"/>
      <c r="AU1146" s="1563"/>
      <c r="AV1146" s="1563"/>
      <c r="AW1146" s="1563"/>
      <c r="AX1146" s="1552"/>
      <c r="AY1146" s="1553"/>
      <c r="AZ1146" s="1553"/>
      <c r="BA1146" s="1553"/>
      <c r="BB1146" s="1553"/>
      <c r="BC1146" s="1554"/>
      <c r="BE1146" s="815" t="str">
        <f ca="1">IF(AR1146&lt;&gt;"",IF(AND(BF$1072=2,BF$1073=1,BE1087&lt;&gt;1),MIN(ARROTONDA_user(AR1146*$AJ$1066,2),80000),ARROTONDA_user(AR1146*$AJ$1066,2)),"")</f>
        <v/>
      </c>
      <c r="BF1146" s="815" t="str">
        <f ca="1">IF(BE1146&lt;&gt;"",IF(AND(AX1146&lt;&gt;"",AR1146&lt;&gt;""),ARROTONDA_user(AX1146,2),0),"")</f>
        <v/>
      </c>
      <c r="BG1146" s="815" t="str">
        <f ca="1">IF(BE1146&lt;&gt;"",ARROTONDA_user(BE1146+BF1146,2),"")</f>
        <v/>
      </c>
      <c r="BH1146" s="815" t="str">
        <f ca="1">IF(BE1146&lt;&gt;"",ARROTONDA_user(BG1146*$AJ$1069,2),"")</f>
        <v/>
      </c>
      <c r="BI1146" s="449" t="str">
        <f t="shared" ca="1" si="33"/>
        <v/>
      </c>
    </row>
    <row r="1147" spans="1:61" ht="15.75" customHeight="1">
      <c r="A1147" s="1625">
        <f t="shared" si="34"/>
        <v>12</v>
      </c>
      <c r="B1147" s="1625"/>
      <c r="C1147" s="1625"/>
      <c r="D1147" s="1622" t="str">
        <f t="shared" si="30"/>
        <v/>
      </c>
      <c r="E1147" s="1623"/>
      <c r="F1147" s="1623"/>
      <c r="G1147" s="1623"/>
      <c r="H1147" s="1623"/>
      <c r="I1147" s="1623"/>
      <c r="J1147" s="1623"/>
      <c r="K1147" s="1623"/>
      <c r="L1147" s="1623"/>
      <c r="M1147" s="1623"/>
      <c r="N1147" s="1623"/>
      <c r="O1147" s="1624"/>
      <c r="P1147" s="1987"/>
      <c r="Q1147" s="1987"/>
      <c r="R1147" s="1987"/>
      <c r="S1147" s="1987"/>
      <c r="T1147" s="1987"/>
      <c r="U1147" s="1987"/>
      <c r="V1147" s="1543"/>
      <c r="W1147" s="1543"/>
      <c r="X1147" s="1543"/>
      <c r="Y1147" s="1543"/>
      <c r="Z1147" s="1543"/>
      <c r="AA1147" s="1543"/>
      <c r="AB1147" s="1543"/>
      <c r="AC1147" s="1543"/>
      <c r="AD1147" s="1543"/>
      <c r="AE1147" s="1543"/>
      <c r="AF1147" s="1543"/>
      <c r="AG1147" s="1543"/>
      <c r="AH1147" s="1543"/>
      <c r="AI1147" s="1543"/>
      <c r="AJ1147" s="1543"/>
      <c r="AK1147" s="1543"/>
      <c r="AL1147" s="1560" t="str">
        <f t="shared" si="31"/>
        <v/>
      </c>
      <c r="AM1147" s="1561"/>
      <c r="AN1147" s="1561"/>
      <c r="AO1147" s="1561"/>
      <c r="AP1147" s="1561"/>
      <c r="AQ1147" s="1562"/>
      <c r="AR1147" s="1563" t="str">
        <f t="shared" ca="1" si="32"/>
        <v/>
      </c>
      <c r="AS1147" s="1563"/>
      <c r="AT1147" s="1563"/>
      <c r="AU1147" s="1563"/>
      <c r="AV1147" s="1563"/>
      <c r="AW1147" s="1563"/>
      <c r="AX1147" s="1552"/>
      <c r="AY1147" s="1553"/>
      <c r="AZ1147" s="1553"/>
      <c r="BA1147" s="1553"/>
      <c r="BB1147" s="1553"/>
      <c r="BC1147" s="1554"/>
      <c r="BE1147" s="815" t="str">
        <f ca="1">IF(AR1147&lt;&gt;"",IF(AND(BF$1072=2,BF$1073=1,BE1088&lt;&gt;1),MIN(ARROTONDA_user(AR1147*$AJ$1066,2),80000),ARROTONDA_user(AR1147*$AJ$1066,2)),"")</f>
        <v/>
      </c>
      <c r="BF1147" s="815" t="str">
        <f ca="1">IF(BE1147&lt;&gt;"",IF(AND(AX1147&lt;&gt;"",AR1147&lt;&gt;""),ARROTONDA_user(AX1147,2),0),"")</f>
        <v/>
      </c>
      <c r="BG1147" s="815" t="str">
        <f ca="1">IF(BE1147&lt;&gt;"",ARROTONDA_user(BE1147+BF1147,2),"")</f>
        <v/>
      </c>
      <c r="BH1147" s="815" t="str">
        <f ca="1">IF(BE1147&lt;&gt;"",ARROTONDA_user(BG1147*$AJ$1069,2),"")</f>
        <v/>
      </c>
      <c r="BI1147" s="449" t="str">
        <f t="shared" ca="1" si="33"/>
        <v/>
      </c>
    </row>
    <row r="1148" spans="1:61" ht="15.75" customHeight="1">
      <c r="A1148" s="1625">
        <f t="shared" si="34"/>
        <v>13</v>
      </c>
      <c r="B1148" s="1625"/>
      <c r="C1148" s="1625"/>
      <c r="D1148" s="1622" t="str">
        <f t="shared" si="30"/>
        <v/>
      </c>
      <c r="E1148" s="1623"/>
      <c r="F1148" s="1623"/>
      <c r="G1148" s="1623"/>
      <c r="H1148" s="1623"/>
      <c r="I1148" s="1623"/>
      <c r="J1148" s="1623"/>
      <c r="K1148" s="1623"/>
      <c r="L1148" s="1623"/>
      <c r="M1148" s="1623"/>
      <c r="N1148" s="1623"/>
      <c r="O1148" s="1624"/>
      <c r="P1148" s="1987"/>
      <c r="Q1148" s="1987"/>
      <c r="R1148" s="1987"/>
      <c r="S1148" s="1987"/>
      <c r="T1148" s="1987"/>
      <c r="U1148" s="1987"/>
      <c r="V1148" s="1543"/>
      <c r="W1148" s="1543"/>
      <c r="X1148" s="1543"/>
      <c r="Y1148" s="1543"/>
      <c r="Z1148" s="1543"/>
      <c r="AA1148" s="1543"/>
      <c r="AB1148" s="1543"/>
      <c r="AC1148" s="1543"/>
      <c r="AD1148" s="1543"/>
      <c r="AE1148" s="1543"/>
      <c r="AF1148" s="1543"/>
      <c r="AG1148" s="1543"/>
      <c r="AH1148" s="1543"/>
      <c r="AI1148" s="1543"/>
      <c r="AJ1148" s="1543"/>
      <c r="AK1148" s="1543"/>
      <c r="AL1148" s="1560" t="str">
        <f t="shared" si="31"/>
        <v/>
      </c>
      <c r="AM1148" s="1561"/>
      <c r="AN1148" s="1561"/>
      <c r="AO1148" s="1561"/>
      <c r="AP1148" s="1561"/>
      <c r="AQ1148" s="1562"/>
      <c r="AR1148" s="1563" t="str">
        <f t="shared" ca="1" si="32"/>
        <v/>
      </c>
      <c r="AS1148" s="1563"/>
      <c r="AT1148" s="1563"/>
      <c r="AU1148" s="1563"/>
      <c r="AV1148" s="1563"/>
      <c r="AW1148" s="1563"/>
      <c r="AX1148" s="1552"/>
      <c r="AY1148" s="1553"/>
      <c r="AZ1148" s="1553"/>
      <c r="BA1148" s="1553"/>
      <c r="BB1148" s="1553"/>
      <c r="BC1148" s="1554"/>
      <c r="BE1148" s="815" t="str">
        <f ca="1">IF(AR1148&lt;&gt;"",IF(AND(BF$1072=2,BF$1073=1,BE1089&lt;&gt;1),MIN(ARROTONDA_user(AR1148*$AJ$1066,2),80000),ARROTONDA_user(AR1148*$AJ$1066,2)),"")</f>
        <v/>
      </c>
      <c r="BF1148" s="815" t="str">
        <f ca="1">IF(BE1148&lt;&gt;"",IF(AND(AX1148&lt;&gt;"",AR1148&lt;&gt;""),ARROTONDA_user(AX1148,2),0),"")</f>
        <v/>
      </c>
      <c r="BG1148" s="815" t="str">
        <f ca="1">IF(BE1148&lt;&gt;"",ARROTONDA_user(BE1148+BF1148,2),"")</f>
        <v/>
      </c>
      <c r="BH1148" s="815" t="str">
        <f ca="1">IF(BE1148&lt;&gt;"",ARROTONDA_user(BG1148*$AJ$1069,2),"")</f>
        <v/>
      </c>
      <c r="BI1148" s="449" t="str">
        <f t="shared" ca="1" si="33"/>
        <v/>
      </c>
    </row>
    <row r="1149" spans="1:61" ht="15.75" customHeight="1">
      <c r="A1149" s="1625">
        <f t="shared" si="34"/>
        <v>14</v>
      </c>
      <c r="B1149" s="1625"/>
      <c r="C1149" s="1625"/>
      <c r="D1149" s="1622" t="str">
        <f t="shared" si="30"/>
        <v/>
      </c>
      <c r="E1149" s="1623"/>
      <c r="F1149" s="1623"/>
      <c r="G1149" s="1623"/>
      <c r="H1149" s="1623"/>
      <c r="I1149" s="1623"/>
      <c r="J1149" s="1623"/>
      <c r="K1149" s="1623"/>
      <c r="L1149" s="1623"/>
      <c r="M1149" s="1623"/>
      <c r="N1149" s="1623"/>
      <c r="O1149" s="1624"/>
      <c r="P1149" s="1987"/>
      <c r="Q1149" s="1987"/>
      <c r="R1149" s="1987"/>
      <c r="S1149" s="1987"/>
      <c r="T1149" s="1987"/>
      <c r="U1149" s="1987"/>
      <c r="V1149" s="1543"/>
      <c r="W1149" s="1543"/>
      <c r="X1149" s="1543"/>
      <c r="Y1149" s="1543"/>
      <c r="Z1149" s="1543"/>
      <c r="AA1149" s="1543"/>
      <c r="AB1149" s="1543"/>
      <c r="AC1149" s="1543"/>
      <c r="AD1149" s="1543"/>
      <c r="AE1149" s="1543"/>
      <c r="AF1149" s="1543"/>
      <c r="AG1149" s="1543"/>
      <c r="AH1149" s="1543"/>
      <c r="AI1149" s="1543"/>
      <c r="AJ1149" s="1543"/>
      <c r="AK1149" s="1543"/>
      <c r="AL1149" s="1560" t="str">
        <f t="shared" si="31"/>
        <v/>
      </c>
      <c r="AM1149" s="1561"/>
      <c r="AN1149" s="1561"/>
      <c r="AO1149" s="1561"/>
      <c r="AP1149" s="1561"/>
      <c r="AQ1149" s="1562"/>
      <c r="AR1149" s="1563" t="str">
        <f t="shared" ca="1" si="32"/>
        <v/>
      </c>
      <c r="AS1149" s="1563"/>
      <c r="AT1149" s="1563"/>
      <c r="AU1149" s="1563"/>
      <c r="AV1149" s="1563"/>
      <c r="AW1149" s="1563"/>
      <c r="AX1149" s="1552"/>
      <c r="AY1149" s="1553"/>
      <c r="AZ1149" s="1553"/>
      <c r="BA1149" s="1553"/>
      <c r="BB1149" s="1553"/>
      <c r="BC1149" s="1554"/>
      <c r="BE1149" s="815" t="str">
        <f ca="1">IF(AR1149&lt;&gt;"",IF(AND(BF$1072=2,BF$1073=1,BE1090&lt;&gt;1),MIN(ARROTONDA_user(AR1149*$AJ$1066,2),80000),ARROTONDA_user(AR1149*$AJ$1066,2)),"")</f>
        <v/>
      </c>
      <c r="BF1149" s="815" t="str">
        <f ca="1">IF(BE1149&lt;&gt;"",IF(AND(AX1149&lt;&gt;"",AR1149&lt;&gt;""),ARROTONDA_user(AX1149,2),0),"")</f>
        <v/>
      </c>
      <c r="BG1149" s="815" t="str">
        <f ca="1">IF(BE1149&lt;&gt;"",ARROTONDA_user(BE1149+BF1149,2),"")</f>
        <v/>
      </c>
      <c r="BH1149" s="815" t="str">
        <f ca="1">IF(BE1149&lt;&gt;"",ARROTONDA_user(BG1149*$AJ$1069,2),"")</f>
        <v/>
      </c>
      <c r="BI1149" s="449" t="str">
        <f t="shared" ca="1" si="33"/>
        <v/>
      </c>
    </row>
    <row r="1150" spans="1:61" ht="15.75" customHeight="1">
      <c r="A1150" s="1625">
        <f t="shared" si="34"/>
        <v>15</v>
      </c>
      <c r="B1150" s="1625"/>
      <c r="C1150" s="1625"/>
      <c r="D1150" s="1622" t="str">
        <f t="shared" si="30"/>
        <v/>
      </c>
      <c r="E1150" s="1623"/>
      <c r="F1150" s="1623"/>
      <c r="G1150" s="1623"/>
      <c r="H1150" s="1623"/>
      <c r="I1150" s="1623"/>
      <c r="J1150" s="1623"/>
      <c r="K1150" s="1623"/>
      <c r="L1150" s="1623"/>
      <c r="M1150" s="1623"/>
      <c r="N1150" s="1623"/>
      <c r="O1150" s="1624"/>
      <c r="P1150" s="1987"/>
      <c r="Q1150" s="1987"/>
      <c r="R1150" s="1987"/>
      <c r="S1150" s="1987"/>
      <c r="T1150" s="1987"/>
      <c r="U1150" s="1987"/>
      <c r="V1150" s="1543"/>
      <c r="W1150" s="1543"/>
      <c r="X1150" s="1543"/>
      <c r="Y1150" s="1543"/>
      <c r="Z1150" s="1543"/>
      <c r="AA1150" s="1543"/>
      <c r="AB1150" s="1543"/>
      <c r="AC1150" s="1543"/>
      <c r="AD1150" s="1543"/>
      <c r="AE1150" s="1543"/>
      <c r="AF1150" s="1543"/>
      <c r="AG1150" s="1543"/>
      <c r="AH1150" s="1543"/>
      <c r="AI1150" s="1543"/>
      <c r="AJ1150" s="1543"/>
      <c r="AK1150" s="1543"/>
      <c r="AL1150" s="1560" t="str">
        <f t="shared" si="31"/>
        <v/>
      </c>
      <c r="AM1150" s="1561"/>
      <c r="AN1150" s="1561"/>
      <c r="AO1150" s="1561"/>
      <c r="AP1150" s="1561"/>
      <c r="AQ1150" s="1562"/>
      <c r="AR1150" s="1563" t="str">
        <f t="shared" ca="1" si="32"/>
        <v/>
      </c>
      <c r="AS1150" s="1563"/>
      <c r="AT1150" s="1563"/>
      <c r="AU1150" s="1563"/>
      <c r="AV1150" s="1563"/>
      <c r="AW1150" s="1563"/>
      <c r="AX1150" s="1552"/>
      <c r="AY1150" s="1553"/>
      <c r="AZ1150" s="1553"/>
      <c r="BA1150" s="1553"/>
      <c r="BB1150" s="1553"/>
      <c r="BC1150" s="1554"/>
      <c r="BE1150" s="815" t="str">
        <f ca="1">IF(AR1150&lt;&gt;"",IF(AND(BF$1072=2,BF$1073=1,BE1091&lt;&gt;1),MIN(ARROTONDA_user(AR1150*$AJ$1066,2),80000),ARROTONDA_user(AR1150*$AJ$1066,2)),"")</f>
        <v/>
      </c>
      <c r="BF1150" s="815" t="str">
        <f ca="1">IF(BE1150&lt;&gt;"",IF(AND(AX1150&lt;&gt;"",AR1150&lt;&gt;""),ARROTONDA_user(AX1150,2),0),"")</f>
        <v/>
      </c>
      <c r="BG1150" s="815" t="str">
        <f ca="1">IF(BE1150&lt;&gt;"",ARROTONDA_user(BE1150+BF1150,2),"")</f>
        <v/>
      </c>
      <c r="BH1150" s="815" t="str">
        <f ca="1">IF(BE1150&lt;&gt;"",ARROTONDA_user(BG1150*$AJ$1069,2),"")</f>
        <v/>
      </c>
      <c r="BI1150" s="449" t="str">
        <f t="shared" ca="1" si="33"/>
        <v/>
      </c>
    </row>
    <row r="1151" spans="1:61" ht="15.75" customHeight="1">
      <c r="A1151" s="1625">
        <f t="shared" si="34"/>
        <v>16</v>
      </c>
      <c r="B1151" s="1625"/>
      <c r="C1151" s="1625"/>
      <c r="D1151" s="1622" t="str">
        <f t="shared" si="30"/>
        <v/>
      </c>
      <c r="E1151" s="1623"/>
      <c r="F1151" s="1623"/>
      <c r="G1151" s="1623"/>
      <c r="H1151" s="1623"/>
      <c r="I1151" s="1623"/>
      <c r="J1151" s="1623"/>
      <c r="K1151" s="1623"/>
      <c r="L1151" s="1623"/>
      <c r="M1151" s="1623"/>
      <c r="N1151" s="1623"/>
      <c r="O1151" s="1624"/>
      <c r="P1151" s="1987"/>
      <c r="Q1151" s="1987"/>
      <c r="R1151" s="1987"/>
      <c r="S1151" s="1987"/>
      <c r="T1151" s="1987"/>
      <c r="U1151" s="1987"/>
      <c r="V1151" s="1543"/>
      <c r="W1151" s="1543"/>
      <c r="X1151" s="1543"/>
      <c r="Y1151" s="1543"/>
      <c r="Z1151" s="1543"/>
      <c r="AA1151" s="1543"/>
      <c r="AB1151" s="1543"/>
      <c r="AC1151" s="1543"/>
      <c r="AD1151" s="1543"/>
      <c r="AE1151" s="1543"/>
      <c r="AF1151" s="1543"/>
      <c r="AG1151" s="1543"/>
      <c r="AH1151" s="1543"/>
      <c r="AI1151" s="1543"/>
      <c r="AJ1151" s="1543"/>
      <c r="AK1151" s="1543"/>
      <c r="AL1151" s="1560" t="str">
        <f t="shared" si="31"/>
        <v/>
      </c>
      <c r="AM1151" s="1561"/>
      <c r="AN1151" s="1561"/>
      <c r="AO1151" s="1561"/>
      <c r="AP1151" s="1561"/>
      <c r="AQ1151" s="1562"/>
      <c r="AR1151" s="1563" t="str">
        <f t="shared" ca="1" si="32"/>
        <v/>
      </c>
      <c r="AS1151" s="1563"/>
      <c r="AT1151" s="1563"/>
      <c r="AU1151" s="1563"/>
      <c r="AV1151" s="1563"/>
      <c r="AW1151" s="1563"/>
      <c r="AX1151" s="1552"/>
      <c r="AY1151" s="1553"/>
      <c r="AZ1151" s="1553"/>
      <c r="BA1151" s="1553"/>
      <c r="BB1151" s="1553"/>
      <c r="BC1151" s="1554"/>
      <c r="BE1151" s="815" t="str">
        <f ca="1">IF(AR1151&lt;&gt;"",IF(AND(BF$1072=2,BF$1073=1,BE1092&lt;&gt;1),MIN(ARROTONDA_user(AR1151*$AJ$1066,2),80000),ARROTONDA_user(AR1151*$AJ$1066,2)),"")</f>
        <v/>
      </c>
      <c r="BF1151" s="815" t="str">
        <f ca="1">IF(BE1151&lt;&gt;"",IF(AND(AX1151&lt;&gt;"",AR1151&lt;&gt;""),ARROTONDA_user(AX1151,2),0),"")</f>
        <v/>
      </c>
      <c r="BG1151" s="815" t="str">
        <f ca="1">IF(BE1151&lt;&gt;"",ARROTONDA_user(BE1151+BF1151,2),"")</f>
        <v/>
      </c>
      <c r="BH1151" s="815" t="str">
        <f ca="1">IF(BE1151&lt;&gt;"",ARROTONDA_user(BG1151*$AJ$1069,2),"")</f>
        <v/>
      </c>
      <c r="BI1151" s="449" t="str">
        <f t="shared" ca="1" si="33"/>
        <v/>
      </c>
    </row>
    <row r="1152" spans="1:61" ht="15.75" customHeight="1">
      <c r="A1152" s="1625">
        <f t="shared" si="34"/>
        <v>17</v>
      </c>
      <c r="B1152" s="1625"/>
      <c r="C1152" s="1625"/>
      <c r="D1152" s="1622" t="str">
        <f t="shared" si="30"/>
        <v/>
      </c>
      <c r="E1152" s="1623"/>
      <c r="F1152" s="1623"/>
      <c r="G1152" s="1623"/>
      <c r="H1152" s="1623"/>
      <c r="I1152" s="1623"/>
      <c r="J1152" s="1623"/>
      <c r="K1152" s="1623"/>
      <c r="L1152" s="1623"/>
      <c r="M1152" s="1623"/>
      <c r="N1152" s="1623"/>
      <c r="O1152" s="1624"/>
      <c r="P1152" s="1987"/>
      <c r="Q1152" s="1987"/>
      <c r="R1152" s="1987"/>
      <c r="S1152" s="1987"/>
      <c r="T1152" s="1987"/>
      <c r="U1152" s="1987"/>
      <c r="V1152" s="1543"/>
      <c r="W1152" s="1543"/>
      <c r="X1152" s="1543"/>
      <c r="Y1152" s="1543"/>
      <c r="Z1152" s="1543"/>
      <c r="AA1152" s="1543"/>
      <c r="AB1152" s="1543"/>
      <c r="AC1152" s="1543"/>
      <c r="AD1152" s="1543"/>
      <c r="AE1152" s="1543"/>
      <c r="AF1152" s="1543"/>
      <c r="AG1152" s="1543"/>
      <c r="AH1152" s="1543"/>
      <c r="AI1152" s="1543"/>
      <c r="AJ1152" s="1543"/>
      <c r="AK1152" s="1543"/>
      <c r="AL1152" s="1560" t="str">
        <f t="shared" si="31"/>
        <v/>
      </c>
      <c r="AM1152" s="1561"/>
      <c r="AN1152" s="1561"/>
      <c r="AO1152" s="1561"/>
      <c r="AP1152" s="1561"/>
      <c r="AQ1152" s="1562"/>
      <c r="AR1152" s="1563" t="str">
        <f t="shared" ca="1" si="32"/>
        <v/>
      </c>
      <c r="AS1152" s="1563"/>
      <c r="AT1152" s="1563"/>
      <c r="AU1152" s="1563"/>
      <c r="AV1152" s="1563"/>
      <c r="AW1152" s="1563"/>
      <c r="AX1152" s="1552"/>
      <c r="AY1152" s="1553"/>
      <c r="AZ1152" s="1553"/>
      <c r="BA1152" s="1553"/>
      <c r="BB1152" s="1553"/>
      <c r="BC1152" s="1554"/>
      <c r="BE1152" s="815" t="str">
        <f ca="1">IF(AR1152&lt;&gt;"",IF(AND(BF$1072=2,BF$1073=1,BE1093&lt;&gt;1),MIN(ARROTONDA_user(AR1152*$AJ$1066,2),80000),ARROTONDA_user(AR1152*$AJ$1066,2)),"")</f>
        <v/>
      </c>
      <c r="BF1152" s="815" t="str">
        <f ca="1">IF(BE1152&lt;&gt;"",IF(AND(AX1152&lt;&gt;"",AR1152&lt;&gt;""),ARROTONDA_user(AX1152,2),0),"")</f>
        <v/>
      </c>
      <c r="BG1152" s="815" t="str">
        <f ca="1">IF(BE1152&lt;&gt;"",ARROTONDA_user(BE1152+BF1152,2),"")</f>
        <v/>
      </c>
      <c r="BH1152" s="815" t="str">
        <f ca="1">IF(BE1152&lt;&gt;"",ARROTONDA_user(BG1152*$AJ$1069,2),"")</f>
        <v/>
      </c>
      <c r="BI1152" s="449" t="str">
        <f t="shared" ca="1" si="33"/>
        <v/>
      </c>
    </row>
    <row r="1153" spans="1:61" ht="15.75" customHeight="1">
      <c r="A1153" s="1625">
        <f t="shared" si="34"/>
        <v>18</v>
      </c>
      <c r="B1153" s="1625"/>
      <c r="C1153" s="1625"/>
      <c r="D1153" s="1622" t="str">
        <f t="shared" si="30"/>
        <v/>
      </c>
      <c r="E1153" s="1623"/>
      <c r="F1153" s="1623"/>
      <c r="G1153" s="1623"/>
      <c r="H1153" s="1623"/>
      <c r="I1153" s="1623"/>
      <c r="J1153" s="1623"/>
      <c r="K1153" s="1623"/>
      <c r="L1153" s="1623"/>
      <c r="M1153" s="1623"/>
      <c r="N1153" s="1623"/>
      <c r="O1153" s="1624"/>
      <c r="P1153" s="1987"/>
      <c r="Q1153" s="1987"/>
      <c r="R1153" s="1987"/>
      <c r="S1153" s="1987"/>
      <c r="T1153" s="1987"/>
      <c r="U1153" s="1987"/>
      <c r="V1153" s="1543"/>
      <c r="W1153" s="1543"/>
      <c r="X1153" s="1543"/>
      <c r="Y1153" s="1543"/>
      <c r="Z1153" s="1543"/>
      <c r="AA1153" s="1543"/>
      <c r="AB1153" s="1543"/>
      <c r="AC1153" s="1543"/>
      <c r="AD1153" s="1543"/>
      <c r="AE1153" s="1543"/>
      <c r="AF1153" s="1543"/>
      <c r="AG1153" s="1543"/>
      <c r="AH1153" s="1543"/>
      <c r="AI1153" s="1543"/>
      <c r="AJ1153" s="1543"/>
      <c r="AK1153" s="1543"/>
      <c r="AL1153" s="1560" t="str">
        <f t="shared" si="31"/>
        <v/>
      </c>
      <c r="AM1153" s="1561"/>
      <c r="AN1153" s="1561"/>
      <c r="AO1153" s="1561"/>
      <c r="AP1153" s="1561"/>
      <c r="AQ1153" s="1562"/>
      <c r="AR1153" s="1563" t="str">
        <f t="shared" ca="1" si="32"/>
        <v/>
      </c>
      <c r="AS1153" s="1563"/>
      <c r="AT1153" s="1563"/>
      <c r="AU1153" s="1563"/>
      <c r="AV1153" s="1563"/>
      <c r="AW1153" s="1563"/>
      <c r="AX1153" s="1552"/>
      <c r="AY1153" s="1553"/>
      <c r="AZ1153" s="1553"/>
      <c r="BA1153" s="1553"/>
      <c r="BB1153" s="1553"/>
      <c r="BC1153" s="1554"/>
      <c r="BE1153" s="815" t="str">
        <f ca="1">IF(AR1153&lt;&gt;"",IF(AND(BF$1072=2,BF$1073=1,BE1094&lt;&gt;1),MIN(ARROTONDA_user(AR1153*$AJ$1066,2),80000),ARROTONDA_user(AR1153*$AJ$1066,2)),"")</f>
        <v/>
      </c>
      <c r="BF1153" s="815" t="str">
        <f ca="1">IF(BE1153&lt;&gt;"",IF(AND(AX1153&lt;&gt;"",AR1153&lt;&gt;""),ARROTONDA_user(AX1153,2),0),"")</f>
        <v/>
      </c>
      <c r="BG1153" s="815" t="str">
        <f ca="1">IF(BE1153&lt;&gt;"",ARROTONDA_user(BE1153+BF1153,2),"")</f>
        <v/>
      </c>
      <c r="BH1153" s="815" t="str">
        <f ca="1">IF(BE1153&lt;&gt;"",ARROTONDA_user(BG1153*$AJ$1069,2),"")</f>
        <v/>
      </c>
      <c r="BI1153" s="449" t="str">
        <f t="shared" ca="1" si="33"/>
        <v/>
      </c>
    </row>
    <row r="1154" spans="1:61" ht="15.75" customHeight="1">
      <c r="A1154" s="1625">
        <f t="shared" si="34"/>
        <v>19</v>
      </c>
      <c r="B1154" s="1625"/>
      <c r="C1154" s="1625"/>
      <c r="D1154" s="1622" t="str">
        <f t="shared" si="30"/>
        <v/>
      </c>
      <c r="E1154" s="1623"/>
      <c r="F1154" s="1623"/>
      <c r="G1154" s="1623"/>
      <c r="H1154" s="1623"/>
      <c r="I1154" s="1623"/>
      <c r="J1154" s="1623"/>
      <c r="K1154" s="1623"/>
      <c r="L1154" s="1623"/>
      <c r="M1154" s="1623"/>
      <c r="N1154" s="1623"/>
      <c r="O1154" s="1624"/>
      <c r="P1154" s="1987"/>
      <c r="Q1154" s="1987"/>
      <c r="R1154" s="1987"/>
      <c r="S1154" s="1987"/>
      <c r="T1154" s="1987"/>
      <c r="U1154" s="1987"/>
      <c r="V1154" s="1543"/>
      <c r="W1154" s="1543"/>
      <c r="X1154" s="1543"/>
      <c r="Y1154" s="1543"/>
      <c r="Z1154" s="1543"/>
      <c r="AA1154" s="1543"/>
      <c r="AB1154" s="1543"/>
      <c r="AC1154" s="1543"/>
      <c r="AD1154" s="1543"/>
      <c r="AE1154" s="1543"/>
      <c r="AF1154" s="1543"/>
      <c r="AG1154" s="1543"/>
      <c r="AH1154" s="1543"/>
      <c r="AI1154" s="1543"/>
      <c r="AJ1154" s="1543"/>
      <c r="AK1154" s="1543"/>
      <c r="AL1154" s="1560" t="str">
        <f t="shared" si="31"/>
        <v/>
      </c>
      <c r="AM1154" s="1561"/>
      <c r="AN1154" s="1561"/>
      <c r="AO1154" s="1561"/>
      <c r="AP1154" s="1561"/>
      <c r="AQ1154" s="1562"/>
      <c r="AR1154" s="1563" t="str">
        <f t="shared" ca="1" si="32"/>
        <v/>
      </c>
      <c r="AS1154" s="1563"/>
      <c r="AT1154" s="1563"/>
      <c r="AU1154" s="1563"/>
      <c r="AV1154" s="1563"/>
      <c r="AW1154" s="1563"/>
      <c r="AX1154" s="1552"/>
      <c r="AY1154" s="1553"/>
      <c r="AZ1154" s="1553"/>
      <c r="BA1154" s="1553"/>
      <c r="BB1154" s="1553"/>
      <c r="BC1154" s="1554"/>
      <c r="BE1154" s="815" t="str">
        <f ca="1">IF(AR1154&lt;&gt;"",IF(AND(BF$1072=2,BF$1073=1,BE1095&lt;&gt;1),MIN(ARROTONDA_user(AR1154*$AJ$1066,2),80000),ARROTONDA_user(AR1154*$AJ$1066,2)),"")</f>
        <v/>
      </c>
      <c r="BF1154" s="815" t="str">
        <f ca="1">IF(BE1154&lt;&gt;"",IF(AND(AX1154&lt;&gt;"",AR1154&lt;&gt;""),ARROTONDA_user(AX1154,2),0),"")</f>
        <v/>
      </c>
      <c r="BG1154" s="815" t="str">
        <f ca="1">IF(BE1154&lt;&gt;"",ARROTONDA_user(BE1154+BF1154,2),"")</f>
        <v/>
      </c>
      <c r="BH1154" s="815" t="str">
        <f ca="1">IF(BE1154&lt;&gt;"",ARROTONDA_user(BG1154*$AJ$1069,2),"")</f>
        <v/>
      </c>
      <c r="BI1154" s="449" t="str">
        <f t="shared" ca="1" si="33"/>
        <v/>
      </c>
    </row>
    <row r="1155" spans="1:61" ht="15.75" customHeight="1">
      <c r="A1155" s="1625">
        <f t="shared" si="34"/>
        <v>20</v>
      </c>
      <c r="B1155" s="1625"/>
      <c r="C1155" s="1625"/>
      <c r="D1155" s="1622" t="str">
        <f t="shared" si="30"/>
        <v/>
      </c>
      <c r="E1155" s="1623"/>
      <c r="F1155" s="1623"/>
      <c r="G1155" s="1623"/>
      <c r="H1155" s="1623"/>
      <c r="I1155" s="1623"/>
      <c r="J1155" s="1623"/>
      <c r="K1155" s="1623"/>
      <c r="L1155" s="1623"/>
      <c r="M1155" s="1623"/>
      <c r="N1155" s="1623"/>
      <c r="O1155" s="1624"/>
      <c r="P1155" s="1987"/>
      <c r="Q1155" s="1987"/>
      <c r="R1155" s="1987"/>
      <c r="S1155" s="1987"/>
      <c r="T1155" s="1987"/>
      <c r="U1155" s="1987"/>
      <c r="V1155" s="1543"/>
      <c r="W1155" s="1543"/>
      <c r="X1155" s="1543"/>
      <c r="Y1155" s="1543"/>
      <c r="Z1155" s="1543"/>
      <c r="AA1155" s="1543"/>
      <c r="AB1155" s="1543"/>
      <c r="AC1155" s="1543"/>
      <c r="AD1155" s="1543"/>
      <c r="AE1155" s="1543"/>
      <c r="AF1155" s="1543"/>
      <c r="AG1155" s="1543"/>
      <c r="AH1155" s="1543"/>
      <c r="AI1155" s="1543"/>
      <c r="AJ1155" s="1543"/>
      <c r="AK1155" s="1543"/>
      <c r="AL1155" s="1560" t="str">
        <f t="shared" si="31"/>
        <v/>
      </c>
      <c r="AM1155" s="1561"/>
      <c r="AN1155" s="1561"/>
      <c r="AO1155" s="1561"/>
      <c r="AP1155" s="1561"/>
      <c r="AQ1155" s="1562"/>
      <c r="AR1155" s="1563" t="str">
        <f t="shared" ca="1" si="32"/>
        <v/>
      </c>
      <c r="AS1155" s="1563"/>
      <c r="AT1155" s="1563"/>
      <c r="AU1155" s="1563"/>
      <c r="AV1155" s="1563"/>
      <c r="AW1155" s="1563"/>
      <c r="AX1155" s="1552"/>
      <c r="AY1155" s="1553"/>
      <c r="AZ1155" s="1553"/>
      <c r="BA1155" s="1553"/>
      <c r="BB1155" s="1553"/>
      <c r="BC1155" s="1554"/>
      <c r="BE1155" s="815" t="str">
        <f ca="1">IF(AR1155&lt;&gt;"",IF(AND(BF$1072=2,BF$1073=1,BE1096&lt;&gt;1),MIN(ARROTONDA_user(AR1155*$AJ$1066,2),80000),ARROTONDA_user(AR1155*$AJ$1066,2)),"")</f>
        <v/>
      </c>
      <c r="BF1155" s="815" t="str">
        <f ca="1">IF(BE1155&lt;&gt;"",IF(AND(AX1155&lt;&gt;"",AR1155&lt;&gt;""),ARROTONDA_user(AX1155,2),0),"")</f>
        <v/>
      </c>
      <c r="BG1155" s="815" t="str">
        <f ca="1">IF(BE1155&lt;&gt;"",ARROTONDA_user(BE1155+BF1155,2),"")</f>
        <v/>
      </c>
      <c r="BH1155" s="815" t="str">
        <f ca="1">IF(BE1155&lt;&gt;"",ARROTONDA_user(BG1155*$AJ$1069,2),"")</f>
        <v/>
      </c>
      <c r="BI1155" s="449" t="str">
        <f t="shared" ca="1" si="33"/>
        <v/>
      </c>
    </row>
    <row r="1156" spans="1:61" ht="15.75" customHeight="1">
      <c r="A1156" s="1625">
        <f t="shared" si="34"/>
        <v>21</v>
      </c>
      <c r="B1156" s="1625"/>
      <c r="C1156" s="1625"/>
      <c r="D1156" s="1622" t="str">
        <f t="shared" si="30"/>
        <v/>
      </c>
      <c r="E1156" s="1623"/>
      <c r="F1156" s="1623"/>
      <c r="G1156" s="1623"/>
      <c r="H1156" s="1623"/>
      <c r="I1156" s="1623"/>
      <c r="J1156" s="1623"/>
      <c r="K1156" s="1623"/>
      <c r="L1156" s="1623"/>
      <c r="M1156" s="1623"/>
      <c r="N1156" s="1623"/>
      <c r="O1156" s="1624"/>
      <c r="P1156" s="1987"/>
      <c r="Q1156" s="1987"/>
      <c r="R1156" s="1987"/>
      <c r="S1156" s="1987"/>
      <c r="T1156" s="1987"/>
      <c r="U1156" s="1987"/>
      <c r="V1156" s="1543"/>
      <c r="W1156" s="1543"/>
      <c r="X1156" s="1543"/>
      <c r="Y1156" s="1543"/>
      <c r="Z1156" s="1543"/>
      <c r="AA1156" s="1543"/>
      <c r="AB1156" s="1543"/>
      <c r="AC1156" s="1543"/>
      <c r="AD1156" s="1543"/>
      <c r="AE1156" s="1543"/>
      <c r="AF1156" s="1543"/>
      <c r="AG1156" s="1543"/>
      <c r="AH1156" s="1543"/>
      <c r="AI1156" s="1543"/>
      <c r="AJ1156" s="1543"/>
      <c r="AK1156" s="1543"/>
      <c r="AL1156" s="1560" t="str">
        <f t="shared" si="31"/>
        <v/>
      </c>
      <c r="AM1156" s="1561"/>
      <c r="AN1156" s="1561"/>
      <c r="AO1156" s="1561"/>
      <c r="AP1156" s="1561"/>
      <c r="AQ1156" s="1562"/>
      <c r="AR1156" s="1563" t="str">
        <f t="shared" ca="1" si="32"/>
        <v/>
      </c>
      <c r="AS1156" s="1563"/>
      <c r="AT1156" s="1563"/>
      <c r="AU1156" s="1563"/>
      <c r="AV1156" s="1563"/>
      <c r="AW1156" s="1563"/>
      <c r="AX1156" s="1552"/>
      <c r="AY1156" s="1553"/>
      <c r="AZ1156" s="1553"/>
      <c r="BA1156" s="1553"/>
      <c r="BB1156" s="1553"/>
      <c r="BC1156" s="1554"/>
      <c r="BE1156" s="815" t="str">
        <f ca="1">IF(AR1156&lt;&gt;"",IF(AND(BF$1072=2,BF$1073=1,BE1097&lt;&gt;1),MIN(ARROTONDA_user(AR1156*$AJ$1066,2),80000),ARROTONDA_user(AR1156*$AJ$1066,2)),"")</f>
        <v/>
      </c>
      <c r="BF1156" s="815" t="str">
        <f ca="1">IF(BE1156&lt;&gt;"",IF(AND(AX1156&lt;&gt;"",AR1156&lt;&gt;""),ARROTONDA_user(AX1156,2),0),"")</f>
        <v/>
      </c>
      <c r="BG1156" s="815" t="str">
        <f ca="1">IF(BE1156&lt;&gt;"",ARROTONDA_user(BE1156+BF1156,2),"")</f>
        <v/>
      </c>
      <c r="BH1156" s="815" t="str">
        <f ca="1">IF(BE1156&lt;&gt;"",ARROTONDA_user(BG1156*$AJ$1069,2),"")</f>
        <v/>
      </c>
      <c r="BI1156" s="449" t="str">
        <f t="shared" ca="1" si="33"/>
        <v/>
      </c>
    </row>
    <row r="1157" spans="1:61" ht="15.75" customHeight="1">
      <c r="A1157" s="1625">
        <f t="shared" si="34"/>
        <v>22</v>
      </c>
      <c r="B1157" s="1625"/>
      <c r="C1157" s="1625"/>
      <c r="D1157" s="1622" t="str">
        <f t="shared" si="30"/>
        <v/>
      </c>
      <c r="E1157" s="1623"/>
      <c r="F1157" s="1623"/>
      <c r="G1157" s="1623"/>
      <c r="H1157" s="1623"/>
      <c r="I1157" s="1623"/>
      <c r="J1157" s="1623"/>
      <c r="K1157" s="1623"/>
      <c r="L1157" s="1623"/>
      <c r="M1157" s="1623"/>
      <c r="N1157" s="1623"/>
      <c r="O1157" s="1624"/>
      <c r="P1157" s="1987"/>
      <c r="Q1157" s="1987"/>
      <c r="R1157" s="1987"/>
      <c r="S1157" s="1987"/>
      <c r="T1157" s="1987"/>
      <c r="U1157" s="1987"/>
      <c r="V1157" s="1543"/>
      <c r="W1157" s="1543"/>
      <c r="X1157" s="1543"/>
      <c r="Y1157" s="1543"/>
      <c r="Z1157" s="1543"/>
      <c r="AA1157" s="1543"/>
      <c r="AB1157" s="1543"/>
      <c r="AC1157" s="1543"/>
      <c r="AD1157" s="1543"/>
      <c r="AE1157" s="1543"/>
      <c r="AF1157" s="1543"/>
      <c r="AG1157" s="1543"/>
      <c r="AH1157" s="1543"/>
      <c r="AI1157" s="1543"/>
      <c r="AJ1157" s="1543"/>
      <c r="AK1157" s="1543"/>
      <c r="AL1157" s="1560" t="str">
        <f t="shared" si="31"/>
        <v/>
      </c>
      <c r="AM1157" s="1561"/>
      <c r="AN1157" s="1561"/>
      <c r="AO1157" s="1561"/>
      <c r="AP1157" s="1561"/>
      <c r="AQ1157" s="1562"/>
      <c r="AR1157" s="1563" t="str">
        <f t="shared" ca="1" si="32"/>
        <v/>
      </c>
      <c r="AS1157" s="1563"/>
      <c r="AT1157" s="1563"/>
      <c r="AU1157" s="1563"/>
      <c r="AV1157" s="1563"/>
      <c r="AW1157" s="1563"/>
      <c r="AX1157" s="1552"/>
      <c r="AY1157" s="1553"/>
      <c r="AZ1157" s="1553"/>
      <c r="BA1157" s="1553"/>
      <c r="BB1157" s="1553"/>
      <c r="BC1157" s="1554"/>
      <c r="BE1157" s="815" t="str">
        <f ca="1">IF(AR1157&lt;&gt;"",IF(AND(BF$1072=2,BF$1073=1,BE1098&lt;&gt;1),MIN(ARROTONDA_user(AR1157*$AJ$1066,2),80000),ARROTONDA_user(AR1157*$AJ$1066,2)),"")</f>
        <v/>
      </c>
      <c r="BF1157" s="815" t="str">
        <f ca="1">IF(BE1157&lt;&gt;"",IF(AND(AX1157&lt;&gt;"",AR1157&lt;&gt;""),ARROTONDA_user(AX1157,2),0),"")</f>
        <v/>
      </c>
      <c r="BG1157" s="815" t="str">
        <f ca="1">IF(BE1157&lt;&gt;"",ARROTONDA_user(BE1157+BF1157,2),"")</f>
        <v/>
      </c>
      <c r="BH1157" s="815" t="str">
        <f ca="1">IF(BE1157&lt;&gt;"",ARROTONDA_user(BG1157*$AJ$1069,2),"")</f>
        <v/>
      </c>
      <c r="BI1157" s="449" t="str">
        <f t="shared" ca="1" si="33"/>
        <v/>
      </c>
    </row>
    <row r="1158" spans="1:61" ht="15.75" customHeight="1">
      <c r="A1158" s="1625">
        <f t="shared" si="34"/>
        <v>23</v>
      </c>
      <c r="B1158" s="1625"/>
      <c r="C1158" s="1625"/>
      <c r="D1158" s="1622" t="str">
        <f t="shared" si="30"/>
        <v/>
      </c>
      <c r="E1158" s="1623"/>
      <c r="F1158" s="1623"/>
      <c r="G1158" s="1623"/>
      <c r="H1158" s="1623"/>
      <c r="I1158" s="1623"/>
      <c r="J1158" s="1623"/>
      <c r="K1158" s="1623"/>
      <c r="L1158" s="1623"/>
      <c r="M1158" s="1623"/>
      <c r="N1158" s="1623"/>
      <c r="O1158" s="1624"/>
      <c r="P1158" s="1987"/>
      <c r="Q1158" s="1987"/>
      <c r="R1158" s="1987"/>
      <c r="S1158" s="1987"/>
      <c r="T1158" s="1987"/>
      <c r="U1158" s="1987"/>
      <c r="V1158" s="1543"/>
      <c r="W1158" s="1543"/>
      <c r="X1158" s="1543"/>
      <c r="Y1158" s="1543"/>
      <c r="Z1158" s="1543"/>
      <c r="AA1158" s="1543"/>
      <c r="AB1158" s="1543"/>
      <c r="AC1158" s="1543"/>
      <c r="AD1158" s="1543"/>
      <c r="AE1158" s="1543"/>
      <c r="AF1158" s="1543"/>
      <c r="AG1158" s="1543"/>
      <c r="AH1158" s="1543"/>
      <c r="AI1158" s="1543"/>
      <c r="AJ1158" s="1543"/>
      <c r="AK1158" s="1543"/>
      <c r="AL1158" s="1560" t="str">
        <f t="shared" si="31"/>
        <v/>
      </c>
      <c r="AM1158" s="1561"/>
      <c r="AN1158" s="1561"/>
      <c r="AO1158" s="1561"/>
      <c r="AP1158" s="1561"/>
      <c r="AQ1158" s="1562"/>
      <c r="AR1158" s="1563" t="str">
        <f t="shared" ca="1" si="32"/>
        <v/>
      </c>
      <c r="AS1158" s="1563"/>
      <c r="AT1158" s="1563"/>
      <c r="AU1158" s="1563"/>
      <c r="AV1158" s="1563"/>
      <c r="AW1158" s="1563"/>
      <c r="AX1158" s="1552"/>
      <c r="AY1158" s="1553"/>
      <c r="AZ1158" s="1553"/>
      <c r="BA1158" s="1553"/>
      <c r="BB1158" s="1553"/>
      <c r="BC1158" s="1554"/>
      <c r="BE1158" s="815" t="str">
        <f ca="1">IF(AR1158&lt;&gt;"",IF(AND(BF$1072=2,BF$1073=1,BE1099&lt;&gt;1),MIN(ARROTONDA_user(AR1158*$AJ$1066,2),80000),ARROTONDA_user(AR1158*$AJ$1066,2)),"")</f>
        <v/>
      </c>
      <c r="BF1158" s="815" t="str">
        <f ca="1">IF(BE1158&lt;&gt;"",IF(AND(AX1158&lt;&gt;"",AR1158&lt;&gt;""),ARROTONDA_user(AX1158,2),0),"")</f>
        <v/>
      </c>
      <c r="BG1158" s="815" t="str">
        <f ca="1">IF(BE1158&lt;&gt;"",ARROTONDA_user(BE1158+BF1158,2),"")</f>
        <v/>
      </c>
      <c r="BH1158" s="815" t="str">
        <f ca="1">IF(BE1158&lt;&gt;"",ARROTONDA_user(BG1158*$AJ$1069,2),"")</f>
        <v/>
      </c>
      <c r="BI1158" s="449" t="str">
        <f t="shared" ca="1" si="33"/>
        <v/>
      </c>
    </row>
    <row r="1159" spans="1:61" ht="15.75" customHeight="1">
      <c r="A1159" s="1625">
        <f t="shared" si="34"/>
        <v>24</v>
      </c>
      <c r="B1159" s="1625"/>
      <c r="C1159" s="1625"/>
      <c r="D1159" s="1622" t="str">
        <f t="shared" si="30"/>
        <v/>
      </c>
      <c r="E1159" s="1623"/>
      <c r="F1159" s="1623"/>
      <c r="G1159" s="1623"/>
      <c r="H1159" s="1623"/>
      <c r="I1159" s="1623"/>
      <c r="J1159" s="1623"/>
      <c r="K1159" s="1623"/>
      <c r="L1159" s="1623"/>
      <c r="M1159" s="1623"/>
      <c r="N1159" s="1623"/>
      <c r="O1159" s="1624"/>
      <c r="P1159" s="1987"/>
      <c r="Q1159" s="1987"/>
      <c r="R1159" s="1987"/>
      <c r="S1159" s="1987"/>
      <c r="T1159" s="1987"/>
      <c r="U1159" s="1987"/>
      <c r="V1159" s="1543"/>
      <c r="W1159" s="1543"/>
      <c r="X1159" s="1543"/>
      <c r="Y1159" s="1543"/>
      <c r="Z1159" s="1543"/>
      <c r="AA1159" s="1543"/>
      <c r="AB1159" s="1543"/>
      <c r="AC1159" s="1543"/>
      <c r="AD1159" s="1543"/>
      <c r="AE1159" s="1543"/>
      <c r="AF1159" s="1543"/>
      <c r="AG1159" s="1543"/>
      <c r="AH1159" s="1543"/>
      <c r="AI1159" s="1543"/>
      <c r="AJ1159" s="1543"/>
      <c r="AK1159" s="1543"/>
      <c r="AL1159" s="1560" t="str">
        <f t="shared" si="31"/>
        <v/>
      </c>
      <c r="AM1159" s="1561"/>
      <c r="AN1159" s="1561"/>
      <c r="AO1159" s="1561"/>
      <c r="AP1159" s="1561"/>
      <c r="AQ1159" s="1562"/>
      <c r="AR1159" s="1563" t="str">
        <f t="shared" ca="1" si="32"/>
        <v/>
      </c>
      <c r="AS1159" s="1563"/>
      <c r="AT1159" s="1563"/>
      <c r="AU1159" s="1563"/>
      <c r="AV1159" s="1563"/>
      <c r="AW1159" s="1563"/>
      <c r="AX1159" s="1552"/>
      <c r="AY1159" s="1553"/>
      <c r="AZ1159" s="1553"/>
      <c r="BA1159" s="1553"/>
      <c r="BB1159" s="1553"/>
      <c r="BC1159" s="1554"/>
      <c r="BE1159" s="815" t="str">
        <f ca="1">IF(AR1159&lt;&gt;"",IF(AND(BF$1072=2,BF$1073=1,BE1100&lt;&gt;1),MIN(ARROTONDA_user(AR1159*$AJ$1066,2),80000),ARROTONDA_user(AR1159*$AJ$1066,2)),"")</f>
        <v/>
      </c>
      <c r="BF1159" s="815" t="str">
        <f ca="1">IF(BE1159&lt;&gt;"",IF(AND(AX1159&lt;&gt;"",AR1159&lt;&gt;""),ARROTONDA_user(AX1159,2),0),"")</f>
        <v/>
      </c>
      <c r="BG1159" s="815" t="str">
        <f ca="1">IF(BE1159&lt;&gt;"",ARROTONDA_user(BE1159+BF1159,2),"")</f>
        <v/>
      </c>
      <c r="BH1159" s="815" t="str">
        <f ca="1">IF(BE1159&lt;&gt;"",ARROTONDA_user(BG1159*$AJ$1069,2),"")</f>
        <v/>
      </c>
      <c r="BI1159" s="449" t="str">
        <f t="shared" ca="1" si="33"/>
        <v/>
      </c>
    </row>
    <row r="1160" spans="1:61" ht="15.75" customHeight="1">
      <c r="A1160" s="1625">
        <f t="shared" si="34"/>
        <v>25</v>
      </c>
      <c r="B1160" s="1625"/>
      <c r="C1160" s="1625"/>
      <c r="D1160" s="1622" t="str">
        <f t="shared" si="30"/>
        <v/>
      </c>
      <c r="E1160" s="1623"/>
      <c r="F1160" s="1623"/>
      <c r="G1160" s="1623"/>
      <c r="H1160" s="1623"/>
      <c r="I1160" s="1623"/>
      <c r="J1160" s="1623"/>
      <c r="K1160" s="1623"/>
      <c r="L1160" s="1623"/>
      <c r="M1160" s="1623"/>
      <c r="N1160" s="1623"/>
      <c r="O1160" s="1624"/>
      <c r="P1160" s="1987"/>
      <c r="Q1160" s="1987"/>
      <c r="R1160" s="1987"/>
      <c r="S1160" s="1987"/>
      <c r="T1160" s="1987"/>
      <c r="U1160" s="1987"/>
      <c r="V1160" s="1543"/>
      <c r="W1160" s="1543"/>
      <c r="X1160" s="1543"/>
      <c r="Y1160" s="1543"/>
      <c r="Z1160" s="1543"/>
      <c r="AA1160" s="1543"/>
      <c r="AB1160" s="1543"/>
      <c r="AC1160" s="1543"/>
      <c r="AD1160" s="1543"/>
      <c r="AE1160" s="1543"/>
      <c r="AF1160" s="1543"/>
      <c r="AG1160" s="1543"/>
      <c r="AH1160" s="1543"/>
      <c r="AI1160" s="1543"/>
      <c r="AJ1160" s="1543"/>
      <c r="AK1160" s="1543"/>
      <c r="AL1160" s="1560" t="str">
        <f t="shared" si="31"/>
        <v/>
      </c>
      <c r="AM1160" s="1561"/>
      <c r="AN1160" s="1561"/>
      <c r="AO1160" s="1561"/>
      <c r="AP1160" s="1561"/>
      <c r="AQ1160" s="1562"/>
      <c r="AR1160" s="1563" t="str">
        <f t="shared" ca="1" si="32"/>
        <v/>
      </c>
      <c r="AS1160" s="1563"/>
      <c r="AT1160" s="1563"/>
      <c r="AU1160" s="1563"/>
      <c r="AV1160" s="1563"/>
      <c r="AW1160" s="1563"/>
      <c r="AX1160" s="1552"/>
      <c r="AY1160" s="1553"/>
      <c r="AZ1160" s="1553"/>
      <c r="BA1160" s="1553"/>
      <c r="BB1160" s="1553"/>
      <c r="BC1160" s="1554"/>
      <c r="BE1160" s="815" t="str">
        <f ca="1">IF(AR1160&lt;&gt;"",IF(AND(BF$1072=2,BF$1073=1,BE1101&lt;&gt;1),MIN(ARROTONDA_user(AR1160*$AJ$1066,2),80000),ARROTONDA_user(AR1160*$AJ$1066,2)),"")</f>
        <v/>
      </c>
      <c r="BF1160" s="815" t="str">
        <f ca="1">IF(BE1160&lt;&gt;"",IF(AND(AX1160&lt;&gt;"",AR1160&lt;&gt;""),ARROTONDA_user(AX1160,2),0),"")</f>
        <v/>
      </c>
      <c r="BG1160" s="815" t="str">
        <f ca="1">IF(BE1160&lt;&gt;"",ARROTONDA_user(BE1160+BF1160,2),"")</f>
        <v/>
      </c>
      <c r="BH1160" s="815" t="str">
        <f ca="1">IF(BE1160&lt;&gt;"",ARROTONDA_user(BG1160*$AJ$1069,2),"")</f>
        <v/>
      </c>
      <c r="BI1160" s="449" t="str">
        <f t="shared" ca="1" si="33"/>
        <v/>
      </c>
    </row>
    <row r="1161" spans="1:61" ht="15.75" customHeight="1">
      <c r="A1161" s="1625">
        <f t="shared" si="34"/>
        <v>26</v>
      </c>
      <c r="B1161" s="1625"/>
      <c r="C1161" s="1625"/>
      <c r="D1161" s="1622" t="str">
        <f t="shared" si="30"/>
        <v/>
      </c>
      <c r="E1161" s="1623"/>
      <c r="F1161" s="1623"/>
      <c r="G1161" s="1623"/>
      <c r="H1161" s="1623"/>
      <c r="I1161" s="1623"/>
      <c r="J1161" s="1623"/>
      <c r="K1161" s="1623"/>
      <c r="L1161" s="1623"/>
      <c r="M1161" s="1623"/>
      <c r="N1161" s="1623"/>
      <c r="O1161" s="1624"/>
      <c r="P1161" s="1987"/>
      <c r="Q1161" s="1987"/>
      <c r="R1161" s="1987"/>
      <c r="S1161" s="1987"/>
      <c r="T1161" s="1987"/>
      <c r="U1161" s="1987"/>
      <c r="V1161" s="1543"/>
      <c r="W1161" s="1543"/>
      <c r="X1161" s="1543"/>
      <c r="Y1161" s="1543"/>
      <c r="Z1161" s="1543"/>
      <c r="AA1161" s="1543"/>
      <c r="AB1161" s="1543"/>
      <c r="AC1161" s="1543"/>
      <c r="AD1161" s="1543"/>
      <c r="AE1161" s="1543"/>
      <c r="AF1161" s="1543"/>
      <c r="AG1161" s="1543"/>
      <c r="AH1161" s="1543"/>
      <c r="AI1161" s="1543"/>
      <c r="AJ1161" s="1543"/>
      <c r="AK1161" s="1543"/>
      <c r="AL1161" s="1560" t="str">
        <f t="shared" si="31"/>
        <v/>
      </c>
      <c r="AM1161" s="1561"/>
      <c r="AN1161" s="1561"/>
      <c r="AO1161" s="1561"/>
      <c r="AP1161" s="1561"/>
      <c r="AQ1161" s="1562"/>
      <c r="AR1161" s="1563" t="str">
        <f t="shared" ca="1" si="32"/>
        <v/>
      </c>
      <c r="AS1161" s="1563"/>
      <c r="AT1161" s="1563"/>
      <c r="AU1161" s="1563"/>
      <c r="AV1161" s="1563"/>
      <c r="AW1161" s="1563"/>
      <c r="AX1161" s="1552"/>
      <c r="AY1161" s="1553"/>
      <c r="AZ1161" s="1553"/>
      <c r="BA1161" s="1553"/>
      <c r="BB1161" s="1553"/>
      <c r="BC1161" s="1554"/>
      <c r="BE1161" s="815" t="str">
        <f ca="1">IF(AR1161&lt;&gt;"",IF(AND(BF$1072=2,BF$1073=1,BE1102&lt;&gt;1),MIN(ARROTONDA_user(AR1161*$AJ$1066,2),80000),ARROTONDA_user(AR1161*$AJ$1066,2)),"")</f>
        <v/>
      </c>
      <c r="BF1161" s="815" t="str">
        <f ca="1">IF(BE1161&lt;&gt;"",IF(AND(AX1161&lt;&gt;"",AR1161&lt;&gt;""),ARROTONDA_user(AX1161,2),0),"")</f>
        <v/>
      </c>
      <c r="BG1161" s="815" t="str">
        <f ca="1">IF(BE1161&lt;&gt;"",ARROTONDA_user(BE1161+BF1161,2),"")</f>
        <v/>
      </c>
      <c r="BH1161" s="815" t="str">
        <f ca="1">IF(BE1161&lt;&gt;"",ARROTONDA_user(BG1161*$AJ$1069,2),"")</f>
        <v/>
      </c>
      <c r="BI1161" s="449" t="str">
        <f t="shared" ca="1" si="33"/>
        <v/>
      </c>
    </row>
    <row r="1162" spans="1:61" ht="15.75" customHeight="1">
      <c r="A1162" s="1625">
        <f t="shared" si="34"/>
        <v>27</v>
      </c>
      <c r="B1162" s="1625"/>
      <c r="C1162" s="1625"/>
      <c r="D1162" s="1622" t="str">
        <f t="shared" si="30"/>
        <v/>
      </c>
      <c r="E1162" s="1623"/>
      <c r="F1162" s="1623"/>
      <c r="G1162" s="1623"/>
      <c r="H1162" s="1623"/>
      <c r="I1162" s="1623"/>
      <c r="J1162" s="1623"/>
      <c r="K1162" s="1623"/>
      <c r="L1162" s="1623"/>
      <c r="M1162" s="1623"/>
      <c r="N1162" s="1623"/>
      <c r="O1162" s="1624"/>
      <c r="P1162" s="1987"/>
      <c r="Q1162" s="1987"/>
      <c r="R1162" s="1987"/>
      <c r="S1162" s="1987"/>
      <c r="T1162" s="1987"/>
      <c r="U1162" s="1987"/>
      <c r="V1162" s="1543"/>
      <c r="W1162" s="1543"/>
      <c r="X1162" s="1543"/>
      <c r="Y1162" s="1543"/>
      <c r="Z1162" s="1543"/>
      <c r="AA1162" s="1543"/>
      <c r="AB1162" s="1543"/>
      <c r="AC1162" s="1543"/>
      <c r="AD1162" s="1543"/>
      <c r="AE1162" s="1543"/>
      <c r="AF1162" s="1543"/>
      <c r="AG1162" s="1543"/>
      <c r="AH1162" s="1543"/>
      <c r="AI1162" s="1543"/>
      <c r="AJ1162" s="1543"/>
      <c r="AK1162" s="1543"/>
      <c r="AL1162" s="1560" t="str">
        <f t="shared" si="31"/>
        <v/>
      </c>
      <c r="AM1162" s="1561"/>
      <c r="AN1162" s="1561"/>
      <c r="AO1162" s="1561"/>
      <c r="AP1162" s="1561"/>
      <c r="AQ1162" s="1562"/>
      <c r="AR1162" s="1563" t="str">
        <f t="shared" ca="1" si="32"/>
        <v/>
      </c>
      <c r="AS1162" s="1563"/>
      <c r="AT1162" s="1563"/>
      <c r="AU1162" s="1563"/>
      <c r="AV1162" s="1563"/>
      <c r="AW1162" s="1563"/>
      <c r="AX1162" s="1552"/>
      <c r="AY1162" s="1553"/>
      <c r="AZ1162" s="1553"/>
      <c r="BA1162" s="1553"/>
      <c r="BB1162" s="1553"/>
      <c r="BC1162" s="1554"/>
      <c r="BE1162" s="815" t="str">
        <f ca="1">IF(AR1162&lt;&gt;"",IF(AND(BF$1072=2,BF$1073=1,BE1103&lt;&gt;1),MIN(ARROTONDA_user(AR1162*$AJ$1066,2),80000),ARROTONDA_user(AR1162*$AJ$1066,2)),"")</f>
        <v/>
      </c>
      <c r="BF1162" s="815" t="str">
        <f ca="1">IF(BE1162&lt;&gt;"",IF(AND(AX1162&lt;&gt;"",AR1162&lt;&gt;""),ARROTONDA_user(AX1162,2),0),"")</f>
        <v/>
      </c>
      <c r="BG1162" s="815" t="str">
        <f ca="1">IF(BE1162&lt;&gt;"",ARROTONDA_user(BE1162+BF1162,2),"")</f>
        <v/>
      </c>
      <c r="BH1162" s="815" t="str">
        <f ca="1">IF(BE1162&lt;&gt;"",ARROTONDA_user(BG1162*$AJ$1069,2),"")</f>
        <v/>
      </c>
      <c r="BI1162" s="449" t="str">
        <f t="shared" ca="1" si="33"/>
        <v/>
      </c>
    </row>
    <row r="1163" spans="1:61" ht="15.75" customHeight="1">
      <c r="A1163" s="1625">
        <f t="shared" si="34"/>
        <v>28</v>
      </c>
      <c r="B1163" s="1625"/>
      <c r="C1163" s="1625"/>
      <c r="D1163" s="1622" t="str">
        <f t="shared" si="30"/>
        <v/>
      </c>
      <c r="E1163" s="1623"/>
      <c r="F1163" s="1623"/>
      <c r="G1163" s="1623"/>
      <c r="H1163" s="1623"/>
      <c r="I1163" s="1623"/>
      <c r="J1163" s="1623"/>
      <c r="K1163" s="1623"/>
      <c r="L1163" s="1623"/>
      <c r="M1163" s="1623"/>
      <c r="N1163" s="1623"/>
      <c r="O1163" s="1624"/>
      <c r="P1163" s="1987"/>
      <c r="Q1163" s="1987"/>
      <c r="R1163" s="1987"/>
      <c r="S1163" s="1987"/>
      <c r="T1163" s="1987"/>
      <c r="U1163" s="1987"/>
      <c r="V1163" s="1543"/>
      <c r="W1163" s="1543"/>
      <c r="X1163" s="1543"/>
      <c r="Y1163" s="1543"/>
      <c r="Z1163" s="1543"/>
      <c r="AA1163" s="1543"/>
      <c r="AB1163" s="1543"/>
      <c r="AC1163" s="1543"/>
      <c r="AD1163" s="1543"/>
      <c r="AE1163" s="1543"/>
      <c r="AF1163" s="1543"/>
      <c r="AG1163" s="1543"/>
      <c r="AH1163" s="1543"/>
      <c r="AI1163" s="1543"/>
      <c r="AJ1163" s="1543"/>
      <c r="AK1163" s="1543"/>
      <c r="AL1163" s="1560" t="str">
        <f t="shared" si="31"/>
        <v/>
      </c>
      <c r="AM1163" s="1561"/>
      <c r="AN1163" s="1561"/>
      <c r="AO1163" s="1561"/>
      <c r="AP1163" s="1561"/>
      <c r="AQ1163" s="1562"/>
      <c r="AR1163" s="1563" t="str">
        <f t="shared" ca="1" si="32"/>
        <v/>
      </c>
      <c r="AS1163" s="1563"/>
      <c r="AT1163" s="1563"/>
      <c r="AU1163" s="1563"/>
      <c r="AV1163" s="1563"/>
      <c r="AW1163" s="1563"/>
      <c r="AX1163" s="1552"/>
      <c r="AY1163" s="1553"/>
      <c r="AZ1163" s="1553"/>
      <c r="BA1163" s="1553"/>
      <c r="BB1163" s="1553"/>
      <c r="BC1163" s="1554"/>
      <c r="BE1163" s="815" t="str">
        <f ca="1">IF(AR1163&lt;&gt;"",IF(AND(BF$1072=2,BF$1073=1,BE1104&lt;&gt;1),MIN(ARROTONDA_user(AR1163*$AJ$1066,2),80000),ARROTONDA_user(AR1163*$AJ$1066,2)),"")</f>
        <v/>
      </c>
      <c r="BF1163" s="815" t="str">
        <f ca="1">IF(BE1163&lt;&gt;"",IF(AND(AX1163&lt;&gt;"",AR1163&lt;&gt;""),ARROTONDA_user(AX1163,2),0),"")</f>
        <v/>
      </c>
      <c r="BG1163" s="815" t="str">
        <f ca="1">IF(BE1163&lt;&gt;"",ARROTONDA_user(BE1163+BF1163,2),"")</f>
        <v/>
      </c>
      <c r="BH1163" s="815" t="str">
        <f ca="1">IF(BE1163&lt;&gt;"",ARROTONDA_user(BG1163*$AJ$1069,2),"")</f>
        <v/>
      </c>
      <c r="BI1163" s="449" t="str">
        <f t="shared" ca="1" si="33"/>
        <v/>
      </c>
    </row>
    <row r="1164" spans="1:61" ht="15.75" customHeight="1">
      <c r="A1164" s="1625">
        <f t="shared" si="34"/>
        <v>29</v>
      </c>
      <c r="B1164" s="1625"/>
      <c r="C1164" s="1625"/>
      <c r="D1164" s="1622" t="str">
        <f t="shared" si="30"/>
        <v/>
      </c>
      <c r="E1164" s="1623"/>
      <c r="F1164" s="1623"/>
      <c r="G1164" s="1623"/>
      <c r="H1164" s="1623"/>
      <c r="I1164" s="1623"/>
      <c r="J1164" s="1623"/>
      <c r="K1164" s="1623"/>
      <c r="L1164" s="1623"/>
      <c r="M1164" s="1623"/>
      <c r="N1164" s="1623"/>
      <c r="O1164" s="1624"/>
      <c r="P1164" s="1987"/>
      <c r="Q1164" s="1987"/>
      <c r="R1164" s="1987"/>
      <c r="S1164" s="1987"/>
      <c r="T1164" s="1987"/>
      <c r="U1164" s="1987"/>
      <c r="V1164" s="1543"/>
      <c r="W1164" s="1543"/>
      <c r="X1164" s="1543"/>
      <c r="Y1164" s="1543"/>
      <c r="Z1164" s="1543"/>
      <c r="AA1164" s="1543"/>
      <c r="AB1164" s="1543"/>
      <c r="AC1164" s="1543"/>
      <c r="AD1164" s="1543"/>
      <c r="AE1164" s="1543"/>
      <c r="AF1164" s="1543"/>
      <c r="AG1164" s="1543"/>
      <c r="AH1164" s="1543"/>
      <c r="AI1164" s="1543"/>
      <c r="AJ1164" s="1543"/>
      <c r="AK1164" s="1543"/>
      <c r="AL1164" s="1560" t="str">
        <f t="shared" si="31"/>
        <v/>
      </c>
      <c r="AM1164" s="1561"/>
      <c r="AN1164" s="1561"/>
      <c r="AO1164" s="1561"/>
      <c r="AP1164" s="1561"/>
      <c r="AQ1164" s="1562"/>
      <c r="AR1164" s="1563" t="str">
        <f t="shared" ca="1" si="32"/>
        <v/>
      </c>
      <c r="AS1164" s="1563"/>
      <c r="AT1164" s="1563"/>
      <c r="AU1164" s="1563"/>
      <c r="AV1164" s="1563"/>
      <c r="AW1164" s="1563"/>
      <c r="AX1164" s="1552"/>
      <c r="AY1164" s="1553"/>
      <c r="AZ1164" s="1553"/>
      <c r="BA1164" s="1553"/>
      <c r="BB1164" s="1553"/>
      <c r="BC1164" s="1554"/>
      <c r="BE1164" s="815" t="str">
        <f ca="1">IF(AR1164&lt;&gt;"",IF(AND(BF$1072=2,BF$1073=1,BE1105&lt;&gt;1),MIN(ARROTONDA_user(AR1164*$AJ$1066,2),80000),ARROTONDA_user(AR1164*$AJ$1066,2)),"")</f>
        <v/>
      </c>
      <c r="BF1164" s="815" t="str">
        <f ca="1">IF(BE1164&lt;&gt;"",IF(AND(AX1164&lt;&gt;"",AR1164&lt;&gt;""),ARROTONDA_user(AX1164,2),0),"")</f>
        <v/>
      </c>
      <c r="BG1164" s="815" t="str">
        <f ca="1">IF(BE1164&lt;&gt;"",ARROTONDA_user(BE1164+BF1164,2),"")</f>
        <v/>
      </c>
      <c r="BH1164" s="815" t="str">
        <f ca="1">IF(BE1164&lt;&gt;"",ARROTONDA_user(BG1164*$AJ$1069,2),"")</f>
        <v/>
      </c>
      <c r="BI1164" s="449" t="str">
        <f t="shared" ca="1" si="33"/>
        <v/>
      </c>
    </row>
    <row r="1165" spans="1:61" ht="15.75" customHeight="1">
      <c r="A1165" s="1625">
        <f t="shared" si="34"/>
        <v>30</v>
      </c>
      <c r="B1165" s="1625"/>
      <c r="C1165" s="1625"/>
      <c r="D1165" s="1622" t="str">
        <f t="shared" si="30"/>
        <v/>
      </c>
      <c r="E1165" s="1623"/>
      <c r="F1165" s="1623"/>
      <c r="G1165" s="1623"/>
      <c r="H1165" s="1623"/>
      <c r="I1165" s="1623"/>
      <c r="J1165" s="1623"/>
      <c r="K1165" s="1623"/>
      <c r="L1165" s="1623"/>
      <c r="M1165" s="1623"/>
      <c r="N1165" s="1623"/>
      <c r="O1165" s="1624"/>
      <c r="P1165" s="1987"/>
      <c r="Q1165" s="1987"/>
      <c r="R1165" s="1987"/>
      <c r="S1165" s="1987"/>
      <c r="T1165" s="1987"/>
      <c r="U1165" s="1987"/>
      <c r="V1165" s="1543"/>
      <c r="W1165" s="1543"/>
      <c r="X1165" s="1543"/>
      <c r="Y1165" s="1543"/>
      <c r="Z1165" s="1543"/>
      <c r="AA1165" s="1543"/>
      <c r="AB1165" s="1543"/>
      <c r="AC1165" s="1543"/>
      <c r="AD1165" s="1543"/>
      <c r="AE1165" s="1543"/>
      <c r="AF1165" s="1543"/>
      <c r="AG1165" s="1543"/>
      <c r="AH1165" s="1543"/>
      <c r="AI1165" s="1543"/>
      <c r="AJ1165" s="1543"/>
      <c r="AK1165" s="1543"/>
      <c r="AL1165" s="1560" t="str">
        <f t="shared" si="31"/>
        <v/>
      </c>
      <c r="AM1165" s="1561"/>
      <c r="AN1165" s="1561"/>
      <c r="AO1165" s="1561"/>
      <c r="AP1165" s="1561"/>
      <c r="AQ1165" s="1562"/>
      <c r="AR1165" s="1563" t="str">
        <f t="shared" ca="1" si="32"/>
        <v/>
      </c>
      <c r="AS1165" s="1563"/>
      <c r="AT1165" s="1563"/>
      <c r="AU1165" s="1563"/>
      <c r="AV1165" s="1563"/>
      <c r="AW1165" s="1563"/>
      <c r="AX1165" s="1552"/>
      <c r="AY1165" s="1553"/>
      <c r="AZ1165" s="1553"/>
      <c r="BA1165" s="1553"/>
      <c r="BB1165" s="1553"/>
      <c r="BC1165" s="1554"/>
      <c r="BE1165" s="815" t="str">
        <f ca="1">IF(AR1165&lt;&gt;"",IF(AND(BF$1072=2,BF$1073=1,BE1106&lt;&gt;1),MIN(ARROTONDA_user(AR1165*$AJ$1066,2),80000),ARROTONDA_user(AR1165*$AJ$1066,2)),"")</f>
        <v/>
      </c>
      <c r="BF1165" s="815" t="str">
        <f ca="1">IF(BE1165&lt;&gt;"",IF(AND(AX1165&lt;&gt;"",AR1165&lt;&gt;""),ARROTONDA_user(AX1165,2),0),"")</f>
        <v/>
      </c>
      <c r="BG1165" s="815" t="str">
        <f ca="1">IF(BE1165&lt;&gt;"",ARROTONDA_user(BE1165+BF1165,2),"")</f>
        <v/>
      </c>
      <c r="BH1165" s="815" t="str">
        <f ca="1">IF(BE1165&lt;&gt;"",ARROTONDA_user(BG1165*$AJ$1069,2),"")</f>
        <v/>
      </c>
      <c r="BI1165" s="449" t="str">
        <f t="shared" ca="1" si="33"/>
        <v/>
      </c>
    </row>
    <row r="1166" spans="1:61" ht="15.75" customHeight="1">
      <c r="A1166" s="1625">
        <f t="shared" si="34"/>
        <v>31</v>
      </c>
      <c r="B1166" s="1625"/>
      <c r="C1166" s="1625"/>
      <c r="D1166" s="1622" t="str">
        <f t="shared" si="30"/>
        <v/>
      </c>
      <c r="E1166" s="1623"/>
      <c r="F1166" s="1623"/>
      <c r="G1166" s="1623"/>
      <c r="H1166" s="1623"/>
      <c r="I1166" s="1623"/>
      <c r="J1166" s="1623"/>
      <c r="K1166" s="1623"/>
      <c r="L1166" s="1623"/>
      <c r="M1166" s="1623"/>
      <c r="N1166" s="1623"/>
      <c r="O1166" s="1624"/>
      <c r="P1166" s="1987"/>
      <c r="Q1166" s="1987"/>
      <c r="R1166" s="1987"/>
      <c r="S1166" s="1987"/>
      <c r="T1166" s="1987"/>
      <c r="U1166" s="1987"/>
      <c r="V1166" s="1543"/>
      <c r="W1166" s="1543"/>
      <c r="X1166" s="1543"/>
      <c r="Y1166" s="1543"/>
      <c r="Z1166" s="1543"/>
      <c r="AA1166" s="1543"/>
      <c r="AB1166" s="1543"/>
      <c r="AC1166" s="1543"/>
      <c r="AD1166" s="1543"/>
      <c r="AE1166" s="1543"/>
      <c r="AF1166" s="1543"/>
      <c r="AG1166" s="1543"/>
      <c r="AH1166" s="1543"/>
      <c r="AI1166" s="1543"/>
      <c r="AJ1166" s="1543"/>
      <c r="AK1166" s="1543"/>
      <c r="AL1166" s="1560" t="str">
        <f t="shared" si="31"/>
        <v/>
      </c>
      <c r="AM1166" s="1561"/>
      <c r="AN1166" s="1561"/>
      <c r="AO1166" s="1561"/>
      <c r="AP1166" s="1561"/>
      <c r="AQ1166" s="1562"/>
      <c r="AR1166" s="1563" t="str">
        <f t="shared" ca="1" si="32"/>
        <v/>
      </c>
      <c r="AS1166" s="1563"/>
      <c r="AT1166" s="1563"/>
      <c r="AU1166" s="1563"/>
      <c r="AV1166" s="1563"/>
      <c r="AW1166" s="1563"/>
      <c r="AX1166" s="1552"/>
      <c r="AY1166" s="1553"/>
      <c r="AZ1166" s="1553"/>
      <c r="BA1166" s="1553"/>
      <c r="BB1166" s="1553"/>
      <c r="BC1166" s="1554"/>
      <c r="BE1166" s="815" t="str">
        <f ca="1">IF(AR1166&lt;&gt;"",IF(AND(BF$1072=2,BF$1073=1,BE1107&lt;&gt;1),MIN(ARROTONDA_user(AR1166*$AJ$1066,2),80000),ARROTONDA_user(AR1166*$AJ$1066,2)),"")</f>
        <v/>
      </c>
      <c r="BF1166" s="815" t="str">
        <f ca="1">IF(BE1166&lt;&gt;"",IF(AND(AX1166&lt;&gt;"",AR1166&lt;&gt;""),ARROTONDA_user(AX1166,2),0),"")</f>
        <v/>
      </c>
      <c r="BG1166" s="815" t="str">
        <f ca="1">IF(BE1166&lt;&gt;"",ARROTONDA_user(BE1166+BF1166,2),"")</f>
        <v/>
      </c>
      <c r="BH1166" s="815" t="str">
        <f ca="1">IF(BE1166&lt;&gt;"",ARROTONDA_user(BG1166*$AJ$1069,2),"")</f>
        <v/>
      </c>
      <c r="BI1166" s="449" t="str">
        <f t="shared" ca="1" si="33"/>
        <v/>
      </c>
    </row>
    <row r="1167" spans="1:61" ht="15.75" customHeight="1">
      <c r="A1167" s="1625">
        <f t="shared" si="34"/>
        <v>32</v>
      </c>
      <c r="B1167" s="1625"/>
      <c r="C1167" s="1625"/>
      <c r="D1167" s="1622" t="str">
        <f t="shared" si="30"/>
        <v/>
      </c>
      <c r="E1167" s="1623"/>
      <c r="F1167" s="1623"/>
      <c r="G1167" s="1623"/>
      <c r="H1167" s="1623"/>
      <c r="I1167" s="1623"/>
      <c r="J1167" s="1623"/>
      <c r="K1167" s="1623"/>
      <c r="L1167" s="1623"/>
      <c r="M1167" s="1623"/>
      <c r="N1167" s="1623"/>
      <c r="O1167" s="1624"/>
      <c r="P1167" s="1987"/>
      <c r="Q1167" s="1987"/>
      <c r="R1167" s="1987"/>
      <c r="S1167" s="1987"/>
      <c r="T1167" s="1987"/>
      <c r="U1167" s="1987"/>
      <c r="V1167" s="1543"/>
      <c r="W1167" s="1543"/>
      <c r="X1167" s="1543"/>
      <c r="Y1167" s="1543"/>
      <c r="Z1167" s="1543"/>
      <c r="AA1167" s="1543"/>
      <c r="AB1167" s="1543"/>
      <c r="AC1167" s="1543"/>
      <c r="AD1167" s="1543"/>
      <c r="AE1167" s="1543"/>
      <c r="AF1167" s="1543"/>
      <c r="AG1167" s="1543"/>
      <c r="AH1167" s="1543"/>
      <c r="AI1167" s="1543"/>
      <c r="AJ1167" s="1543"/>
      <c r="AK1167" s="1543"/>
      <c r="AL1167" s="1560" t="str">
        <f t="shared" si="31"/>
        <v/>
      </c>
      <c r="AM1167" s="1561"/>
      <c r="AN1167" s="1561"/>
      <c r="AO1167" s="1561"/>
      <c r="AP1167" s="1561"/>
      <c r="AQ1167" s="1562"/>
      <c r="AR1167" s="1563" t="str">
        <f t="shared" ca="1" si="32"/>
        <v/>
      </c>
      <c r="AS1167" s="1563"/>
      <c r="AT1167" s="1563"/>
      <c r="AU1167" s="1563"/>
      <c r="AV1167" s="1563"/>
      <c r="AW1167" s="1563"/>
      <c r="AX1167" s="1552"/>
      <c r="AY1167" s="1553"/>
      <c r="AZ1167" s="1553"/>
      <c r="BA1167" s="1553"/>
      <c r="BB1167" s="1553"/>
      <c r="BC1167" s="1554"/>
      <c r="BE1167" s="815" t="str">
        <f ca="1">IF(AR1167&lt;&gt;"",IF(AND(BF$1072=2,BF$1073=1,BE1108&lt;&gt;1),MIN(ARROTONDA_user(AR1167*$AJ$1066,2),80000),ARROTONDA_user(AR1167*$AJ$1066,2)),"")</f>
        <v/>
      </c>
      <c r="BF1167" s="815" t="str">
        <f ca="1">IF(BE1167&lt;&gt;"",IF(AND(AX1167&lt;&gt;"",AR1167&lt;&gt;""),ARROTONDA_user(AX1167,2),0),"")</f>
        <v/>
      </c>
      <c r="BG1167" s="815" t="str">
        <f ca="1">IF(BE1167&lt;&gt;"",ARROTONDA_user(BE1167+BF1167,2),"")</f>
        <v/>
      </c>
      <c r="BH1167" s="815" t="str">
        <f ca="1">IF(BE1167&lt;&gt;"",ARROTONDA_user(BG1167*$AJ$1069,2),"")</f>
        <v/>
      </c>
      <c r="BI1167" s="449" t="str">
        <f t="shared" ca="1" si="33"/>
        <v/>
      </c>
    </row>
    <row r="1168" spans="1:61" ht="15.75" customHeight="1">
      <c r="A1168" s="1625">
        <f t="shared" si="34"/>
        <v>33</v>
      </c>
      <c r="B1168" s="1625"/>
      <c r="C1168" s="1625"/>
      <c r="D1168" s="1622" t="str">
        <f t="shared" ref="D1168:D1199" si="35">IF(D1109&lt;&gt;"",D1109,"")</f>
        <v/>
      </c>
      <c r="E1168" s="1623"/>
      <c r="F1168" s="1623"/>
      <c r="G1168" s="1623"/>
      <c r="H1168" s="1623"/>
      <c r="I1168" s="1623"/>
      <c r="J1168" s="1623"/>
      <c r="K1168" s="1623"/>
      <c r="L1168" s="1623"/>
      <c r="M1168" s="1623"/>
      <c r="N1168" s="1623"/>
      <c r="O1168" s="1624"/>
      <c r="P1168" s="1987"/>
      <c r="Q1168" s="1987"/>
      <c r="R1168" s="1987"/>
      <c r="S1168" s="1987"/>
      <c r="T1168" s="1987"/>
      <c r="U1168" s="1987"/>
      <c r="V1168" s="1543"/>
      <c r="W1168" s="1543"/>
      <c r="X1168" s="1543"/>
      <c r="Y1168" s="1543"/>
      <c r="Z1168" s="1543"/>
      <c r="AA1168" s="1543"/>
      <c r="AB1168" s="1543"/>
      <c r="AC1168" s="1543"/>
      <c r="AD1168" s="1543"/>
      <c r="AE1168" s="1543"/>
      <c r="AF1168" s="1543"/>
      <c r="AG1168" s="1543"/>
      <c r="AH1168" s="1543"/>
      <c r="AI1168" s="1543"/>
      <c r="AJ1168" s="1543"/>
      <c r="AK1168" s="1543"/>
      <c r="AL1168" s="1560" t="str">
        <f t="shared" ref="AL1168:AL1185" si="36">IF(P1168&lt;&gt;"",P1168*AV$1132/1000,"")</f>
        <v/>
      </c>
      <c r="AM1168" s="1561"/>
      <c r="AN1168" s="1561"/>
      <c r="AO1168" s="1561"/>
      <c r="AP1168" s="1561"/>
      <c r="AQ1168" s="1562"/>
      <c r="AR1168" s="1563" t="str">
        <f t="shared" ref="AR1168:AR1199" ca="1" si="37">IF(AND(D1109&lt;&gt;"",Q1109&lt;&gt;"",Z1109&lt;&gt;"",AU1109&lt;&gt;"",P1168&lt;&gt;"",BF$1127=0),ROUND(V1168+0.6*(AB1168+AG1168+AL1168),2),"")</f>
        <v/>
      </c>
      <c r="AS1168" s="1563"/>
      <c r="AT1168" s="1563"/>
      <c r="AU1168" s="1563"/>
      <c r="AV1168" s="1563"/>
      <c r="AW1168" s="1563"/>
      <c r="AX1168" s="1552"/>
      <c r="AY1168" s="1553"/>
      <c r="AZ1168" s="1553"/>
      <c r="BA1168" s="1553"/>
      <c r="BB1168" s="1553"/>
      <c r="BC1168" s="1554"/>
      <c r="BE1168" s="815" t="str">
        <f ca="1">IF(AR1168&lt;&gt;"",IF(AND(BF$1072=2,BF$1073=1,BE1109&lt;&gt;1),MIN(ARROTONDA_user(AR1168*$AJ$1066,2),80000),ARROTONDA_user(AR1168*$AJ$1066,2)),"")</f>
        <v/>
      </c>
      <c r="BF1168" s="815" t="str">
        <f ca="1">IF(BE1168&lt;&gt;"",IF(AND(AX1168&lt;&gt;"",AR1168&lt;&gt;""),ARROTONDA_user(AX1168,2),0),"")</f>
        <v/>
      </c>
      <c r="BG1168" s="815" t="str">
        <f ca="1">IF(BE1168&lt;&gt;"",ARROTONDA_user(BE1168+BF1168,2),"")</f>
        <v/>
      </c>
      <c r="BH1168" s="815" t="str">
        <f ca="1">IF(BE1168&lt;&gt;"",ARROTONDA_user(BG1168*$AJ$1069,2),"")</f>
        <v/>
      </c>
      <c r="BI1168" s="449" t="str">
        <f t="shared" ref="BI1168:BI1199" ca="1" si="38">IF(BG1168&lt;&gt;"",BG1168+BH1168,"")</f>
        <v/>
      </c>
    </row>
    <row r="1169" spans="1:61" ht="15.75" customHeight="1">
      <c r="A1169" s="1625">
        <f t="shared" ref="A1169:A1185" si="39">A1168+1</f>
        <v>34</v>
      </c>
      <c r="B1169" s="1625"/>
      <c r="C1169" s="1625"/>
      <c r="D1169" s="1622" t="str">
        <f t="shared" si="35"/>
        <v/>
      </c>
      <c r="E1169" s="1623"/>
      <c r="F1169" s="1623"/>
      <c r="G1169" s="1623"/>
      <c r="H1169" s="1623"/>
      <c r="I1169" s="1623"/>
      <c r="J1169" s="1623"/>
      <c r="K1169" s="1623"/>
      <c r="L1169" s="1623"/>
      <c r="M1169" s="1623"/>
      <c r="N1169" s="1623"/>
      <c r="O1169" s="1624"/>
      <c r="P1169" s="1987"/>
      <c r="Q1169" s="1987"/>
      <c r="R1169" s="1987"/>
      <c r="S1169" s="1987"/>
      <c r="T1169" s="1987"/>
      <c r="U1169" s="1987"/>
      <c r="V1169" s="1543"/>
      <c r="W1169" s="1543"/>
      <c r="X1169" s="1543"/>
      <c r="Y1169" s="1543"/>
      <c r="Z1169" s="1543"/>
      <c r="AA1169" s="1543"/>
      <c r="AB1169" s="1543"/>
      <c r="AC1169" s="1543"/>
      <c r="AD1169" s="1543"/>
      <c r="AE1169" s="1543"/>
      <c r="AF1169" s="1543"/>
      <c r="AG1169" s="1543"/>
      <c r="AH1169" s="1543"/>
      <c r="AI1169" s="1543"/>
      <c r="AJ1169" s="1543"/>
      <c r="AK1169" s="1543"/>
      <c r="AL1169" s="1560" t="str">
        <f t="shared" si="36"/>
        <v/>
      </c>
      <c r="AM1169" s="1561"/>
      <c r="AN1169" s="1561"/>
      <c r="AO1169" s="1561"/>
      <c r="AP1169" s="1561"/>
      <c r="AQ1169" s="1562"/>
      <c r="AR1169" s="1563" t="str">
        <f t="shared" ca="1" si="37"/>
        <v/>
      </c>
      <c r="AS1169" s="1563"/>
      <c r="AT1169" s="1563"/>
      <c r="AU1169" s="1563"/>
      <c r="AV1169" s="1563"/>
      <c r="AW1169" s="1563"/>
      <c r="AX1169" s="1552"/>
      <c r="AY1169" s="1553"/>
      <c r="AZ1169" s="1553"/>
      <c r="BA1169" s="1553"/>
      <c r="BB1169" s="1553"/>
      <c r="BC1169" s="1554"/>
      <c r="BE1169" s="815" t="str">
        <f ca="1">IF(AR1169&lt;&gt;"",IF(AND(BF$1072=2,BF$1073=1,BE1110&lt;&gt;1),MIN(ARROTONDA_user(AR1169*$AJ$1066,2),80000),ARROTONDA_user(AR1169*$AJ$1066,2)),"")</f>
        <v/>
      </c>
      <c r="BF1169" s="815" t="str">
        <f ca="1">IF(BE1169&lt;&gt;"",IF(AND(AX1169&lt;&gt;"",AR1169&lt;&gt;""),ARROTONDA_user(AX1169,2),0),"")</f>
        <v/>
      </c>
      <c r="BG1169" s="815" t="str">
        <f ca="1">IF(BE1169&lt;&gt;"",ARROTONDA_user(BE1169+BF1169,2),"")</f>
        <v/>
      </c>
      <c r="BH1169" s="815" t="str">
        <f ca="1">IF(BE1169&lt;&gt;"",ARROTONDA_user(BG1169*$AJ$1069,2),"")</f>
        <v/>
      </c>
      <c r="BI1169" s="449" t="str">
        <f t="shared" ca="1" si="38"/>
        <v/>
      </c>
    </row>
    <row r="1170" spans="1:61" ht="15.75" customHeight="1">
      <c r="A1170" s="1625">
        <f t="shared" si="39"/>
        <v>35</v>
      </c>
      <c r="B1170" s="1625"/>
      <c r="C1170" s="1625"/>
      <c r="D1170" s="1622" t="str">
        <f t="shared" si="35"/>
        <v/>
      </c>
      <c r="E1170" s="1623"/>
      <c r="F1170" s="1623"/>
      <c r="G1170" s="1623"/>
      <c r="H1170" s="1623"/>
      <c r="I1170" s="1623"/>
      <c r="J1170" s="1623"/>
      <c r="K1170" s="1623"/>
      <c r="L1170" s="1623"/>
      <c r="M1170" s="1623"/>
      <c r="N1170" s="1623"/>
      <c r="O1170" s="1624"/>
      <c r="P1170" s="1987"/>
      <c r="Q1170" s="1987"/>
      <c r="R1170" s="1987"/>
      <c r="S1170" s="1987"/>
      <c r="T1170" s="1987"/>
      <c r="U1170" s="1987"/>
      <c r="V1170" s="1543"/>
      <c r="W1170" s="1543"/>
      <c r="X1170" s="1543"/>
      <c r="Y1170" s="1543"/>
      <c r="Z1170" s="1543"/>
      <c r="AA1170" s="1543"/>
      <c r="AB1170" s="1543"/>
      <c r="AC1170" s="1543"/>
      <c r="AD1170" s="1543"/>
      <c r="AE1170" s="1543"/>
      <c r="AF1170" s="1543"/>
      <c r="AG1170" s="1543"/>
      <c r="AH1170" s="1543"/>
      <c r="AI1170" s="1543"/>
      <c r="AJ1170" s="1543"/>
      <c r="AK1170" s="1543"/>
      <c r="AL1170" s="1560" t="str">
        <f t="shared" si="36"/>
        <v/>
      </c>
      <c r="AM1170" s="1561"/>
      <c r="AN1170" s="1561"/>
      <c r="AO1170" s="1561"/>
      <c r="AP1170" s="1561"/>
      <c r="AQ1170" s="1562"/>
      <c r="AR1170" s="1563" t="str">
        <f t="shared" ca="1" si="37"/>
        <v/>
      </c>
      <c r="AS1170" s="1563"/>
      <c r="AT1170" s="1563"/>
      <c r="AU1170" s="1563"/>
      <c r="AV1170" s="1563"/>
      <c r="AW1170" s="1563"/>
      <c r="AX1170" s="1552"/>
      <c r="AY1170" s="1553"/>
      <c r="AZ1170" s="1553"/>
      <c r="BA1170" s="1553"/>
      <c r="BB1170" s="1553"/>
      <c r="BC1170" s="1554"/>
      <c r="BE1170" s="815" t="str">
        <f ca="1">IF(AR1170&lt;&gt;"",IF(AND(BF$1072=2,BF$1073=1,BE1111&lt;&gt;1),MIN(ARROTONDA_user(AR1170*$AJ$1066,2),80000),ARROTONDA_user(AR1170*$AJ$1066,2)),"")</f>
        <v/>
      </c>
      <c r="BF1170" s="815" t="str">
        <f ca="1">IF(BE1170&lt;&gt;"",IF(AND(AX1170&lt;&gt;"",AR1170&lt;&gt;""),ARROTONDA_user(AX1170,2),0),"")</f>
        <v/>
      </c>
      <c r="BG1170" s="815" t="str">
        <f ca="1">IF(BE1170&lt;&gt;"",ARROTONDA_user(BE1170+BF1170,2),"")</f>
        <v/>
      </c>
      <c r="BH1170" s="815" t="str">
        <f ca="1">IF(BE1170&lt;&gt;"",ARROTONDA_user(BG1170*$AJ$1069,2),"")</f>
        <v/>
      </c>
      <c r="BI1170" s="449" t="str">
        <f t="shared" ca="1" si="38"/>
        <v/>
      </c>
    </row>
    <row r="1171" spans="1:61" ht="15.75" customHeight="1">
      <c r="A1171" s="1625">
        <f t="shared" si="39"/>
        <v>36</v>
      </c>
      <c r="B1171" s="1625"/>
      <c r="C1171" s="1625"/>
      <c r="D1171" s="1622" t="str">
        <f t="shared" si="35"/>
        <v/>
      </c>
      <c r="E1171" s="1623"/>
      <c r="F1171" s="1623"/>
      <c r="G1171" s="1623"/>
      <c r="H1171" s="1623"/>
      <c r="I1171" s="1623"/>
      <c r="J1171" s="1623"/>
      <c r="K1171" s="1623"/>
      <c r="L1171" s="1623"/>
      <c r="M1171" s="1623"/>
      <c r="N1171" s="1623"/>
      <c r="O1171" s="1624"/>
      <c r="P1171" s="1987"/>
      <c r="Q1171" s="1987"/>
      <c r="R1171" s="1987"/>
      <c r="S1171" s="1987"/>
      <c r="T1171" s="1987"/>
      <c r="U1171" s="1987"/>
      <c r="V1171" s="1543"/>
      <c r="W1171" s="1543"/>
      <c r="X1171" s="1543"/>
      <c r="Y1171" s="1543"/>
      <c r="Z1171" s="1543"/>
      <c r="AA1171" s="1543"/>
      <c r="AB1171" s="1543"/>
      <c r="AC1171" s="1543"/>
      <c r="AD1171" s="1543"/>
      <c r="AE1171" s="1543"/>
      <c r="AF1171" s="1543"/>
      <c r="AG1171" s="1543"/>
      <c r="AH1171" s="1543"/>
      <c r="AI1171" s="1543"/>
      <c r="AJ1171" s="1543"/>
      <c r="AK1171" s="1543"/>
      <c r="AL1171" s="1560" t="str">
        <f t="shared" si="36"/>
        <v/>
      </c>
      <c r="AM1171" s="1561"/>
      <c r="AN1171" s="1561"/>
      <c r="AO1171" s="1561"/>
      <c r="AP1171" s="1561"/>
      <c r="AQ1171" s="1562"/>
      <c r="AR1171" s="1563" t="str">
        <f t="shared" ca="1" si="37"/>
        <v/>
      </c>
      <c r="AS1171" s="1563"/>
      <c r="AT1171" s="1563"/>
      <c r="AU1171" s="1563"/>
      <c r="AV1171" s="1563"/>
      <c r="AW1171" s="1563"/>
      <c r="AX1171" s="1552"/>
      <c r="AY1171" s="1553"/>
      <c r="AZ1171" s="1553"/>
      <c r="BA1171" s="1553"/>
      <c r="BB1171" s="1553"/>
      <c r="BC1171" s="1554"/>
      <c r="BE1171" s="815" t="str">
        <f ca="1">IF(AR1171&lt;&gt;"",IF(AND(BF$1072=2,BF$1073=1,BE1112&lt;&gt;1),MIN(ARROTONDA_user(AR1171*$AJ$1066,2),80000),ARROTONDA_user(AR1171*$AJ$1066,2)),"")</f>
        <v/>
      </c>
      <c r="BF1171" s="815" t="str">
        <f ca="1">IF(BE1171&lt;&gt;"",IF(AND(AX1171&lt;&gt;"",AR1171&lt;&gt;""),ARROTONDA_user(AX1171,2),0),"")</f>
        <v/>
      </c>
      <c r="BG1171" s="815" t="str">
        <f ca="1">IF(BE1171&lt;&gt;"",ARROTONDA_user(BE1171+BF1171,2),"")</f>
        <v/>
      </c>
      <c r="BH1171" s="815" t="str">
        <f ca="1">IF(BE1171&lt;&gt;"",ARROTONDA_user(BG1171*$AJ$1069,2),"")</f>
        <v/>
      </c>
      <c r="BI1171" s="449" t="str">
        <f t="shared" ca="1" si="38"/>
        <v/>
      </c>
    </row>
    <row r="1172" spans="1:61" ht="15.75" customHeight="1">
      <c r="A1172" s="1625">
        <f t="shared" si="39"/>
        <v>37</v>
      </c>
      <c r="B1172" s="1625"/>
      <c r="C1172" s="1625"/>
      <c r="D1172" s="1622" t="str">
        <f t="shared" si="35"/>
        <v/>
      </c>
      <c r="E1172" s="1623"/>
      <c r="F1172" s="1623"/>
      <c r="G1172" s="1623"/>
      <c r="H1172" s="1623"/>
      <c r="I1172" s="1623"/>
      <c r="J1172" s="1623"/>
      <c r="K1172" s="1623"/>
      <c r="L1172" s="1623"/>
      <c r="M1172" s="1623"/>
      <c r="N1172" s="1623"/>
      <c r="O1172" s="1624"/>
      <c r="P1172" s="1987"/>
      <c r="Q1172" s="1987"/>
      <c r="R1172" s="1987"/>
      <c r="S1172" s="1987"/>
      <c r="T1172" s="1987"/>
      <c r="U1172" s="1987"/>
      <c r="V1172" s="1543"/>
      <c r="W1172" s="1543"/>
      <c r="X1172" s="1543"/>
      <c r="Y1172" s="1543"/>
      <c r="Z1172" s="1543"/>
      <c r="AA1172" s="1543"/>
      <c r="AB1172" s="1543"/>
      <c r="AC1172" s="1543"/>
      <c r="AD1172" s="1543"/>
      <c r="AE1172" s="1543"/>
      <c r="AF1172" s="1543"/>
      <c r="AG1172" s="1543"/>
      <c r="AH1172" s="1543"/>
      <c r="AI1172" s="1543"/>
      <c r="AJ1172" s="1543"/>
      <c r="AK1172" s="1543"/>
      <c r="AL1172" s="1560" t="str">
        <f t="shared" si="36"/>
        <v/>
      </c>
      <c r="AM1172" s="1561"/>
      <c r="AN1172" s="1561"/>
      <c r="AO1172" s="1561"/>
      <c r="AP1172" s="1561"/>
      <c r="AQ1172" s="1562"/>
      <c r="AR1172" s="1563" t="str">
        <f t="shared" ca="1" si="37"/>
        <v/>
      </c>
      <c r="AS1172" s="1563"/>
      <c r="AT1172" s="1563"/>
      <c r="AU1172" s="1563"/>
      <c r="AV1172" s="1563"/>
      <c r="AW1172" s="1563"/>
      <c r="AX1172" s="1552"/>
      <c r="AY1172" s="1553"/>
      <c r="AZ1172" s="1553"/>
      <c r="BA1172" s="1553"/>
      <c r="BB1172" s="1553"/>
      <c r="BC1172" s="1554"/>
      <c r="BE1172" s="815" t="str">
        <f ca="1">IF(AR1172&lt;&gt;"",IF(AND(BF$1072=2,BF$1073=1,BE1113&lt;&gt;1),MIN(ARROTONDA_user(AR1172*$AJ$1066,2),80000),ARROTONDA_user(AR1172*$AJ$1066,2)),"")</f>
        <v/>
      </c>
      <c r="BF1172" s="815" t="str">
        <f ca="1">IF(BE1172&lt;&gt;"",IF(AND(AX1172&lt;&gt;"",AR1172&lt;&gt;""),ARROTONDA_user(AX1172,2),0),"")</f>
        <v/>
      </c>
      <c r="BG1172" s="815" t="str">
        <f ca="1">IF(BE1172&lt;&gt;"",ARROTONDA_user(BE1172+BF1172,2),"")</f>
        <v/>
      </c>
      <c r="BH1172" s="815" t="str">
        <f ca="1">IF(BE1172&lt;&gt;"",ARROTONDA_user(BG1172*$AJ$1069,2),"")</f>
        <v/>
      </c>
      <c r="BI1172" s="449" t="str">
        <f t="shared" ca="1" si="38"/>
        <v/>
      </c>
    </row>
    <row r="1173" spans="1:61" ht="15.75" customHeight="1">
      <c r="A1173" s="1625">
        <f t="shared" si="39"/>
        <v>38</v>
      </c>
      <c r="B1173" s="1625"/>
      <c r="C1173" s="1625"/>
      <c r="D1173" s="1622" t="str">
        <f t="shared" si="35"/>
        <v/>
      </c>
      <c r="E1173" s="1623"/>
      <c r="F1173" s="1623"/>
      <c r="G1173" s="1623"/>
      <c r="H1173" s="1623"/>
      <c r="I1173" s="1623"/>
      <c r="J1173" s="1623"/>
      <c r="K1173" s="1623"/>
      <c r="L1173" s="1623"/>
      <c r="M1173" s="1623"/>
      <c r="N1173" s="1623"/>
      <c r="O1173" s="1624"/>
      <c r="P1173" s="1987"/>
      <c r="Q1173" s="1987"/>
      <c r="R1173" s="1987"/>
      <c r="S1173" s="1987"/>
      <c r="T1173" s="1987"/>
      <c r="U1173" s="1987"/>
      <c r="V1173" s="1543"/>
      <c r="W1173" s="1543"/>
      <c r="X1173" s="1543"/>
      <c r="Y1173" s="1543"/>
      <c r="Z1173" s="1543"/>
      <c r="AA1173" s="1543"/>
      <c r="AB1173" s="1543"/>
      <c r="AC1173" s="1543"/>
      <c r="AD1173" s="1543"/>
      <c r="AE1173" s="1543"/>
      <c r="AF1173" s="1543"/>
      <c r="AG1173" s="1543"/>
      <c r="AH1173" s="1543"/>
      <c r="AI1173" s="1543"/>
      <c r="AJ1173" s="1543"/>
      <c r="AK1173" s="1543"/>
      <c r="AL1173" s="1560" t="str">
        <f t="shared" si="36"/>
        <v/>
      </c>
      <c r="AM1173" s="1561"/>
      <c r="AN1173" s="1561"/>
      <c r="AO1173" s="1561"/>
      <c r="AP1173" s="1561"/>
      <c r="AQ1173" s="1562"/>
      <c r="AR1173" s="1563" t="str">
        <f t="shared" ca="1" si="37"/>
        <v/>
      </c>
      <c r="AS1173" s="1563"/>
      <c r="AT1173" s="1563"/>
      <c r="AU1173" s="1563"/>
      <c r="AV1173" s="1563"/>
      <c r="AW1173" s="1563"/>
      <c r="AX1173" s="1552"/>
      <c r="AY1173" s="1553"/>
      <c r="AZ1173" s="1553"/>
      <c r="BA1173" s="1553"/>
      <c r="BB1173" s="1553"/>
      <c r="BC1173" s="1554"/>
      <c r="BE1173" s="815" t="str">
        <f ca="1">IF(AR1173&lt;&gt;"",IF(AND(BF$1072=2,BF$1073=1,BE1114&lt;&gt;1),MIN(ARROTONDA_user(AR1173*$AJ$1066,2),80000),ARROTONDA_user(AR1173*$AJ$1066,2)),"")</f>
        <v/>
      </c>
      <c r="BF1173" s="815" t="str">
        <f ca="1">IF(BE1173&lt;&gt;"",IF(AND(AX1173&lt;&gt;"",AR1173&lt;&gt;""),ARROTONDA_user(AX1173,2),0),"")</f>
        <v/>
      </c>
      <c r="BG1173" s="815" t="str">
        <f ca="1">IF(BE1173&lt;&gt;"",ARROTONDA_user(BE1173+BF1173,2),"")</f>
        <v/>
      </c>
      <c r="BH1173" s="815" t="str">
        <f ca="1">IF(BE1173&lt;&gt;"",ARROTONDA_user(BG1173*$AJ$1069,2),"")</f>
        <v/>
      </c>
      <c r="BI1173" s="449" t="str">
        <f t="shared" ca="1" si="38"/>
        <v/>
      </c>
    </row>
    <row r="1174" spans="1:61" ht="15.75" customHeight="1">
      <c r="A1174" s="1625">
        <f t="shared" si="39"/>
        <v>39</v>
      </c>
      <c r="B1174" s="1625"/>
      <c r="C1174" s="1625"/>
      <c r="D1174" s="1622" t="str">
        <f t="shared" si="35"/>
        <v/>
      </c>
      <c r="E1174" s="1623"/>
      <c r="F1174" s="1623"/>
      <c r="G1174" s="1623"/>
      <c r="H1174" s="1623"/>
      <c r="I1174" s="1623"/>
      <c r="J1174" s="1623"/>
      <c r="K1174" s="1623"/>
      <c r="L1174" s="1623"/>
      <c r="M1174" s="1623"/>
      <c r="N1174" s="1623"/>
      <c r="O1174" s="1624"/>
      <c r="P1174" s="1987"/>
      <c r="Q1174" s="1987"/>
      <c r="R1174" s="1987"/>
      <c r="S1174" s="1987"/>
      <c r="T1174" s="1987"/>
      <c r="U1174" s="1987"/>
      <c r="V1174" s="1543"/>
      <c r="W1174" s="1543"/>
      <c r="X1174" s="1543"/>
      <c r="Y1174" s="1543"/>
      <c r="Z1174" s="1543"/>
      <c r="AA1174" s="1543"/>
      <c r="AB1174" s="1543"/>
      <c r="AC1174" s="1543"/>
      <c r="AD1174" s="1543"/>
      <c r="AE1174" s="1543"/>
      <c r="AF1174" s="1543"/>
      <c r="AG1174" s="1543"/>
      <c r="AH1174" s="1543"/>
      <c r="AI1174" s="1543"/>
      <c r="AJ1174" s="1543"/>
      <c r="AK1174" s="1543"/>
      <c r="AL1174" s="1560" t="str">
        <f t="shared" si="36"/>
        <v/>
      </c>
      <c r="AM1174" s="1561"/>
      <c r="AN1174" s="1561"/>
      <c r="AO1174" s="1561"/>
      <c r="AP1174" s="1561"/>
      <c r="AQ1174" s="1562"/>
      <c r="AR1174" s="1563" t="str">
        <f t="shared" ca="1" si="37"/>
        <v/>
      </c>
      <c r="AS1174" s="1563"/>
      <c r="AT1174" s="1563"/>
      <c r="AU1174" s="1563"/>
      <c r="AV1174" s="1563"/>
      <c r="AW1174" s="1563"/>
      <c r="AX1174" s="1552"/>
      <c r="AY1174" s="1553"/>
      <c r="AZ1174" s="1553"/>
      <c r="BA1174" s="1553"/>
      <c r="BB1174" s="1553"/>
      <c r="BC1174" s="1554"/>
      <c r="BE1174" s="815" t="str">
        <f ca="1">IF(AR1174&lt;&gt;"",IF(AND(BF$1072=2,BF$1073=1,BE1115&lt;&gt;1),MIN(ARROTONDA_user(AR1174*$AJ$1066,2),80000),ARROTONDA_user(AR1174*$AJ$1066,2)),"")</f>
        <v/>
      </c>
      <c r="BF1174" s="815" t="str">
        <f ca="1">IF(BE1174&lt;&gt;"",IF(AND(AX1174&lt;&gt;"",AR1174&lt;&gt;""),ARROTONDA_user(AX1174,2),0),"")</f>
        <v/>
      </c>
      <c r="BG1174" s="815" t="str">
        <f ca="1">IF(BE1174&lt;&gt;"",ARROTONDA_user(BE1174+BF1174,2),"")</f>
        <v/>
      </c>
      <c r="BH1174" s="815" t="str">
        <f ca="1">IF(BE1174&lt;&gt;"",ARROTONDA_user(BG1174*$AJ$1069,2),"")</f>
        <v/>
      </c>
      <c r="BI1174" s="449" t="str">
        <f t="shared" ca="1" si="38"/>
        <v/>
      </c>
    </row>
    <row r="1175" spans="1:61" ht="15.75" customHeight="1">
      <c r="A1175" s="1625">
        <f t="shared" si="39"/>
        <v>40</v>
      </c>
      <c r="B1175" s="1625"/>
      <c r="C1175" s="1625"/>
      <c r="D1175" s="1622" t="str">
        <f t="shared" si="35"/>
        <v/>
      </c>
      <c r="E1175" s="1623"/>
      <c r="F1175" s="1623"/>
      <c r="G1175" s="1623"/>
      <c r="H1175" s="1623"/>
      <c r="I1175" s="1623"/>
      <c r="J1175" s="1623"/>
      <c r="K1175" s="1623"/>
      <c r="L1175" s="1623"/>
      <c r="M1175" s="1623"/>
      <c r="N1175" s="1623"/>
      <c r="O1175" s="1624"/>
      <c r="P1175" s="1987"/>
      <c r="Q1175" s="1987"/>
      <c r="R1175" s="1987"/>
      <c r="S1175" s="1987"/>
      <c r="T1175" s="1987"/>
      <c r="U1175" s="1987"/>
      <c r="V1175" s="1543"/>
      <c r="W1175" s="1543"/>
      <c r="X1175" s="1543"/>
      <c r="Y1175" s="1543"/>
      <c r="Z1175" s="1543"/>
      <c r="AA1175" s="1543"/>
      <c r="AB1175" s="1543"/>
      <c r="AC1175" s="1543"/>
      <c r="AD1175" s="1543"/>
      <c r="AE1175" s="1543"/>
      <c r="AF1175" s="1543"/>
      <c r="AG1175" s="1543"/>
      <c r="AH1175" s="1543"/>
      <c r="AI1175" s="1543"/>
      <c r="AJ1175" s="1543"/>
      <c r="AK1175" s="1543"/>
      <c r="AL1175" s="1560" t="str">
        <f t="shared" si="36"/>
        <v/>
      </c>
      <c r="AM1175" s="1561"/>
      <c r="AN1175" s="1561"/>
      <c r="AO1175" s="1561"/>
      <c r="AP1175" s="1561"/>
      <c r="AQ1175" s="1562"/>
      <c r="AR1175" s="1563" t="str">
        <f t="shared" ca="1" si="37"/>
        <v/>
      </c>
      <c r="AS1175" s="1563"/>
      <c r="AT1175" s="1563"/>
      <c r="AU1175" s="1563"/>
      <c r="AV1175" s="1563"/>
      <c r="AW1175" s="1563"/>
      <c r="AX1175" s="1552"/>
      <c r="AY1175" s="1553"/>
      <c r="AZ1175" s="1553"/>
      <c r="BA1175" s="1553"/>
      <c r="BB1175" s="1553"/>
      <c r="BC1175" s="1554"/>
      <c r="BE1175" s="815" t="str">
        <f ca="1">IF(AR1175&lt;&gt;"",IF(AND(BF$1072=2,BF$1073=1,BE1116&lt;&gt;1),MIN(ARROTONDA_user(AR1175*$AJ$1066,2),80000),ARROTONDA_user(AR1175*$AJ$1066,2)),"")</f>
        <v/>
      </c>
      <c r="BF1175" s="815" t="str">
        <f ca="1">IF(BE1175&lt;&gt;"",IF(AND(AX1175&lt;&gt;"",AR1175&lt;&gt;""),ARROTONDA_user(AX1175,2),0),"")</f>
        <v/>
      </c>
      <c r="BG1175" s="815" t="str">
        <f ca="1">IF(BE1175&lt;&gt;"",ARROTONDA_user(BE1175+BF1175,2),"")</f>
        <v/>
      </c>
      <c r="BH1175" s="815" t="str">
        <f ca="1">IF(BE1175&lt;&gt;"",ARROTONDA_user(BG1175*$AJ$1069,2),"")</f>
        <v/>
      </c>
      <c r="BI1175" s="449" t="str">
        <f t="shared" ca="1" si="38"/>
        <v/>
      </c>
    </row>
    <row r="1176" spans="1:61" ht="15.75" customHeight="1">
      <c r="A1176" s="1625">
        <f t="shared" si="39"/>
        <v>41</v>
      </c>
      <c r="B1176" s="1625"/>
      <c r="C1176" s="1625"/>
      <c r="D1176" s="1622" t="str">
        <f t="shared" si="35"/>
        <v/>
      </c>
      <c r="E1176" s="1623"/>
      <c r="F1176" s="1623"/>
      <c r="G1176" s="1623"/>
      <c r="H1176" s="1623"/>
      <c r="I1176" s="1623"/>
      <c r="J1176" s="1623"/>
      <c r="K1176" s="1623"/>
      <c r="L1176" s="1623"/>
      <c r="M1176" s="1623"/>
      <c r="N1176" s="1623"/>
      <c r="O1176" s="1624"/>
      <c r="P1176" s="1987"/>
      <c r="Q1176" s="1987"/>
      <c r="R1176" s="1987"/>
      <c r="S1176" s="1987"/>
      <c r="T1176" s="1987"/>
      <c r="U1176" s="1987"/>
      <c r="V1176" s="1543"/>
      <c r="W1176" s="1543"/>
      <c r="X1176" s="1543"/>
      <c r="Y1176" s="1543"/>
      <c r="Z1176" s="1543"/>
      <c r="AA1176" s="1543"/>
      <c r="AB1176" s="1543"/>
      <c r="AC1176" s="1543"/>
      <c r="AD1176" s="1543"/>
      <c r="AE1176" s="1543"/>
      <c r="AF1176" s="1543"/>
      <c r="AG1176" s="1543"/>
      <c r="AH1176" s="1543"/>
      <c r="AI1176" s="1543"/>
      <c r="AJ1176" s="1543"/>
      <c r="AK1176" s="1543"/>
      <c r="AL1176" s="1560" t="str">
        <f t="shared" si="36"/>
        <v/>
      </c>
      <c r="AM1176" s="1561"/>
      <c r="AN1176" s="1561"/>
      <c r="AO1176" s="1561"/>
      <c r="AP1176" s="1561"/>
      <c r="AQ1176" s="1562"/>
      <c r="AR1176" s="1563" t="str">
        <f t="shared" ca="1" si="37"/>
        <v/>
      </c>
      <c r="AS1176" s="1563"/>
      <c r="AT1176" s="1563"/>
      <c r="AU1176" s="1563"/>
      <c r="AV1176" s="1563"/>
      <c r="AW1176" s="1563"/>
      <c r="AX1176" s="1552"/>
      <c r="AY1176" s="1553"/>
      <c r="AZ1176" s="1553"/>
      <c r="BA1176" s="1553"/>
      <c r="BB1176" s="1553"/>
      <c r="BC1176" s="1554"/>
      <c r="BE1176" s="815" t="str">
        <f ca="1">IF(AR1176&lt;&gt;"",IF(AND(BF$1072=2,BF$1073=1,BE1117&lt;&gt;1),MIN(ARROTONDA_user(AR1176*$AJ$1066,2),80000),ARROTONDA_user(AR1176*$AJ$1066,2)),"")</f>
        <v/>
      </c>
      <c r="BF1176" s="815" t="str">
        <f ca="1">IF(BE1176&lt;&gt;"",IF(AND(AX1176&lt;&gt;"",AR1176&lt;&gt;""),ARROTONDA_user(AX1176,2),0),"")</f>
        <v/>
      </c>
      <c r="BG1176" s="815" t="str">
        <f ca="1">IF(BE1176&lt;&gt;"",ARROTONDA_user(BE1176+BF1176,2),"")</f>
        <v/>
      </c>
      <c r="BH1176" s="815" t="str">
        <f ca="1">IF(BE1176&lt;&gt;"",ARROTONDA_user(BG1176*$AJ$1069,2),"")</f>
        <v/>
      </c>
      <c r="BI1176" s="449" t="str">
        <f t="shared" ca="1" si="38"/>
        <v/>
      </c>
    </row>
    <row r="1177" spans="1:61" ht="15.75" customHeight="1">
      <c r="A1177" s="1625">
        <f t="shared" si="39"/>
        <v>42</v>
      </c>
      <c r="B1177" s="1625"/>
      <c r="C1177" s="1625"/>
      <c r="D1177" s="1622" t="str">
        <f t="shared" si="35"/>
        <v/>
      </c>
      <c r="E1177" s="1623"/>
      <c r="F1177" s="1623"/>
      <c r="G1177" s="1623"/>
      <c r="H1177" s="1623"/>
      <c r="I1177" s="1623"/>
      <c r="J1177" s="1623"/>
      <c r="K1177" s="1623"/>
      <c r="L1177" s="1623"/>
      <c r="M1177" s="1623"/>
      <c r="N1177" s="1623"/>
      <c r="O1177" s="1624"/>
      <c r="P1177" s="1987"/>
      <c r="Q1177" s="1987"/>
      <c r="R1177" s="1987"/>
      <c r="S1177" s="1987"/>
      <c r="T1177" s="1987"/>
      <c r="U1177" s="1987"/>
      <c r="V1177" s="1543"/>
      <c r="W1177" s="1543"/>
      <c r="X1177" s="1543"/>
      <c r="Y1177" s="1543"/>
      <c r="Z1177" s="1543"/>
      <c r="AA1177" s="1543"/>
      <c r="AB1177" s="1543"/>
      <c r="AC1177" s="1543"/>
      <c r="AD1177" s="1543"/>
      <c r="AE1177" s="1543"/>
      <c r="AF1177" s="1543"/>
      <c r="AG1177" s="1543"/>
      <c r="AH1177" s="1543"/>
      <c r="AI1177" s="1543"/>
      <c r="AJ1177" s="1543"/>
      <c r="AK1177" s="1543"/>
      <c r="AL1177" s="1560" t="str">
        <f t="shared" si="36"/>
        <v/>
      </c>
      <c r="AM1177" s="1561"/>
      <c r="AN1177" s="1561"/>
      <c r="AO1177" s="1561"/>
      <c r="AP1177" s="1561"/>
      <c r="AQ1177" s="1562"/>
      <c r="AR1177" s="1563" t="str">
        <f t="shared" ca="1" si="37"/>
        <v/>
      </c>
      <c r="AS1177" s="1563"/>
      <c r="AT1177" s="1563"/>
      <c r="AU1177" s="1563"/>
      <c r="AV1177" s="1563"/>
      <c r="AW1177" s="1563"/>
      <c r="AX1177" s="1552"/>
      <c r="AY1177" s="1553"/>
      <c r="AZ1177" s="1553"/>
      <c r="BA1177" s="1553"/>
      <c r="BB1177" s="1553"/>
      <c r="BC1177" s="1554"/>
      <c r="BE1177" s="815" t="str">
        <f ca="1">IF(AR1177&lt;&gt;"",IF(AND(BF$1072=2,BF$1073=1,BE1118&lt;&gt;1),MIN(ARROTONDA_user(AR1177*$AJ$1066,2),80000),ARROTONDA_user(AR1177*$AJ$1066,2)),"")</f>
        <v/>
      </c>
      <c r="BF1177" s="815" t="str">
        <f ca="1">IF(BE1177&lt;&gt;"",IF(AND(AX1177&lt;&gt;"",AR1177&lt;&gt;""),ARROTONDA_user(AX1177,2),0),"")</f>
        <v/>
      </c>
      <c r="BG1177" s="815" t="str">
        <f ca="1">IF(BE1177&lt;&gt;"",ARROTONDA_user(BE1177+BF1177,2),"")</f>
        <v/>
      </c>
      <c r="BH1177" s="815" t="str">
        <f ca="1">IF(BE1177&lt;&gt;"",ARROTONDA_user(BG1177*$AJ$1069,2),"")</f>
        <v/>
      </c>
      <c r="BI1177" s="449" t="str">
        <f t="shared" ca="1" si="38"/>
        <v/>
      </c>
    </row>
    <row r="1178" spans="1:61" ht="15.75" customHeight="1">
      <c r="A1178" s="1625">
        <f t="shared" si="39"/>
        <v>43</v>
      </c>
      <c r="B1178" s="1625"/>
      <c r="C1178" s="1625"/>
      <c r="D1178" s="1622" t="str">
        <f t="shared" si="35"/>
        <v/>
      </c>
      <c r="E1178" s="1623"/>
      <c r="F1178" s="1623"/>
      <c r="G1178" s="1623"/>
      <c r="H1178" s="1623"/>
      <c r="I1178" s="1623"/>
      <c r="J1178" s="1623"/>
      <c r="K1178" s="1623"/>
      <c r="L1178" s="1623"/>
      <c r="M1178" s="1623"/>
      <c r="N1178" s="1623"/>
      <c r="O1178" s="1624"/>
      <c r="P1178" s="1987"/>
      <c r="Q1178" s="1987"/>
      <c r="R1178" s="1987"/>
      <c r="S1178" s="1987"/>
      <c r="T1178" s="1987"/>
      <c r="U1178" s="1987"/>
      <c r="V1178" s="1543"/>
      <c r="W1178" s="1543"/>
      <c r="X1178" s="1543"/>
      <c r="Y1178" s="1543"/>
      <c r="Z1178" s="1543"/>
      <c r="AA1178" s="1543"/>
      <c r="AB1178" s="1543"/>
      <c r="AC1178" s="1543"/>
      <c r="AD1178" s="1543"/>
      <c r="AE1178" s="1543"/>
      <c r="AF1178" s="1543"/>
      <c r="AG1178" s="1543"/>
      <c r="AH1178" s="1543"/>
      <c r="AI1178" s="1543"/>
      <c r="AJ1178" s="1543"/>
      <c r="AK1178" s="1543"/>
      <c r="AL1178" s="1560" t="str">
        <f t="shared" si="36"/>
        <v/>
      </c>
      <c r="AM1178" s="1561"/>
      <c r="AN1178" s="1561"/>
      <c r="AO1178" s="1561"/>
      <c r="AP1178" s="1561"/>
      <c r="AQ1178" s="1562"/>
      <c r="AR1178" s="1563" t="str">
        <f t="shared" ca="1" si="37"/>
        <v/>
      </c>
      <c r="AS1178" s="1563"/>
      <c r="AT1178" s="1563"/>
      <c r="AU1178" s="1563"/>
      <c r="AV1178" s="1563"/>
      <c r="AW1178" s="1563"/>
      <c r="AX1178" s="1552"/>
      <c r="AY1178" s="1553"/>
      <c r="AZ1178" s="1553"/>
      <c r="BA1178" s="1553"/>
      <c r="BB1178" s="1553"/>
      <c r="BC1178" s="1554"/>
      <c r="BE1178" s="815" t="str">
        <f ca="1">IF(AR1178&lt;&gt;"",IF(AND(BF$1072=2,BF$1073=1,BE1119&lt;&gt;1),MIN(ARROTONDA_user(AR1178*$AJ$1066,2),80000),ARROTONDA_user(AR1178*$AJ$1066,2)),"")</f>
        <v/>
      </c>
      <c r="BF1178" s="815" t="str">
        <f ca="1">IF(BE1178&lt;&gt;"",IF(AND(AX1178&lt;&gt;"",AR1178&lt;&gt;""),ARROTONDA_user(AX1178,2),0),"")</f>
        <v/>
      </c>
      <c r="BG1178" s="815" t="str">
        <f ca="1">IF(BE1178&lt;&gt;"",ARROTONDA_user(BE1178+BF1178,2),"")</f>
        <v/>
      </c>
      <c r="BH1178" s="815" t="str">
        <f ca="1">IF(BE1178&lt;&gt;"",ARROTONDA_user(BG1178*$AJ$1069,2),"")</f>
        <v/>
      </c>
      <c r="BI1178" s="449" t="str">
        <f t="shared" ca="1" si="38"/>
        <v/>
      </c>
    </row>
    <row r="1179" spans="1:61" ht="15.75" customHeight="1">
      <c r="A1179" s="1625">
        <f t="shared" si="39"/>
        <v>44</v>
      </c>
      <c r="B1179" s="1625"/>
      <c r="C1179" s="1625"/>
      <c r="D1179" s="1622" t="str">
        <f t="shared" si="35"/>
        <v/>
      </c>
      <c r="E1179" s="1623"/>
      <c r="F1179" s="1623"/>
      <c r="G1179" s="1623"/>
      <c r="H1179" s="1623"/>
      <c r="I1179" s="1623"/>
      <c r="J1179" s="1623"/>
      <c r="K1179" s="1623"/>
      <c r="L1179" s="1623"/>
      <c r="M1179" s="1623"/>
      <c r="N1179" s="1623"/>
      <c r="O1179" s="1624"/>
      <c r="P1179" s="1987"/>
      <c r="Q1179" s="1987"/>
      <c r="R1179" s="1987"/>
      <c r="S1179" s="1987"/>
      <c r="T1179" s="1987"/>
      <c r="U1179" s="1987"/>
      <c r="V1179" s="1543"/>
      <c r="W1179" s="1543"/>
      <c r="X1179" s="1543"/>
      <c r="Y1179" s="1543"/>
      <c r="Z1179" s="1543"/>
      <c r="AA1179" s="1543"/>
      <c r="AB1179" s="1543"/>
      <c r="AC1179" s="1543"/>
      <c r="AD1179" s="1543"/>
      <c r="AE1179" s="1543"/>
      <c r="AF1179" s="1543"/>
      <c r="AG1179" s="1543"/>
      <c r="AH1179" s="1543"/>
      <c r="AI1179" s="1543"/>
      <c r="AJ1179" s="1543"/>
      <c r="AK1179" s="1543"/>
      <c r="AL1179" s="1560" t="str">
        <f t="shared" si="36"/>
        <v/>
      </c>
      <c r="AM1179" s="1561"/>
      <c r="AN1179" s="1561"/>
      <c r="AO1179" s="1561"/>
      <c r="AP1179" s="1561"/>
      <c r="AQ1179" s="1562"/>
      <c r="AR1179" s="1563" t="str">
        <f t="shared" ca="1" si="37"/>
        <v/>
      </c>
      <c r="AS1179" s="1563"/>
      <c r="AT1179" s="1563"/>
      <c r="AU1179" s="1563"/>
      <c r="AV1179" s="1563"/>
      <c r="AW1179" s="1563"/>
      <c r="AX1179" s="1552"/>
      <c r="AY1179" s="1553"/>
      <c r="AZ1179" s="1553"/>
      <c r="BA1179" s="1553"/>
      <c r="BB1179" s="1553"/>
      <c r="BC1179" s="1554"/>
      <c r="BE1179" s="815" t="str">
        <f ca="1">IF(AR1179&lt;&gt;"",IF(AND(BF$1072=2,BF$1073=1,BE1120&lt;&gt;1),MIN(ARROTONDA_user(AR1179*$AJ$1066,2),80000),ARROTONDA_user(AR1179*$AJ$1066,2)),"")</f>
        <v/>
      </c>
      <c r="BF1179" s="815" t="str">
        <f ca="1">IF(BE1179&lt;&gt;"",IF(AND(AX1179&lt;&gt;"",AR1179&lt;&gt;""),ARROTONDA_user(AX1179,2),0),"")</f>
        <v/>
      </c>
      <c r="BG1179" s="815" t="str">
        <f ca="1">IF(BE1179&lt;&gt;"",ARROTONDA_user(BE1179+BF1179,2),"")</f>
        <v/>
      </c>
      <c r="BH1179" s="815" t="str">
        <f ca="1">IF(BE1179&lt;&gt;"",ARROTONDA_user(BG1179*$AJ$1069,2),"")</f>
        <v/>
      </c>
      <c r="BI1179" s="449" t="str">
        <f t="shared" ca="1" si="38"/>
        <v/>
      </c>
    </row>
    <row r="1180" spans="1:61" ht="15.75" customHeight="1">
      <c r="A1180" s="1625">
        <f t="shared" si="39"/>
        <v>45</v>
      </c>
      <c r="B1180" s="1625"/>
      <c r="C1180" s="1625"/>
      <c r="D1180" s="1622" t="str">
        <f t="shared" si="35"/>
        <v/>
      </c>
      <c r="E1180" s="1623"/>
      <c r="F1180" s="1623"/>
      <c r="G1180" s="1623"/>
      <c r="H1180" s="1623"/>
      <c r="I1180" s="1623"/>
      <c r="J1180" s="1623"/>
      <c r="K1180" s="1623"/>
      <c r="L1180" s="1623"/>
      <c r="M1180" s="1623"/>
      <c r="N1180" s="1623"/>
      <c r="O1180" s="1624"/>
      <c r="P1180" s="1987"/>
      <c r="Q1180" s="1987"/>
      <c r="R1180" s="1987"/>
      <c r="S1180" s="1987"/>
      <c r="T1180" s="1987"/>
      <c r="U1180" s="1987"/>
      <c r="V1180" s="1543"/>
      <c r="W1180" s="1543"/>
      <c r="X1180" s="1543"/>
      <c r="Y1180" s="1543"/>
      <c r="Z1180" s="1543"/>
      <c r="AA1180" s="1543"/>
      <c r="AB1180" s="1543"/>
      <c r="AC1180" s="1543"/>
      <c r="AD1180" s="1543"/>
      <c r="AE1180" s="1543"/>
      <c r="AF1180" s="1543"/>
      <c r="AG1180" s="1543"/>
      <c r="AH1180" s="1543"/>
      <c r="AI1180" s="1543"/>
      <c r="AJ1180" s="1543"/>
      <c r="AK1180" s="1543"/>
      <c r="AL1180" s="1560" t="str">
        <f t="shared" si="36"/>
        <v/>
      </c>
      <c r="AM1180" s="1561"/>
      <c r="AN1180" s="1561"/>
      <c r="AO1180" s="1561"/>
      <c r="AP1180" s="1561"/>
      <c r="AQ1180" s="1562"/>
      <c r="AR1180" s="1563" t="str">
        <f t="shared" ca="1" si="37"/>
        <v/>
      </c>
      <c r="AS1180" s="1563"/>
      <c r="AT1180" s="1563"/>
      <c r="AU1180" s="1563"/>
      <c r="AV1180" s="1563"/>
      <c r="AW1180" s="1563"/>
      <c r="AX1180" s="1552"/>
      <c r="AY1180" s="1553"/>
      <c r="AZ1180" s="1553"/>
      <c r="BA1180" s="1553"/>
      <c r="BB1180" s="1553"/>
      <c r="BC1180" s="1554"/>
      <c r="BE1180" s="815" t="str">
        <f ca="1">IF(AR1180&lt;&gt;"",IF(AND(BF$1072=2,BF$1073=1,BE1121&lt;&gt;1),MIN(ARROTONDA_user(AR1180*$AJ$1066,2),80000),ARROTONDA_user(AR1180*$AJ$1066,2)),"")</f>
        <v/>
      </c>
      <c r="BF1180" s="815" t="str">
        <f ca="1">IF(BE1180&lt;&gt;"",IF(AND(AX1180&lt;&gt;"",AR1180&lt;&gt;""),ARROTONDA_user(AX1180,2),0),"")</f>
        <v/>
      </c>
      <c r="BG1180" s="815" t="str">
        <f ca="1">IF(BE1180&lt;&gt;"",ARROTONDA_user(BE1180+BF1180,2),"")</f>
        <v/>
      </c>
      <c r="BH1180" s="815" t="str">
        <f ca="1">IF(BE1180&lt;&gt;"",ARROTONDA_user(BG1180*$AJ$1069,2),"")</f>
        <v/>
      </c>
      <c r="BI1180" s="449" t="str">
        <f t="shared" ca="1" si="38"/>
        <v/>
      </c>
    </row>
    <row r="1181" spans="1:61" ht="15.75" customHeight="1">
      <c r="A1181" s="1625">
        <f t="shared" si="39"/>
        <v>46</v>
      </c>
      <c r="B1181" s="1625"/>
      <c r="C1181" s="1625"/>
      <c r="D1181" s="1622" t="str">
        <f t="shared" si="35"/>
        <v/>
      </c>
      <c r="E1181" s="1623"/>
      <c r="F1181" s="1623"/>
      <c r="G1181" s="1623"/>
      <c r="H1181" s="1623"/>
      <c r="I1181" s="1623"/>
      <c r="J1181" s="1623"/>
      <c r="K1181" s="1623"/>
      <c r="L1181" s="1623"/>
      <c r="M1181" s="1623"/>
      <c r="N1181" s="1623"/>
      <c r="O1181" s="1624"/>
      <c r="P1181" s="1987"/>
      <c r="Q1181" s="1987"/>
      <c r="R1181" s="1987"/>
      <c r="S1181" s="1987"/>
      <c r="T1181" s="1987"/>
      <c r="U1181" s="1987"/>
      <c r="V1181" s="1543"/>
      <c r="W1181" s="1543"/>
      <c r="X1181" s="1543"/>
      <c r="Y1181" s="1543"/>
      <c r="Z1181" s="1543"/>
      <c r="AA1181" s="1543"/>
      <c r="AB1181" s="1543"/>
      <c r="AC1181" s="1543"/>
      <c r="AD1181" s="1543"/>
      <c r="AE1181" s="1543"/>
      <c r="AF1181" s="1543"/>
      <c r="AG1181" s="1543"/>
      <c r="AH1181" s="1543"/>
      <c r="AI1181" s="1543"/>
      <c r="AJ1181" s="1543"/>
      <c r="AK1181" s="1543"/>
      <c r="AL1181" s="1560" t="str">
        <f t="shared" si="36"/>
        <v/>
      </c>
      <c r="AM1181" s="1561"/>
      <c r="AN1181" s="1561"/>
      <c r="AO1181" s="1561"/>
      <c r="AP1181" s="1561"/>
      <c r="AQ1181" s="1562"/>
      <c r="AR1181" s="1563" t="str">
        <f t="shared" ca="1" si="37"/>
        <v/>
      </c>
      <c r="AS1181" s="1563"/>
      <c r="AT1181" s="1563"/>
      <c r="AU1181" s="1563"/>
      <c r="AV1181" s="1563"/>
      <c r="AW1181" s="1563"/>
      <c r="AX1181" s="1552"/>
      <c r="AY1181" s="1553"/>
      <c r="AZ1181" s="1553"/>
      <c r="BA1181" s="1553"/>
      <c r="BB1181" s="1553"/>
      <c r="BC1181" s="1554"/>
      <c r="BE1181" s="815" t="str">
        <f ca="1">IF(AR1181&lt;&gt;"",IF(AND(BF$1072=2,BF$1073=1,BE1122&lt;&gt;1),MIN(ARROTONDA_user(AR1181*$AJ$1066,2),80000),ARROTONDA_user(AR1181*$AJ$1066,2)),"")</f>
        <v/>
      </c>
      <c r="BF1181" s="815" t="str">
        <f ca="1">IF(BE1181&lt;&gt;"",IF(AND(AX1181&lt;&gt;"",AR1181&lt;&gt;""),ARROTONDA_user(AX1181,2),0),"")</f>
        <v/>
      </c>
      <c r="BG1181" s="815" t="str">
        <f ca="1">IF(BE1181&lt;&gt;"",ARROTONDA_user(BE1181+BF1181,2),"")</f>
        <v/>
      </c>
      <c r="BH1181" s="815" t="str">
        <f ca="1">IF(BE1181&lt;&gt;"",ARROTONDA_user(BG1181*$AJ$1069,2),"")</f>
        <v/>
      </c>
      <c r="BI1181" s="449" t="str">
        <f t="shared" ca="1" si="38"/>
        <v/>
      </c>
    </row>
    <row r="1182" spans="1:61" ht="15.75" customHeight="1">
      <c r="A1182" s="1625">
        <f t="shared" si="39"/>
        <v>47</v>
      </c>
      <c r="B1182" s="1625"/>
      <c r="C1182" s="1625"/>
      <c r="D1182" s="1622" t="str">
        <f t="shared" si="35"/>
        <v/>
      </c>
      <c r="E1182" s="1623"/>
      <c r="F1182" s="1623"/>
      <c r="G1182" s="1623"/>
      <c r="H1182" s="1623"/>
      <c r="I1182" s="1623"/>
      <c r="J1182" s="1623"/>
      <c r="K1182" s="1623"/>
      <c r="L1182" s="1623"/>
      <c r="M1182" s="1623"/>
      <c r="N1182" s="1623"/>
      <c r="O1182" s="1624"/>
      <c r="P1182" s="1987"/>
      <c r="Q1182" s="1987"/>
      <c r="R1182" s="1987"/>
      <c r="S1182" s="1987"/>
      <c r="T1182" s="1987"/>
      <c r="U1182" s="1987"/>
      <c r="V1182" s="1543"/>
      <c r="W1182" s="1543"/>
      <c r="X1182" s="1543"/>
      <c r="Y1182" s="1543"/>
      <c r="Z1182" s="1543"/>
      <c r="AA1182" s="1543"/>
      <c r="AB1182" s="1543"/>
      <c r="AC1182" s="1543"/>
      <c r="AD1182" s="1543"/>
      <c r="AE1182" s="1543"/>
      <c r="AF1182" s="1543"/>
      <c r="AG1182" s="1543"/>
      <c r="AH1182" s="1543"/>
      <c r="AI1182" s="1543"/>
      <c r="AJ1182" s="1543"/>
      <c r="AK1182" s="1543"/>
      <c r="AL1182" s="1560" t="str">
        <f t="shared" si="36"/>
        <v/>
      </c>
      <c r="AM1182" s="1561"/>
      <c r="AN1182" s="1561"/>
      <c r="AO1182" s="1561"/>
      <c r="AP1182" s="1561"/>
      <c r="AQ1182" s="1562"/>
      <c r="AR1182" s="1563" t="str">
        <f t="shared" ca="1" si="37"/>
        <v/>
      </c>
      <c r="AS1182" s="1563"/>
      <c r="AT1182" s="1563"/>
      <c r="AU1182" s="1563"/>
      <c r="AV1182" s="1563"/>
      <c r="AW1182" s="1563"/>
      <c r="AX1182" s="1552"/>
      <c r="AY1182" s="1553"/>
      <c r="AZ1182" s="1553"/>
      <c r="BA1182" s="1553"/>
      <c r="BB1182" s="1553"/>
      <c r="BC1182" s="1554"/>
      <c r="BE1182" s="815" t="str">
        <f ca="1">IF(AR1182&lt;&gt;"",IF(AND(BF$1072=2,BF$1073=1,BE1123&lt;&gt;1),MIN(ARROTONDA_user(AR1182*$AJ$1066,2),80000),ARROTONDA_user(AR1182*$AJ$1066,2)),"")</f>
        <v/>
      </c>
      <c r="BF1182" s="815" t="str">
        <f ca="1">IF(BE1182&lt;&gt;"",IF(AND(AX1182&lt;&gt;"",AR1182&lt;&gt;""),ARROTONDA_user(AX1182,2),0),"")</f>
        <v/>
      </c>
      <c r="BG1182" s="815" t="str">
        <f ca="1">IF(BE1182&lt;&gt;"",ARROTONDA_user(BE1182+BF1182,2),"")</f>
        <v/>
      </c>
      <c r="BH1182" s="815" t="str">
        <f ca="1">IF(BE1182&lt;&gt;"",ARROTONDA_user(BG1182*$AJ$1069,2),"")</f>
        <v/>
      </c>
      <c r="BI1182" s="449" t="str">
        <f t="shared" ca="1" si="38"/>
        <v/>
      </c>
    </row>
    <row r="1183" spans="1:61" ht="15.75" customHeight="1">
      <c r="A1183" s="1625">
        <f t="shared" si="39"/>
        <v>48</v>
      </c>
      <c r="B1183" s="1625"/>
      <c r="C1183" s="1625"/>
      <c r="D1183" s="1622" t="str">
        <f t="shared" si="35"/>
        <v/>
      </c>
      <c r="E1183" s="1623"/>
      <c r="F1183" s="1623"/>
      <c r="G1183" s="1623"/>
      <c r="H1183" s="1623"/>
      <c r="I1183" s="1623"/>
      <c r="J1183" s="1623"/>
      <c r="K1183" s="1623"/>
      <c r="L1183" s="1623"/>
      <c r="M1183" s="1623"/>
      <c r="N1183" s="1623"/>
      <c r="O1183" s="1624"/>
      <c r="P1183" s="1987"/>
      <c r="Q1183" s="1987"/>
      <c r="R1183" s="1987"/>
      <c r="S1183" s="1987"/>
      <c r="T1183" s="1987"/>
      <c r="U1183" s="1987"/>
      <c r="V1183" s="1543"/>
      <c r="W1183" s="1543"/>
      <c r="X1183" s="1543"/>
      <c r="Y1183" s="1543"/>
      <c r="Z1183" s="1543"/>
      <c r="AA1183" s="1543"/>
      <c r="AB1183" s="1543"/>
      <c r="AC1183" s="1543"/>
      <c r="AD1183" s="1543"/>
      <c r="AE1183" s="1543"/>
      <c r="AF1183" s="1543"/>
      <c r="AG1183" s="1543"/>
      <c r="AH1183" s="1543"/>
      <c r="AI1183" s="1543"/>
      <c r="AJ1183" s="1543"/>
      <c r="AK1183" s="1543"/>
      <c r="AL1183" s="1560" t="str">
        <f t="shared" si="36"/>
        <v/>
      </c>
      <c r="AM1183" s="1561"/>
      <c r="AN1183" s="1561"/>
      <c r="AO1183" s="1561"/>
      <c r="AP1183" s="1561"/>
      <c r="AQ1183" s="1562"/>
      <c r="AR1183" s="1563" t="str">
        <f t="shared" ca="1" si="37"/>
        <v/>
      </c>
      <c r="AS1183" s="1563"/>
      <c r="AT1183" s="1563"/>
      <c r="AU1183" s="1563"/>
      <c r="AV1183" s="1563"/>
      <c r="AW1183" s="1563"/>
      <c r="AX1183" s="1552"/>
      <c r="AY1183" s="1553"/>
      <c r="AZ1183" s="1553"/>
      <c r="BA1183" s="1553"/>
      <c r="BB1183" s="1553"/>
      <c r="BC1183" s="1554"/>
      <c r="BE1183" s="815" t="str">
        <f ca="1">IF(AR1183&lt;&gt;"",IF(AND(BF$1072=2,BF$1073=1,BE1124&lt;&gt;1),MIN(ARROTONDA_user(AR1183*$AJ$1066,2),80000),ARROTONDA_user(AR1183*$AJ$1066,2)),"")</f>
        <v/>
      </c>
      <c r="BF1183" s="815" t="str">
        <f ca="1">IF(BE1183&lt;&gt;"",IF(AND(AX1183&lt;&gt;"",AR1183&lt;&gt;""),ARROTONDA_user(AX1183,2),0),"")</f>
        <v/>
      </c>
      <c r="BG1183" s="815" t="str">
        <f ca="1">IF(BE1183&lt;&gt;"",ARROTONDA_user(BE1183+BF1183,2),"")</f>
        <v/>
      </c>
      <c r="BH1183" s="815" t="str">
        <f ca="1">IF(BE1183&lt;&gt;"",ARROTONDA_user(BG1183*$AJ$1069,2),"")</f>
        <v/>
      </c>
      <c r="BI1183" s="449" t="str">
        <f t="shared" ca="1" si="38"/>
        <v/>
      </c>
    </row>
    <row r="1184" spans="1:61" ht="15.75" customHeight="1">
      <c r="A1184" s="1625">
        <f t="shared" si="39"/>
        <v>49</v>
      </c>
      <c r="B1184" s="1625"/>
      <c r="C1184" s="1625"/>
      <c r="D1184" s="1622" t="str">
        <f t="shared" si="35"/>
        <v/>
      </c>
      <c r="E1184" s="1623"/>
      <c r="F1184" s="1623"/>
      <c r="G1184" s="1623"/>
      <c r="H1184" s="1623"/>
      <c r="I1184" s="1623"/>
      <c r="J1184" s="1623"/>
      <c r="K1184" s="1623"/>
      <c r="L1184" s="1623"/>
      <c r="M1184" s="1623"/>
      <c r="N1184" s="1623"/>
      <c r="O1184" s="1624"/>
      <c r="P1184" s="1987"/>
      <c r="Q1184" s="1987"/>
      <c r="R1184" s="1987"/>
      <c r="S1184" s="1987"/>
      <c r="T1184" s="1987"/>
      <c r="U1184" s="1987"/>
      <c r="V1184" s="1543"/>
      <c r="W1184" s="1543"/>
      <c r="X1184" s="1543"/>
      <c r="Y1184" s="1543"/>
      <c r="Z1184" s="1543"/>
      <c r="AA1184" s="1543"/>
      <c r="AB1184" s="1543"/>
      <c r="AC1184" s="1543"/>
      <c r="AD1184" s="1543"/>
      <c r="AE1184" s="1543"/>
      <c r="AF1184" s="1543"/>
      <c r="AG1184" s="1543"/>
      <c r="AH1184" s="1543"/>
      <c r="AI1184" s="1543"/>
      <c r="AJ1184" s="1543"/>
      <c r="AK1184" s="1543"/>
      <c r="AL1184" s="1560" t="str">
        <f t="shared" si="36"/>
        <v/>
      </c>
      <c r="AM1184" s="1561"/>
      <c r="AN1184" s="1561"/>
      <c r="AO1184" s="1561"/>
      <c r="AP1184" s="1561"/>
      <c r="AQ1184" s="1562"/>
      <c r="AR1184" s="1563" t="str">
        <f t="shared" ca="1" si="37"/>
        <v/>
      </c>
      <c r="AS1184" s="1563"/>
      <c r="AT1184" s="1563"/>
      <c r="AU1184" s="1563"/>
      <c r="AV1184" s="1563"/>
      <c r="AW1184" s="1563"/>
      <c r="AX1184" s="1552"/>
      <c r="AY1184" s="1553"/>
      <c r="AZ1184" s="1553"/>
      <c r="BA1184" s="1553"/>
      <c r="BB1184" s="1553"/>
      <c r="BC1184" s="1554"/>
      <c r="BE1184" s="815" t="str">
        <f ca="1">IF(AR1184&lt;&gt;"",IF(AND(BF$1072=2,BF$1073=1,BE1125&lt;&gt;1),MIN(ARROTONDA_user(AR1184*$AJ$1066,2),80000),ARROTONDA_user(AR1184*$AJ$1066,2)),"")</f>
        <v/>
      </c>
      <c r="BF1184" s="815" t="str">
        <f ca="1">IF(BE1184&lt;&gt;"",IF(AND(AX1184&lt;&gt;"",AR1184&lt;&gt;""),ARROTONDA_user(AX1184,2),0),"")</f>
        <v/>
      </c>
      <c r="BG1184" s="815" t="str">
        <f ca="1">IF(BE1184&lt;&gt;"",ARROTONDA_user(BE1184+BF1184,2),"")</f>
        <v/>
      </c>
      <c r="BH1184" s="815" t="str">
        <f ca="1">IF(BE1184&lt;&gt;"",ARROTONDA_user(BG1184*$AJ$1069,2),"")</f>
        <v/>
      </c>
      <c r="BI1184" s="449" t="str">
        <f t="shared" ca="1" si="38"/>
        <v/>
      </c>
    </row>
    <row r="1185" spans="1:61" ht="15.75" customHeight="1" thickBot="1">
      <c r="A1185" s="1979">
        <f t="shared" si="39"/>
        <v>50</v>
      </c>
      <c r="B1185" s="1979"/>
      <c r="C1185" s="1979"/>
      <c r="D1185" s="1633" t="str">
        <f t="shared" si="35"/>
        <v/>
      </c>
      <c r="E1185" s="1634"/>
      <c r="F1185" s="1634"/>
      <c r="G1185" s="1634"/>
      <c r="H1185" s="1634"/>
      <c r="I1185" s="1634"/>
      <c r="J1185" s="1634"/>
      <c r="K1185" s="1634"/>
      <c r="L1185" s="1634"/>
      <c r="M1185" s="1634"/>
      <c r="N1185" s="1634"/>
      <c r="O1185" s="1635"/>
      <c r="P1185" s="1977"/>
      <c r="Q1185" s="1977"/>
      <c r="R1185" s="1977"/>
      <c r="S1185" s="1977"/>
      <c r="T1185" s="1977"/>
      <c r="U1185" s="1977"/>
      <c r="V1185" s="1590"/>
      <c r="W1185" s="1590"/>
      <c r="X1185" s="1590"/>
      <c r="Y1185" s="1590"/>
      <c r="Z1185" s="1590"/>
      <c r="AA1185" s="1590"/>
      <c r="AB1185" s="1590"/>
      <c r="AC1185" s="1590"/>
      <c r="AD1185" s="1590"/>
      <c r="AE1185" s="1590"/>
      <c r="AF1185" s="1590"/>
      <c r="AG1185" s="1590"/>
      <c r="AH1185" s="1590"/>
      <c r="AI1185" s="1590"/>
      <c r="AJ1185" s="1590"/>
      <c r="AK1185" s="1590"/>
      <c r="AL1185" s="1564" t="str">
        <f t="shared" si="36"/>
        <v/>
      </c>
      <c r="AM1185" s="1565"/>
      <c r="AN1185" s="1565"/>
      <c r="AO1185" s="1565"/>
      <c r="AP1185" s="1565"/>
      <c r="AQ1185" s="1566"/>
      <c r="AR1185" s="1567" t="str">
        <f t="shared" ca="1" si="37"/>
        <v/>
      </c>
      <c r="AS1185" s="1567"/>
      <c r="AT1185" s="1567"/>
      <c r="AU1185" s="1567"/>
      <c r="AV1185" s="1567"/>
      <c r="AW1185" s="1567"/>
      <c r="AX1185" s="1572"/>
      <c r="AY1185" s="1573"/>
      <c r="AZ1185" s="1573"/>
      <c r="BA1185" s="1573"/>
      <c r="BB1185" s="1573"/>
      <c r="BC1185" s="1574"/>
      <c r="BE1185" s="815" t="str">
        <f ca="1">IF(AR1185&lt;&gt;"",IF(AND(BF$1072=2,BF$1073=1,BE1126&lt;&gt;1),MIN(ARROTONDA_user(AR1185*$AJ$1066,2),80000),ARROTONDA_user(AR1185*$AJ$1066,2)),"")</f>
        <v/>
      </c>
      <c r="BF1185" s="815" t="str">
        <f ca="1">IF(BE1185&lt;&gt;"",IF(AND(AX1185&lt;&gt;"",AR1185&lt;&gt;""),ARROTONDA_user(AX1185,2),0),"")</f>
        <v/>
      </c>
      <c r="BG1185" s="815" t="str">
        <f ca="1">IF(BE1185&lt;&gt;"",ARROTONDA_user(BE1185+BF1185,2),"")</f>
        <v/>
      </c>
      <c r="BH1185" s="815" t="str">
        <f ca="1">IF(BE1185&lt;&gt;"",ARROTONDA_user(BG1185*$AJ$1069,2),"")</f>
        <v/>
      </c>
      <c r="BI1185" s="449" t="str">
        <f t="shared" ca="1" si="38"/>
        <v/>
      </c>
    </row>
    <row r="1186" spans="1:61" ht="15.75" customHeight="1" thickBot="1">
      <c r="A1186" s="1631" t="s">
        <v>1647</v>
      </c>
      <c r="B1186" s="1632"/>
      <c r="C1186" s="1632"/>
      <c r="D1186" s="2077"/>
      <c r="E1186" s="2078"/>
      <c r="F1186" s="2078"/>
      <c r="G1186" s="2078"/>
      <c r="H1186" s="2078"/>
      <c r="I1186" s="2078"/>
      <c r="J1186" s="2078"/>
      <c r="K1186" s="2078"/>
      <c r="L1186" s="2078"/>
      <c r="M1186" s="2078"/>
      <c r="N1186" s="2078"/>
      <c r="O1186" s="2079"/>
      <c r="P1186" s="2097">
        <f>SUM(P1136:U1185)</f>
        <v>0</v>
      </c>
      <c r="Q1186" s="2097"/>
      <c r="R1186" s="2097"/>
      <c r="S1186" s="2097"/>
      <c r="T1186" s="2097"/>
      <c r="U1186" s="2097"/>
      <c r="V1186" s="1568">
        <f>SUM(V1136:AA1185)</f>
        <v>0</v>
      </c>
      <c r="W1186" s="1568"/>
      <c r="X1186" s="1568"/>
      <c r="Y1186" s="1568"/>
      <c r="Z1186" s="1568"/>
      <c r="AA1186" s="1568"/>
      <c r="AB1186" s="1568">
        <f>SUM(AB1136:AF1185)</f>
        <v>0</v>
      </c>
      <c r="AC1186" s="1568"/>
      <c r="AD1186" s="1568"/>
      <c r="AE1186" s="1568"/>
      <c r="AF1186" s="1568"/>
      <c r="AG1186" s="1568">
        <f>SUM(AG1136:AK1185)</f>
        <v>0</v>
      </c>
      <c r="AH1186" s="1568"/>
      <c r="AI1186" s="1568"/>
      <c r="AJ1186" s="1568"/>
      <c r="AK1186" s="1568"/>
      <c r="AL1186" s="1575">
        <f>SUM(AL1136:AQ1185)</f>
        <v>0</v>
      </c>
      <c r="AM1186" s="1576"/>
      <c r="AN1186" s="1576"/>
      <c r="AO1186" s="1576"/>
      <c r="AP1186" s="1576"/>
      <c r="AQ1186" s="2098"/>
      <c r="AR1186" s="1568">
        <f ca="1">SUM(AR1136:AW1185)</f>
        <v>0</v>
      </c>
      <c r="AS1186" s="1568"/>
      <c r="AT1186" s="1568"/>
      <c r="AU1186" s="1568"/>
      <c r="AV1186" s="1568"/>
      <c r="AW1186" s="1568"/>
      <c r="AX1186" s="1575">
        <f>SUM(AX1136:BC1185)</f>
        <v>0</v>
      </c>
      <c r="AY1186" s="1576"/>
      <c r="AZ1186" s="1576"/>
      <c r="BA1186" s="1576"/>
      <c r="BB1186" s="1576"/>
      <c r="BC1186" s="1577"/>
      <c r="BE1186" s="453">
        <f ca="1">SUM(BE1136:BE1185)</f>
        <v>0</v>
      </c>
      <c r="BF1186" s="453">
        <f ca="1">SUM(BF1136:BF1185)</f>
        <v>0</v>
      </c>
      <c r="BG1186" s="453">
        <f ca="1">SUM(BG1136:BG1185)</f>
        <v>0</v>
      </c>
      <c r="BH1186" s="453">
        <f ca="1">SUM(BH1136:BH1185)</f>
        <v>0</v>
      </c>
      <c r="BI1186" s="453">
        <f ca="1">SUM(BI1136:BI1185)</f>
        <v>0</v>
      </c>
    </row>
    <row r="1187" spans="1:61">
      <c r="D1187" s="1588"/>
      <c r="E1187" s="1588"/>
      <c r="F1187" s="1588"/>
      <c r="G1187" s="1588"/>
      <c r="H1187" s="1588"/>
      <c r="I1187" s="1588"/>
      <c r="J1187" s="1588"/>
      <c r="K1187" s="1588"/>
      <c r="L1187" s="1588"/>
      <c r="M1187" s="1588"/>
      <c r="N1187" s="1588"/>
    </row>
    <row r="1188" spans="1:61">
      <c r="BD1188" s="286" t="s">
        <v>180</v>
      </c>
    </row>
    <row r="1189" spans="1:61" ht="18.75" customHeight="1">
      <c r="A1189" s="1060" t="s">
        <v>2106</v>
      </c>
      <c r="B1189" s="1061"/>
      <c r="C1189" s="1061"/>
      <c r="D1189" s="1061"/>
      <c r="E1189" s="1216" t="s">
        <v>473</v>
      </c>
      <c r="F1189" s="1217"/>
      <c r="G1189" s="1217"/>
      <c r="H1189" s="1217"/>
      <c r="I1189" s="993">
        <f>IF($U$2&lt;&gt;"",$U$2,"")</f>
        <v>0</v>
      </c>
      <c r="J1189" s="993"/>
      <c r="K1189" s="993"/>
      <c r="L1189" s="993"/>
      <c r="M1189" s="993"/>
      <c r="N1189" s="993"/>
      <c r="O1189" s="994"/>
      <c r="P1189" s="1483" t="s">
        <v>1103</v>
      </c>
      <c r="Q1189" s="1196"/>
      <c r="R1189" s="1196"/>
      <c r="S1189" s="1196"/>
      <c r="T1189" s="1196"/>
      <c r="U1189" s="1196"/>
      <c r="V1189" s="1196"/>
      <c r="W1189" s="1196"/>
      <c r="X1189" s="1196"/>
      <c r="Y1189" s="1196"/>
      <c r="Z1189" s="1196"/>
      <c r="AA1189" s="1196"/>
      <c r="AB1189" s="1196"/>
      <c r="AC1189" s="1196"/>
      <c r="AD1189" s="1196"/>
      <c r="AE1189" s="1196"/>
      <c r="AF1189" s="1196"/>
      <c r="AG1189" s="1196"/>
      <c r="AH1189" s="1196"/>
      <c r="AI1189" s="1196"/>
      <c r="AJ1189" s="1196"/>
      <c r="AK1189" s="1196"/>
      <c r="AL1189" s="1196"/>
      <c r="AM1189" s="1196"/>
      <c r="AN1189" s="1196"/>
      <c r="AO1189" s="1196"/>
      <c r="AP1189" s="1196"/>
      <c r="AQ1189" s="1196"/>
      <c r="AR1189" s="1196"/>
      <c r="AS1189" s="1196"/>
      <c r="AT1189" s="1196"/>
      <c r="AU1189" s="1196"/>
      <c r="AV1189" s="1196"/>
      <c r="AW1189" s="1196"/>
      <c r="AX1189" s="1196"/>
      <c r="AY1189" s="1196"/>
      <c r="AZ1189" s="1196"/>
      <c r="BA1189" s="1196"/>
      <c r="BB1189" s="1196"/>
      <c r="BC1189" s="1197"/>
    </row>
    <row r="1190" spans="1:61" ht="18.75" customHeight="1">
      <c r="A1190" s="1062"/>
      <c r="B1190" s="1063"/>
      <c r="C1190" s="1063"/>
      <c r="D1190" s="1063"/>
      <c r="E1190" s="1239" t="s">
        <v>653</v>
      </c>
      <c r="F1190" s="1240"/>
      <c r="G1190" s="1240"/>
      <c r="H1190" s="1240"/>
      <c r="I1190" s="1042" t="str">
        <f>IF($AW$2&lt;&gt;"",$AW$2,"")</f>
        <v>01</v>
      </c>
      <c r="J1190" s="1042"/>
      <c r="K1190" s="1042"/>
      <c r="L1190" s="1042"/>
      <c r="M1190" s="1042"/>
      <c r="N1190" s="1042"/>
      <c r="O1190" s="1043"/>
      <c r="P1190" s="1484"/>
      <c r="Q1190" s="1198"/>
      <c r="R1190" s="1198"/>
      <c r="S1190" s="1198"/>
      <c r="T1190" s="1198"/>
      <c r="U1190" s="1198"/>
      <c r="V1190" s="1198"/>
      <c r="W1190" s="1198"/>
      <c r="X1190" s="1198"/>
      <c r="Y1190" s="1198"/>
      <c r="Z1190" s="1198"/>
      <c r="AA1190" s="1198"/>
      <c r="AB1190" s="1198"/>
      <c r="AC1190" s="1198"/>
      <c r="AD1190" s="1198"/>
      <c r="AE1190" s="1198"/>
      <c r="AF1190" s="1198"/>
      <c r="AG1190" s="1198"/>
      <c r="AH1190" s="1198"/>
      <c r="AI1190" s="1198"/>
      <c r="AJ1190" s="1198"/>
      <c r="AK1190" s="1198"/>
      <c r="AL1190" s="1198"/>
      <c r="AM1190" s="1198"/>
      <c r="AN1190" s="1198"/>
      <c r="AO1190" s="1198"/>
      <c r="AP1190" s="1198"/>
      <c r="AQ1190" s="1198"/>
      <c r="AR1190" s="1198"/>
      <c r="AS1190" s="1198"/>
      <c r="AT1190" s="1198"/>
      <c r="AU1190" s="1198"/>
      <c r="AV1190" s="1198"/>
      <c r="AW1190" s="1198"/>
      <c r="AX1190" s="1198"/>
      <c r="AY1190" s="1198"/>
      <c r="AZ1190" s="1198"/>
      <c r="BA1190" s="1198"/>
      <c r="BB1190" s="1198"/>
      <c r="BC1190" s="1199"/>
      <c r="BE1190" s="577"/>
    </row>
    <row r="1191" spans="1:61" ht="7.5" customHeight="1"/>
    <row r="1192" spans="1:61">
      <c r="A1192" s="26"/>
      <c r="B1192" s="26"/>
      <c r="C1192" s="26"/>
      <c r="D1192" s="26"/>
      <c r="E1192" s="26"/>
      <c r="F1192" s="26"/>
      <c r="G1192" s="26"/>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91" t="s">
        <v>1104</v>
      </c>
      <c r="AU1192" s="26"/>
      <c r="AV1192" s="1578"/>
      <c r="AW1192" s="1579"/>
      <c r="AX1192" s="1579"/>
      <c r="AY1192" s="1579"/>
      <c r="AZ1192" s="1579"/>
      <c r="BA1192" s="1579"/>
      <c r="BB1192" s="1580"/>
      <c r="BC1192" s="26"/>
    </row>
    <row r="1193" spans="1:61" ht="10.5" customHeight="1"/>
    <row r="1194" spans="1:61" ht="27.75" customHeight="1">
      <c r="A1194" s="1569" t="s">
        <v>2040</v>
      </c>
      <c r="B1194" s="1571"/>
      <c r="C1194" s="1581" t="s">
        <v>691</v>
      </c>
      <c r="D1194" s="1581"/>
      <c r="E1194" s="1581"/>
      <c r="F1194" s="1581"/>
      <c r="G1194" s="1581" t="s">
        <v>762</v>
      </c>
      <c r="H1194" s="1581"/>
      <c r="I1194" s="1581"/>
      <c r="J1194" s="1581"/>
      <c r="K1194" s="1581" t="s">
        <v>692</v>
      </c>
      <c r="L1194" s="1581"/>
      <c r="M1194" s="1581"/>
      <c r="N1194" s="1581"/>
      <c r="O1194" s="1581" t="s">
        <v>693</v>
      </c>
      <c r="P1194" s="1581"/>
      <c r="Q1194" s="1581"/>
      <c r="R1194" s="1581"/>
      <c r="S1194" s="1569" t="s">
        <v>1828</v>
      </c>
      <c r="T1194" s="1570"/>
      <c r="U1194" s="1570"/>
      <c r="V1194" s="1571"/>
      <c r="W1194" s="1581" t="s">
        <v>1277</v>
      </c>
      <c r="X1194" s="1581"/>
      <c r="Y1194" s="1581"/>
      <c r="Z1194" s="1581"/>
      <c r="AA1194" s="1581"/>
      <c r="AC1194" s="1569" t="s">
        <v>2040</v>
      </c>
      <c r="AD1194" s="1571"/>
      <c r="AE1194" s="1581" t="s">
        <v>691</v>
      </c>
      <c r="AF1194" s="1581"/>
      <c r="AG1194" s="1581"/>
      <c r="AH1194" s="1581"/>
      <c r="AI1194" s="1581" t="s">
        <v>762</v>
      </c>
      <c r="AJ1194" s="1581"/>
      <c r="AK1194" s="1581"/>
      <c r="AL1194" s="1581"/>
      <c r="AM1194" s="1581" t="s">
        <v>692</v>
      </c>
      <c r="AN1194" s="1581"/>
      <c r="AO1194" s="1581"/>
      <c r="AP1194" s="1581"/>
      <c r="AQ1194" s="1581" t="s">
        <v>693</v>
      </c>
      <c r="AR1194" s="1581"/>
      <c r="AS1194" s="1581"/>
      <c r="AT1194" s="1581"/>
      <c r="AU1194" s="1569" t="s">
        <v>1828</v>
      </c>
      <c r="AV1194" s="1570"/>
      <c r="AW1194" s="1570"/>
      <c r="AX1194" s="1571"/>
      <c r="AY1194" s="1581" t="s">
        <v>1277</v>
      </c>
      <c r="AZ1194" s="1581"/>
      <c r="BA1194" s="1581"/>
      <c r="BB1194" s="1581"/>
      <c r="BC1194" s="1581"/>
      <c r="BE1194" s="547" t="s">
        <v>872</v>
      </c>
      <c r="BF1194" s="547" t="s">
        <v>873</v>
      </c>
    </row>
    <row r="1195" spans="1:61" ht="13.5" customHeight="1">
      <c r="A1195" s="1569">
        <v>1</v>
      </c>
      <c r="B1195" s="1571"/>
      <c r="C1195" s="1244"/>
      <c r="D1195" s="1244"/>
      <c r="E1195" s="1244"/>
      <c r="F1195" s="1244"/>
      <c r="G1195" s="1490"/>
      <c r="H1195" s="1490"/>
      <c r="I1195" s="1490"/>
      <c r="J1195" s="1490"/>
      <c r="K1195" s="1490"/>
      <c r="L1195" s="1490"/>
      <c r="M1195" s="1490"/>
      <c r="N1195" s="1490"/>
      <c r="O1195" s="1490"/>
      <c r="P1195" s="1490"/>
      <c r="Q1195" s="1490"/>
      <c r="R1195" s="1490"/>
      <c r="S1195" s="1507"/>
      <c r="T1195" s="1508"/>
      <c r="U1195" s="1508"/>
      <c r="V1195" s="1509"/>
      <c r="W1195" s="1405"/>
      <c r="X1195" s="1405"/>
      <c r="Y1195" s="1405"/>
      <c r="Z1195" s="1405"/>
      <c r="AA1195" s="1405"/>
      <c r="AC1195" s="1569">
        <v>56</v>
      </c>
      <c r="AD1195" s="1571"/>
      <c r="AE1195" s="1244"/>
      <c r="AF1195" s="1244"/>
      <c r="AG1195" s="1244"/>
      <c r="AH1195" s="1244"/>
      <c r="AI1195" s="1490"/>
      <c r="AJ1195" s="1490"/>
      <c r="AK1195" s="1490"/>
      <c r="AL1195" s="1490"/>
      <c r="AM1195" s="1490"/>
      <c r="AN1195" s="1490"/>
      <c r="AO1195" s="1490"/>
      <c r="AP1195" s="1490"/>
      <c r="AQ1195" s="1490"/>
      <c r="AR1195" s="1490"/>
      <c r="AS1195" s="1490"/>
      <c r="AT1195" s="1490"/>
      <c r="AU1195" s="1507"/>
      <c r="AV1195" s="1508"/>
      <c r="AW1195" s="1508"/>
      <c r="AX1195" s="1509"/>
      <c r="AY1195" s="1405"/>
      <c r="AZ1195" s="1405"/>
      <c r="BA1195" s="1405"/>
      <c r="BB1195" s="1405"/>
      <c r="BC1195" s="1405"/>
      <c r="BE1195" s="515" t="str">
        <f t="shared" ref="BE1195:BE1226" si="40">IF(AND(C1195&lt;&gt;"",G1195&lt;&gt;"",K1195&lt;&gt;"",O1195&lt;&gt;"",S1195&lt;&gt;""),C1195,"")</f>
        <v/>
      </c>
      <c r="BF1195" s="35" t="str">
        <f t="shared" ref="BF1195:BF1226" si="41">IF(AND(AE1195&lt;&gt;"",AI1195&lt;&gt;"",AM1195&lt;&gt;"",AQ1195&lt;&gt;"",AU1195&lt;&gt;""),AE1195,"")</f>
        <v/>
      </c>
    </row>
    <row r="1196" spans="1:61" ht="13.5" customHeight="1">
      <c r="A1196" s="1569">
        <f t="shared" ref="A1196:A1227" si="42">A1195+1</f>
        <v>2</v>
      </c>
      <c r="B1196" s="1571"/>
      <c r="C1196" s="1244"/>
      <c r="D1196" s="1244"/>
      <c r="E1196" s="1244"/>
      <c r="F1196" s="1244"/>
      <c r="G1196" s="1490"/>
      <c r="H1196" s="1490"/>
      <c r="I1196" s="1490"/>
      <c r="J1196" s="1490"/>
      <c r="K1196" s="1490"/>
      <c r="L1196" s="1490"/>
      <c r="M1196" s="1490"/>
      <c r="N1196" s="1490"/>
      <c r="O1196" s="1490"/>
      <c r="P1196" s="1490"/>
      <c r="Q1196" s="1490"/>
      <c r="R1196" s="1490"/>
      <c r="S1196" s="1507"/>
      <c r="T1196" s="1508"/>
      <c r="U1196" s="1508"/>
      <c r="V1196" s="1509"/>
      <c r="W1196" s="1405"/>
      <c r="X1196" s="1405"/>
      <c r="Y1196" s="1405"/>
      <c r="Z1196" s="1405"/>
      <c r="AA1196" s="1405"/>
      <c r="AC1196" s="1569">
        <f t="shared" ref="AC1196:AC1227" si="43">AC1195+1</f>
        <v>57</v>
      </c>
      <c r="AD1196" s="1571"/>
      <c r="AE1196" s="1244"/>
      <c r="AF1196" s="1244"/>
      <c r="AG1196" s="1244"/>
      <c r="AH1196" s="1244"/>
      <c r="AI1196" s="1490"/>
      <c r="AJ1196" s="1490"/>
      <c r="AK1196" s="1490"/>
      <c r="AL1196" s="1490"/>
      <c r="AM1196" s="1490"/>
      <c r="AN1196" s="1490"/>
      <c r="AO1196" s="1490"/>
      <c r="AP1196" s="1490"/>
      <c r="AQ1196" s="1490"/>
      <c r="AR1196" s="1490"/>
      <c r="AS1196" s="1490"/>
      <c r="AT1196" s="1490"/>
      <c r="AU1196" s="1507"/>
      <c r="AV1196" s="1508"/>
      <c r="AW1196" s="1508"/>
      <c r="AX1196" s="1509"/>
      <c r="AY1196" s="1405"/>
      <c r="AZ1196" s="1405"/>
      <c r="BA1196" s="1405"/>
      <c r="BB1196" s="1405"/>
      <c r="BC1196" s="1405"/>
      <c r="BE1196" s="299" t="str">
        <f t="shared" si="40"/>
        <v/>
      </c>
      <c r="BF1196" s="35" t="str">
        <f t="shared" si="41"/>
        <v/>
      </c>
    </row>
    <row r="1197" spans="1:61" ht="13.5" customHeight="1">
      <c r="A1197" s="1569">
        <f t="shared" si="42"/>
        <v>3</v>
      </c>
      <c r="B1197" s="1571"/>
      <c r="C1197" s="1244"/>
      <c r="D1197" s="1244"/>
      <c r="E1197" s="1244"/>
      <c r="F1197" s="1244"/>
      <c r="G1197" s="1490"/>
      <c r="H1197" s="1490"/>
      <c r="I1197" s="1490"/>
      <c r="J1197" s="1490"/>
      <c r="K1197" s="1490"/>
      <c r="L1197" s="1490"/>
      <c r="M1197" s="1490"/>
      <c r="N1197" s="1490"/>
      <c r="O1197" s="1490"/>
      <c r="P1197" s="1490"/>
      <c r="Q1197" s="1490"/>
      <c r="R1197" s="1490"/>
      <c r="S1197" s="1507"/>
      <c r="T1197" s="1508"/>
      <c r="U1197" s="1508"/>
      <c r="V1197" s="1509"/>
      <c r="W1197" s="1405"/>
      <c r="X1197" s="1405"/>
      <c r="Y1197" s="1405"/>
      <c r="Z1197" s="1405"/>
      <c r="AA1197" s="1405"/>
      <c r="AC1197" s="1569">
        <f t="shared" si="43"/>
        <v>58</v>
      </c>
      <c r="AD1197" s="1571"/>
      <c r="AE1197" s="1244"/>
      <c r="AF1197" s="1244"/>
      <c r="AG1197" s="1244"/>
      <c r="AH1197" s="1244"/>
      <c r="AI1197" s="1490"/>
      <c r="AJ1197" s="1490"/>
      <c r="AK1197" s="1490"/>
      <c r="AL1197" s="1490"/>
      <c r="AM1197" s="1490"/>
      <c r="AN1197" s="1490"/>
      <c r="AO1197" s="1490"/>
      <c r="AP1197" s="1490"/>
      <c r="AQ1197" s="1490"/>
      <c r="AR1197" s="1490"/>
      <c r="AS1197" s="1490"/>
      <c r="AT1197" s="1490"/>
      <c r="AU1197" s="1507"/>
      <c r="AV1197" s="1508"/>
      <c r="AW1197" s="1508"/>
      <c r="AX1197" s="1509"/>
      <c r="AY1197" s="1405"/>
      <c r="AZ1197" s="1405"/>
      <c r="BA1197" s="1405"/>
      <c r="BB1197" s="1405"/>
      <c r="BC1197" s="1405"/>
      <c r="BE1197" s="299" t="str">
        <f t="shared" si="40"/>
        <v/>
      </c>
      <c r="BF1197" s="35" t="str">
        <f t="shared" si="41"/>
        <v/>
      </c>
    </row>
    <row r="1198" spans="1:61" ht="13.5" customHeight="1">
      <c r="A1198" s="1569">
        <f t="shared" si="42"/>
        <v>4</v>
      </c>
      <c r="B1198" s="1571"/>
      <c r="C1198" s="1244"/>
      <c r="D1198" s="1244"/>
      <c r="E1198" s="1244"/>
      <c r="F1198" s="1244"/>
      <c r="G1198" s="1490"/>
      <c r="H1198" s="1490"/>
      <c r="I1198" s="1490"/>
      <c r="J1198" s="1490"/>
      <c r="K1198" s="1490"/>
      <c r="L1198" s="1490"/>
      <c r="M1198" s="1490"/>
      <c r="N1198" s="1490"/>
      <c r="O1198" s="1490"/>
      <c r="P1198" s="1490"/>
      <c r="Q1198" s="1490"/>
      <c r="R1198" s="1490"/>
      <c r="S1198" s="1507"/>
      <c r="T1198" s="1508"/>
      <c r="U1198" s="1508"/>
      <c r="V1198" s="1509"/>
      <c r="W1198" s="1405"/>
      <c r="X1198" s="1405"/>
      <c r="Y1198" s="1405"/>
      <c r="Z1198" s="1405"/>
      <c r="AA1198" s="1405"/>
      <c r="AC1198" s="1569">
        <f t="shared" si="43"/>
        <v>59</v>
      </c>
      <c r="AD1198" s="1571"/>
      <c r="AE1198" s="1244"/>
      <c r="AF1198" s="1244"/>
      <c r="AG1198" s="1244"/>
      <c r="AH1198" s="1244"/>
      <c r="AI1198" s="1490"/>
      <c r="AJ1198" s="1490"/>
      <c r="AK1198" s="1490"/>
      <c r="AL1198" s="1490"/>
      <c r="AM1198" s="1490"/>
      <c r="AN1198" s="1490"/>
      <c r="AO1198" s="1490"/>
      <c r="AP1198" s="1490"/>
      <c r="AQ1198" s="1490"/>
      <c r="AR1198" s="1490"/>
      <c r="AS1198" s="1490"/>
      <c r="AT1198" s="1490"/>
      <c r="AU1198" s="1507"/>
      <c r="AV1198" s="1508"/>
      <c r="AW1198" s="1508"/>
      <c r="AX1198" s="1509"/>
      <c r="AY1198" s="1405"/>
      <c r="AZ1198" s="1405"/>
      <c r="BA1198" s="1405"/>
      <c r="BB1198" s="1405"/>
      <c r="BC1198" s="1405"/>
      <c r="BE1198" s="299" t="str">
        <f t="shared" si="40"/>
        <v/>
      </c>
      <c r="BF1198" s="35" t="str">
        <f t="shared" si="41"/>
        <v/>
      </c>
    </row>
    <row r="1199" spans="1:61" ht="13.5" customHeight="1">
      <c r="A1199" s="1569">
        <f t="shared" si="42"/>
        <v>5</v>
      </c>
      <c r="B1199" s="1571"/>
      <c r="C1199" s="1244"/>
      <c r="D1199" s="1244"/>
      <c r="E1199" s="1244"/>
      <c r="F1199" s="1244"/>
      <c r="G1199" s="1490"/>
      <c r="H1199" s="1490"/>
      <c r="I1199" s="1490"/>
      <c r="J1199" s="1490"/>
      <c r="K1199" s="1490"/>
      <c r="L1199" s="1490"/>
      <c r="M1199" s="1490"/>
      <c r="N1199" s="1490"/>
      <c r="O1199" s="1490"/>
      <c r="P1199" s="1490"/>
      <c r="Q1199" s="1490"/>
      <c r="R1199" s="1490"/>
      <c r="S1199" s="1507"/>
      <c r="T1199" s="1508"/>
      <c r="U1199" s="1508"/>
      <c r="V1199" s="1509"/>
      <c r="W1199" s="1405"/>
      <c r="X1199" s="1405"/>
      <c r="Y1199" s="1405"/>
      <c r="Z1199" s="1405"/>
      <c r="AA1199" s="1405"/>
      <c r="AC1199" s="1569">
        <f t="shared" si="43"/>
        <v>60</v>
      </c>
      <c r="AD1199" s="1571"/>
      <c r="AE1199" s="1244"/>
      <c r="AF1199" s="1244"/>
      <c r="AG1199" s="1244"/>
      <c r="AH1199" s="1244"/>
      <c r="AI1199" s="1490"/>
      <c r="AJ1199" s="1490"/>
      <c r="AK1199" s="1490"/>
      <c r="AL1199" s="1490"/>
      <c r="AM1199" s="1490"/>
      <c r="AN1199" s="1490"/>
      <c r="AO1199" s="1490"/>
      <c r="AP1199" s="1490"/>
      <c r="AQ1199" s="1490"/>
      <c r="AR1199" s="1490"/>
      <c r="AS1199" s="1490"/>
      <c r="AT1199" s="1490"/>
      <c r="AU1199" s="1507"/>
      <c r="AV1199" s="1508"/>
      <c r="AW1199" s="1508"/>
      <c r="AX1199" s="1509"/>
      <c r="AY1199" s="1405"/>
      <c r="AZ1199" s="1405"/>
      <c r="BA1199" s="1405"/>
      <c r="BB1199" s="1405"/>
      <c r="BC1199" s="1405"/>
      <c r="BE1199" s="299" t="str">
        <f t="shared" si="40"/>
        <v/>
      </c>
      <c r="BF1199" s="35" t="str">
        <f t="shared" si="41"/>
        <v/>
      </c>
    </row>
    <row r="1200" spans="1:61" ht="13.5" customHeight="1">
      <c r="A1200" s="1569">
        <f t="shared" si="42"/>
        <v>6</v>
      </c>
      <c r="B1200" s="1571"/>
      <c r="C1200" s="1244"/>
      <c r="D1200" s="1244"/>
      <c r="E1200" s="1244"/>
      <c r="F1200" s="1244"/>
      <c r="G1200" s="1490"/>
      <c r="H1200" s="1490"/>
      <c r="I1200" s="1490"/>
      <c r="J1200" s="1490"/>
      <c r="K1200" s="1490"/>
      <c r="L1200" s="1490"/>
      <c r="M1200" s="1490"/>
      <c r="N1200" s="1490"/>
      <c r="O1200" s="1490"/>
      <c r="P1200" s="1490"/>
      <c r="Q1200" s="1490"/>
      <c r="R1200" s="1490"/>
      <c r="S1200" s="1507"/>
      <c r="T1200" s="1508"/>
      <c r="U1200" s="1508"/>
      <c r="V1200" s="1509"/>
      <c r="W1200" s="1405"/>
      <c r="X1200" s="1405"/>
      <c r="Y1200" s="1405"/>
      <c r="Z1200" s="1405"/>
      <c r="AA1200" s="1405"/>
      <c r="AC1200" s="1569">
        <f t="shared" si="43"/>
        <v>61</v>
      </c>
      <c r="AD1200" s="1571"/>
      <c r="AE1200" s="1244"/>
      <c r="AF1200" s="1244"/>
      <c r="AG1200" s="1244"/>
      <c r="AH1200" s="1244"/>
      <c r="AI1200" s="1490"/>
      <c r="AJ1200" s="1490"/>
      <c r="AK1200" s="1490"/>
      <c r="AL1200" s="1490"/>
      <c r="AM1200" s="1490"/>
      <c r="AN1200" s="1490"/>
      <c r="AO1200" s="1490"/>
      <c r="AP1200" s="1490"/>
      <c r="AQ1200" s="1490"/>
      <c r="AR1200" s="1490"/>
      <c r="AS1200" s="1490"/>
      <c r="AT1200" s="1490"/>
      <c r="AU1200" s="1507"/>
      <c r="AV1200" s="1508"/>
      <c r="AW1200" s="1508"/>
      <c r="AX1200" s="1509"/>
      <c r="AY1200" s="1405"/>
      <c r="AZ1200" s="1405"/>
      <c r="BA1200" s="1405"/>
      <c r="BB1200" s="1405"/>
      <c r="BC1200" s="1405"/>
      <c r="BE1200" s="299" t="str">
        <f t="shared" si="40"/>
        <v/>
      </c>
      <c r="BF1200" s="35" t="str">
        <f t="shared" si="41"/>
        <v/>
      </c>
    </row>
    <row r="1201" spans="1:58" ht="13.5" customHeight="1">
      <c r="A1201" s="1569">
        <f t="shared" si="42"/>
        <v>7</v>
      </c>
      <c r="B1201" s="1571"/>
      <c r="C1201" s="1244"/>
      <c r="D1201" s="1244"/>
      <c r="E1201" s="1244"/>
      <c r="F1201" s="1244"/>
      <c r="G1201" s="1490"/>
      <c r="H1201" s="1490"/>
      <c r="I1201" s="1490"/>
      <c r="J1201" s="1490"/>
      <c r="K1201" s="1490"/>
      <c r="L1201" s="1490"/>
      <c r="M1201" s="1490"/>
      <c r="N1201" s="1490"/>
      <c r="O1201" s="1490"/>
      <c r="P1201" s="1490"/>
      <c r="Q1201" s="1490"/>
      <c r="R1201" s="1490"/>
      <c r="S1201" s="1507"/>
      <c r="T1201" s="1508"/>
      <c r="U1201" s="1508"/>
      <c r="V1201" s="1509"/>
      <c r="W1201" s="1405"/>
      <c r="X1201" s="1405"/>
      <c r="Y1201" s="1405"/>
      <c r="Z1201" s="1405"/>
      <c r="AA1201" s="1405"/>
      <c r="AC1201" s="1569">
        <f t="shared" si="43"/>
        <v>62</v>
      </c>
      <c r="AD1201" s="1571"/>
      <c r="AE1201" s="1244"/>
      <c r="AF1201" s="1244"/>
      <c r="AG1201" s="1244"/>
      <c r="AH1201" s="1244"/>
      <c r="AI1201" s="1490"/>
      <c r="AJ1201" s="1490"/>
      <c r="AK1201" s="1490"/>
      <c r="AL1201" s="1490"/>
      <c r="AM1201" s="1490"/>
      <c r="AN1201" s="1490"/>
      <c r="AO1201" s="1490"/>
      <c r="AP1201" s="1490"/>
      <c r="AQ1201" s="1490"/>
      <c r="AR1201" s="1490"/>
      <c r="AS1201" s="1490"/>
      <c r="AT1201" s="1490"/>
      <c r="AU1201" s="1507"/>
      <c r="AV1201" s="1508"/>
      <c r="AW1201" s="1508"/>
      <c r="AX1201" s="1509"/>
      <c r="AY1201" s="1405"/>
      <c r="AZ1201" s="1405"/>
      <c r="BA1201" s="1405"/>
      <c r="BB1201" s="1405"/>
      <c r="BC1201" s="1405"/>
      <c r="BE1201" s="299" t="str">
        <f t="shared" si="40"/>
        <v/>
      </c>
      <c r="BF1201" s="35" t="str">
        <f t="shared" si="41"/>
        <v/>
      </c>
    </row>
    <row r="1202" spans="1:58" ht="13.5" customHeight="1">
      <c r="A1202" s="1569">
        <f t="shared" si="42"/>
        <v>8</v>
      </c>
      <c r="B1202" s="1571"/>
      <c r="C1202" s="1244"/>
      <c r="D1202" s="1244"/>
      <c r="E1202" s="1244"/>
      <c r="F1202" s="1244"/>
      <c r="G1202" s="1490"/>
      <c r="H1202" s="1490"/>
      <c r="I1202" s="1490"/>
      <c r="J1202" s="1490"/>
      <c r="K1202" s="1490"/>
      <c r="L1202" s="1490"/>
      <c r="M1202" s="1490"/>
      <c r="N1202" s="1490"/>
      <c r="O1202" s="1490"/>
      <c r="P1202" s="1490"/>
      <c r="Q1202" s="1490"/>
      <c r="R1202" s="1490"/>
      <c r="S1202" s="1507"/>
      <c r="T1202" s="1508"/>
      <c r="U1202" s="1508"/>
      <c r="V1202" s="1509"/>
      <c r="W1202" s="1405"/>
      <c r="X1202" s="1405"/>
      <c r="Y1202" s="1405"/>
      <c r="Z1202" s="1405"/>
      <c r="AA1202" s="1405"/>
      <c r="AC1202" s="1569">
        <f t="shared" si="43"/>
        <v>63</v>
      </c>
      <c r="AD1202" s="1571"/>
      <c r="AE1202" s="1244"/>
      <c r="AF1202" s="1244"/>
      <c r="AG1202" s="1244"/>
      <c r="AH1202" s="1244"/>
      <c r="AI1202" s="1490"/>
      <c r="AJ1202" s="1490"/>
      <c r="AK1202" s="1490"/>
      <c r="AL1202" s="1490"/>
      <c r="AM1202" s="1490"/>
      <c r="AN1202" s="1490"/>
      <c r="AO1202" s="1490"/>
      <c r="AP1202" s="1490"/>
      <c r="AQ1202" s="1490"/>
      <c r="AR1202" s="1490"/>
      <c r="AS1202" s="1490"/>
      <c r="AT1202" s="1490"/>
      <c r="AU1202" s="1507"/>
      <c r="AV1202" s="1508"/>
      <c r="AW1202" s="1508"/>
      <c r="AX1202" s="1509"/>
      <c r="AY1202" s="1405"/>
      <c r="AZ1202" s="1405"/>
      <c r="BA1202" s="1405"/>
      <c r="BB1202" s="1405"/>
      <c r="BC1202" s="1405"/>
      <c r="BE1202" s="299" t="str">
        <f t="shared" si="40"/>
        <v/>
      </c>
      <c r="BF1202" s="35" t="str">
        <f t="shared" si="41"/>
        <v/>
      </c>
    </row>
    <row r="1203" spans="1:58" ht="13.5" customHeight="1">
      <c r="A1203" s="1569">
        <f t="shared" si="42"/>
        <v>9</v>
      </c>
      <c r="B1203" s="1571"/>
      <c r="C1203" s="1244"/>
      <c r="D1203" s="1244"/>
      <c r="E1203" s="1244"/>
      <c r="F1203" s="1244"/>
      <c r="G1203" s="1490"/>
      <c r="H1203" s="1490"/>
      <c r="I1203" s="1490"/>
      <c r="J1203" s="1490"/>
      <c r="K1203" s="1490"/>
      <c r="L1203" s="1490"/>
      <c r="M1203" s="1490"/>
      <c r="N1203" s="1490"/>
      <c r="O1203" s="1490"/>
      <c r="P1203" s="1490"/>
      <c r="Q1203" s="1490"/>
      <c r="R1203" s="1490"/>
      <c r="S1203" s="1507"/>
      <c r="T1203" s="1508"/>
      <c r="U1203" s="1508"/>
      <c r="V1203" s="1509"/>
      <c r="W1203" s="1405"/>
      <c r="X1203" s="1405"/>
      <c r="Y1203" s="1405"/>
      <c r="Z1203" s="1405"/>
      <c r="AA1203" s="1405"/>
      <c r="AC1203" s="1569">
        <f t="shared" si="43"/>
        <v>64</v>
      </c>
      <c r="AD1203" s="1571"/>
      <c r="AE1203" s="1244"/>
      <c r="AF1203" s="1244"/>
      <c r="AG1203" s="1244"/>
      <c r="AH1203" s="1244"/>
      <c r="AI1203" s="1490"/>
      <c r="AJ1203" s="1490"/>
      <c r="AK1203" s="1490"/>
      <c r="AL1203" s="1490"/>
      <c r="AM1203" s="1490"/>
      <c r="AN1203" s="1490"/>
      <c r="AO1203" s="1490"/>
      <c r="AP1203" s="1490"/>
      <c r="AQ1203" s="1490"/>
      <c r="AR1203" s="1490"/>
      <c r="AS1203" s="1490"/>
      <c r="AT1203" s="1490"/>
      <c r="AU1203" s="1507"/>
      <c r="AV1203" s="1508"/>
      <c r="AW1203" s="1508"/>
      <c r="AX1203" s="1509"/>
      <c r="AY1203" s="1405"/>
      <c r="AZ1203" s="1405"/>
      <c r="BA1203" s="1405"/>
      <c r="BB1203" s="1405"/>
      <c r="BC1203" s="1405"/>
      <c r="BE1203" s="299" t="str">
        <f t="shared" si="40"/>
        <v/>
      </c>
      <c r="BF1203" s="35" t="str">
        <f t="shared" si="41"/>
        <v/>
      </c>
    </row>
    <row r="1204" spans="1:58" ht="13.5" customHeight="1">
      <c r="A1204" s="1569">
        <f t="shared" si="42"/>
        <v>10</v>
      </c>
      <c r="B1204" s="1571"/>
      <c r="C1204" s="1244"/>
      <c r="D1204" s="1244"/>
      <c r="E1204" s="1244"/>
      <c r="F1204" s="1244"/>
      <c r="G1204" s="1490"/>
      <c r="H1204" s="1490"/>
      <c r="I1204" s="1490"/>
      <c r="J1204" s="1490"/>
      <c r="K1204" s="1490"/>
      <c r="L1204" s="1490"/>
      <c r="M1204" s="1490"/>
      <c r="N1204" s="1490"/>
      <c r="O1204" s="1490"/>
      <c r="P1204" s="1490"/>
      <c r="Q1204" s="1490"/>
      <c r="R1204" s="1490"/>
      <c r="S1204" s="1507"/>
      <c r="T1204" s="1508"/>
      <c r="U1204" s="1508"/>
      <c r="V1204" s="1509"/>
      <c r="W1204" s="1405"/>
      <c r="X1204" s="1405"/>
      <c r="Y1204" s="1405"/>
      <c r="Z1204" s="1405"/>
      <c r="AA1204" s="1405"/>
      <c r="AC1204" s="1569">
        <f t="shared" si="43"/>
        <v>65</v>
      </c>
      <c r="AD1204" s="1571"/>
      <c r="AE1204" s="1244"/>
      <c r="AF1204" s="1244"/>
      <c r="AG1204" s="1244"/>
      <c r="AH1204" s="1244"/>
      <c r="AI1204" s="1490"/>
      <c r="AJ1204" s="1490"/>
      <c r="AK1204" s="1490"/>
      <c r="AL1204" s="1490"/>
      <c r="AM1204" s="1490"/>
      <c r="AN1204" s="1490"/>
      <c r="AO1204" s="1490"/>
      <c r="AP1204" s="1490"/>
      <c r="AQ1204" s="1490"/>
      <c r="AR1204" s="1490"/>
      <c r="AS1204" s="1490"/>
      <c r="AT1204" s="1490"/>
      <c r="AU1204" s="1507"/>
      <c r="AV1204" s="1508"/>
      <c r="AW1204" s="1508"/>
      <c r="AX1204" s="1509"/>
      <c r="AY1204" s="1405"/>
      <c r="AZ1204" s="1405"/>
      <c r="BA1204" s="1405"/>
      <c r="BB1204" s="1405"/>
      <c r="BC1204" s="1405"/>
      <c r="BE1204" s="299" t="str">
        <f t="shared" si="40"/>
        <v/>
      </c>
      <c r="BF1204" s="35" t="str">
        <f t="shared" si="41"/>
        <v/>
      </c>
    </row>
    <row r="1205" spans="1:58" ht="13.5" customHeight="1">
      <c r="A1205" s="1569">
        <f t="shared" si="42"/>
        <v>11</v>
      </c>
      <c r="B1205" s="1571"/>
      <c r="C1205" s="1244"/>
      <c r="D1205" s="1244"/>
      <c r="E1205" s="1244"/>
      <c r="F1205" s="1244"/>
      <c r="G1205" s="1490"/>
      <c r="H1205" s="1490"/>
      <c r="I1205" s="1490"/>
      <c r="J1205" s="1490"/>
      <c r="K1205" s="1490"/>
      <c r="L1205" s="1490"/>
      <c r="M1205" s="1490"/>
      <c r="N1205" s="1490"/>
      <c r="O1205" s="1490"/>
      <c r="P1205" s="1490"/>
      <c r="Q1205" s="1490"/>
      <c r="R1205" s="1490"/>
      <c r="S1205" s="1507"/>
      <c r="T1205" s="1508"/>
      <c r="U1205" s="1508"/>
      <c r="V1205" s="1509"/>
      <c r="W1205" s="1405"/>
      <c r="X1205" s="1405"/>
      <c r="Y1205" s="1405"/>
      <c r="Z1205" s="1405"/>
      <c r="AA1205" s="1405"/>
      <c r="AC1205" s="1569">
        <f t="shared" si="43"/>
        <v>66</v>
      </c>
      <c r="AD1205" s="1571"/>
      <c r="AE1205" s="1244"/>
      <c r="AF1205" s="1244"/>
      <c r="AG1205" s="1244"/>
      <c r="AH1205" s="1244"/>
      <c r="AI1205" s="1490"/>
      <c r="AJ1205" s="1490"/>
      <c r="AK1205" s="1490"/>
      <c r="AL1205" s="1490"/>
      <c r="AM1205" s="1490"/>
      <c r="AN1205" s="1490"/>
      <c r="AO1205" s="1490"/>
      <c r="AP1205" s="1490"/>
      <c r="AQ1205" s="1490"/>
      <c r="AR1205" s="1490"/>
      <c r="AS1205" s="1490"/>
      <c r="AT1205" s="1490"/>
      <c r="AU1205" s="1507"/>
      <c r="AV1205" s="1508"/>
      <c r="AW1205" s="1508"/>
      <c r="AX1205" s="1509"/>
      <c r="AY1205" s="1405"/>
      <c r="AZ1205" s="1405"/>
      <c r="BA1205" s="1405"/>
      <c r="BB1205" s="1405"/>
      <c r="BC1205" s="1405"/>
      <c r="BE1205" s="299" t="str">
        <f t="shared" si="40"/>
        <v/>
      </c>
      <c r="BF1205" s="35" t="str">
        <f t="shared" si="41"/>
        <v/>
      </c>
    </row>
    <row r="1206" spans="1:58" ht="13.5" customHeight="1">
      <c r="A1206" s="1569">
        <f t="shared" si="42"/>
        <v>12</v>
      </c>
      <c r="B1206" s="1571"/>
      <c r="C1206" s="1244"/>
      <c r="D1206" s="1244"/>
      <c r="E1206" s="1244"/>
      <c r="F1206" s="1244"/>
      <c r="G1206" s="1490"/>
      <c r="H1206" s="1490"/>
      <c r="I1206" s="1490"/>
      <c r="J1206" s="1490"/>
      <c r="K1206" s="1490"/>
      <c r="L1206" s="1490"/>
      <c r="M1206" s="1490"/>
      <c r="N1206" s="1490"/>
      <c r="O1206" s="1490"/>
      <c r="P1206" s="1490"/>
      <c r="Q1206" s="1490"/>
      <c r="R1206" s="1490"/>
      <c r="S1206" s="1507"/>
      <c r="T1206" s="1508"/>
      <c r="U1206" s="1508"/>
      <c r="V1206" s="1509"/>
      <c r="W1206" s="1405"/>
      <c r="X1206" s="1405"/>
      <c r="Y1206" s="1405"/>
      <c r="Z1206" s="1405"/>
      <c r="AA1206" s="1405"/>
      <c r="AC1206" s="1569">
        <f t="shared" si="43"/>
        <v>67</v>
      </c>
      <c r="AD1206" s="1571"/>
      <c r="AE1206" s="1244"/>
      <c r="AF1206" s="1244"/>
      <c r="AG1206" s="1244"/>
      <c r="AH1206" s="1244"/>
      <c r="AI1206" s="1490"/>
      <c r="AJ1206" s="1490"/>
      <c r="AK1206" s="1490"/>
      <c r="AL1206" s="1490"/>
      <c r="AM1206" s="1490"/>
      <c r="AN1206" s="1490"/>
      <c r="AO1206" s="1490"/>
      <c r="AP1206" s="1490"/>
      <c r="AQ1206" s="1490"/>
      <c r="AR1206" s="1490"/>
      <c r="AS1206" s="1490"/>
      <c r="AT1206" s="1490"/>
      <c r="AU1206" s="1507"/>
      <c r="AV1206" s="1508"/>
      <c r="AW1206" s="1508"/>
      <c r="AX1206" s="1509"/>
      <c r="AY1206" s="1405"/>
      <c r="AZ1206" s="1405"/>
      <c r="BA1206" s="1405"/>
      <c r="BB1206" s="1405"/>
      <c r="BC1206" s="1405"/>
      <c r="BE1206" s="299" t="str">
        <f t="shared" si="40"/>
        <v/>
      </c>
      <c r="BF1206" s="35" t="str">
        <f t="shared" si="41"/>
        <v/>
      </c>
    </row>
    <row r="1207" spans="1:58" ht="13.5" customHeight="1">
      <c r="A1207" s="1569">
        <f t="shared" si="42"/>
        <v>13</v>
      </c>
      <c r="B1207" s="1571"/>
      <c r="C1207" s="1244"/>
      <c r="D1207" s="1244"/>
      <c r="E1207" s="1244"/>
      <c r="F1207" s="1244"/>
      <c r="G1207" s="1490"/>
      <c r="H1207" s="1490"/>
      <c r="I1207" s="1490"/>
      <c r="J1207" s="1490"/>
      <c r="K1207" s="1490"/>
      <c r="L1207" s="1490"/>
      <c r="M1207" s="1490"/>
      <c r="N1207" s="1490"/>
      <c r="O1207" s="1490"/>
      <c r="P1207" s="1490"/>
      <c r="Q1207" s="1490"/>
      <c r="R1207" s="1490"/>
      <c r="S1207" s="1507"/>
      <c r="T1207" s="1508"/>
      <c r="U1207" s="1508"/>
      <c r="V1207" s="1509"/>
      <c r="W1207" s="1405"/>
      <c r="X1207" s="1405"/>
      <c r="Y1207" s="1405"/>
      <c r="Z1207" s="1405"/>
      <c r="AA1207" s="1405"/>
      <c r="AC1207" s="1569">
        <f t="shared" si="43"/>
        <v>68</v>
      </c>
      <c r="AD1207" s="1571"/>
      <c r="AE1207" s="1244"/>
      <c r="AF1207" s="1244"/>
      <c r="AG1207" s="1244"/>
      <c r="AH1207" s="1244"/>
      <c r="AI1207" s="1490"/>
      <c r="AJ1207" s="1490"/>
      <c r="AK1207" s="1490"/>
      <c r="AL1207" s="1490"/>
      <c r="AM1207" s="1490"/>
      <c r="AN1207" s="1490"/>
      <c r="AO1207" s="1490"/>
      <c r="AP1207" s="1490"/>
      <c r="AQ1207" s="1490"/>
      <c r="AR1207" s="1490"/>
      <c r="AS1207" s="1490"/>
      <c r="AT1207" s="1490"/>
      <c r="AU1207" s="1507"/>
      <c r="AV1207" s="1508"/>
      <c r="AW1207" s="1508"/>
      <c r="AX1207" s="1509"/>
      <c r="AY1207" s="1405"/>
      <c r="AZ1207" s="1405"/>
      <c r="BA1207" s="1405"/>
      <c r="BB1207" s="1405"/>
      <c r="BC1207" s="1405"/>
      <c r="BE1207" s="299" t="str">
        <f t="shared" si="40"/>
        <v/>
      </c>
      <c r="BF1207" s="35" t="str">
        <f t="shared" si="41"/>
        <v/>
      </c>
    </row>
    <row r="1208" spans="1:58" ht="13.5" customHeight="1">
      <c r="A1208" s="1569">
        <f t="shared" si="42"/>
        <v>14</v>
      </c>
      <c r="B1208" s="1571"/>
      <c r="C1208" s="1244"/>
      <c r="D1208" s="1244"/>
      <c r="E1208" s="1244"/>
      <c r="F1208" s="1244"/>
      <c r="G1208" s="1490"/>
      <c r="H1208" s="1490"/>
      <c r="I1208" s="1490"/>
      <c r="J1208" s="1490"/>
      <c r="K1208" s="1490"/>
      <c r="L1208" s="1490"/>
      <c r="M1208" s="1490"/>
      <c r="N1208" s="1490"/>
      <c r="O1208" s="1490"/>
      <c r="P1208" s="1490"/>
      <c r="Q1208" s="1490"/>
      <c r="R1208" s="1490"/>
      <c r="S1208" s="1507"/>
      <c r="T1208" s="1508"/>
      <c r="U1208" s="1508"/>
      <c r="V1208" s="1509"/>
      <c r="W1208" s="1405"/>
      <c r="X1208" s="1405"/>
      <c r="Y1208" s="1405"/>
      <c r="Z1208" s="1405"/>
      <c r="AA1208" s="1405"/>
      <c r="AC1208" s="1569">
        <f t="shared" si="43"/>
        <v>69</v>
      </c>
      <c r="AD1208" s="1571"/>
      <c r="AE1208" s="1244"/>
      <c r="AF1208" s="1244"/>
      <c r="AG1208" s="1244"/>
      <c r="AH1208" s="1244"/>
      <c r="AI1208" s="1490"/>
      <c r="AJ1208" s="1490"/>
      <c r="AK1208" s="1490"/>
      <c r="AL1208" s="1490"/>
      <c r="AM1208" s="1490"/>
      <c r="AN1208" s="1490"/>
      <c r="AO1208" s="1490"/>
      <c r="AP1208" s="1490"/>
      <c r="AQ1208" s="1490"/>
      <c r="AR1208" s="1490"/>
      <c r="AS1208" s="1490"/>
      <c r="AT1208" s="1490"/>
      <c r="AU1208" s="1507"/>
      <c r="AV1208" s="1508"/>
      <c r="AW1208" s="1508"/>
      <c r="AX1208" s="1509"/>
      <c r="AY1208" s="1405"/>
      <c r="AZ1208" s="1405"/>
      <c r="BA1208" s="1405"/>
      <c r="BB1208" s="1405"/>
      <c r="BC1208" s="1405"/>
      <c r="BE1208" s="299" t="str">
        <f t="shared" si="40"/>
        <v/>
      </c>
      <c r="BF1208" s="35" t="str">
        <f t="shared" si="41"/>
        <v/>
      </c>
    </row>
    <row r="1209" spans="1:58" ht="13.5" customHeight="1">
      <c r="A1209" s="1569">
        <f t="shared" si="42"/>
        <v>15</v>
      </c>
      <c r="B1209" s="1571"/>
      <c r="C1209" s="1244"/>
      <c r="D1209" s="1244"/>
      <c r="E1209" s="1244"/>
      <c r="F1209" s="1244"/>
      <c r="G1209" s="1490"/>
      <c r="H1209" s="1490"/>
      <c r="I1209" s="1490"/>
      <c r="J1209" s="1490"/>
      <c r="K1209" s="1490"/>
      <c r="L1209" s="1490"/>
      <c r="M1209" s="1490"/>
      <c r="N1209" s="1490"/>
      <c r="O1209" s="1490"/>
      <c r="P1209" s="1490"/>
      <c r="Q1209" s="1490"/>
      <c r="R1209" s="1490"/>
      <c r="S1209" s="1507"/>
      <c r="T1209" s="1508"/>
      <c r="U1209" s="1508"/>
      <c r="V1209" s="1509"/>
      <c r="W1209" s="1405"/>
      <c r="X1209" s="1405"/>
      <c r="Y1209" s="1405"/>
      <c r="Z1209" s="1405"/>
      <c r="AA1209" s="1405"/>
      <c r="AC1209" s="1569">
        <f t="shared" si="43"/>
        <v>70</v>
      </c>
      <c r="AD1209" s="1571"/>
      <c r="AE1209" s="1244"/>
      <c r="AF1209" s="1244"/>
      <c r="AG1209" s="1244"/>
      <c r="AH1209" s="1244"/>
      <c r="AI1209" s="1490"/>
      <c r="AJ1209" s="1490"/>
      <c r="AK1209" s="1490"/>
      <c r="AL1209" s="1490"/>
      <c r="AM1209" s="1490"/>
      <c r="AN1209" s="1490"/>
      <c r="AO1209" s="1490"/>
      <c r="AP1209" s="1490"/>
      <c r="AQ1209" s="1490"/>
      <c r="AR1209" s="1490"/>
      <c r="AS1209" s="1490"/>
      <c r="AT1209" s="1490"/>
      <c r="AU1209" s="1507"/>
      <c r="AV1209" s="1508"/>
      <c r="AW1209" s="1508"/>
      <c r="AX1209" s="1509"/>
      <c r="AY1209" s="1405"/>
      <c r="AZ1209" s="1405"/>
      <c r="BA1209" s="1405"/>
      <c r="BB1209" s="1405"/>
      <c r="BC1209" s="1405"/>
      <c r="BE1209" s="299" t="str">
        <f t="shared" si="40"/>
        <v/>
      </c>
      <c r="BF1209" s="35" t="str">
        <f t="shared" si="41"/>
        <v/>
      </c>
    </row>
    <row r="1210" spans="1:58" ht="13.5" customHeight="1">
      <c r="A1210" s="1569">
        <f t="shared" si="42"/>
        <v>16</v>
      </c>
      <c r="B1210" s="1571"/>
      <c r="C1210" s="1244"/>
      <c r="D1210" s="1244"/>
      <c r="E1210" s="1244"/>
      <c r="F1210" s="1244"/>
      <c r="G1210" s="1490"/>
      <c r="H1210" s="1490"/>
      <c r="I1210" s="1490"/>
      <c r="J1210" s="1490"/>
      <c r="K1210" s="1490"/>
      <c r="L1210" s="1490"/>
      <c r="M1210" s="1490"/>
      <c r="N1210" s="1490"/>
      <c r="O1210" s="1490"/>
      <c r="P1210" s="1490"/>
      <c r="Q1210" s="1490"/>
      <c r="R1210" s="1490"/>
      <c r="S1210" s="1507"/>
      <c r="T1210" s="1508"/>
      <c r="U1210" s="1508"/>
      <c r="V1210" s="1509"/>
      <c r="W1210" s="1405"/>
      <c r="X1210" s="1405"/>
      <c r="Y1210" s="1405"/>
      <c r="Z1210" s="1405"/>
      <c r="AA1210" s="1405"/>
      <c r="AC1210" s="1569">
        <f t="shared" si="43"/>
        <v>71</v>
      </c>
      <c r="AD1210" s="1571"/>
      <c r="AE1210" s="1244"/>
      <c r="AF1210" s="1244"/>
      <c r="AG1210" s="1244"/>
      <c r="AH1210" s="1244"/>
      <c r="AI1210" s="1490"/>
      <c r="AJ1210" s="1490"/>
      <c r="AK1210" s="1490"/>
      <c r="AL1210" s="1490"/>
      <c r="AM1210" s="1490"/>
      <c r="AN1210" s="1490"/>
      <c r="AO1210" s="1490"/>
      <c r="AP1210" s="1490"/>
      <c r="AQ1210" s="1490"/>
      <c r="AR1210" s="1490"/>
      <c r="AS1210" s="1490"/>
      <c r="AT1210" s="1490"/>
      <c r="AU1210" s="1507"/>
      <c r="AV1210" s="1508"/>
      <c r="AW1210" s="1508"/>
      <c r="AX1210" s="1509"/>
      <c r="AY1210" s="1405"/>
      <c r="AZ1210" s="1405"/>
      <c r="BA1210" s="1405"/>
      <c r="BB1210" s="1405"/>
      <c r="BC1210" s="1405"/>
      <c r="BE1210" s="299" t="str">
        <f t="shared" si="40"/>
        <v/>
      </c>
      <c r="BF1210" s="35" t="str">
        <f t="shared" si="41"/>
        <v/>
      </c>
    </row>
    <row r="1211" spans="1:58" ht="13.5" customHeight="1">
      <c r="A1211" s="1569">
        <f t="shared" si="42"/>
        <v>17</v>
      </c>
      <c r="B1211" s="1571"/>
      <c r="C1211" s="1244"/>
      <c r="D1211" s="1244"/>
      <c r="E1211" s="1244"/>
      <c r="F1211" s="1244"/>
      <c r="G1211" s="1490"/>
      <c r="H1211" s="1490"/>
      <c r="I1211" s="1490"/>
      <c r="J1211" s="1490"/>
      <c r="K1211" s="1490"/>
      <c r="L1211" s="1490"/>
      <c r="M1211" s="1490"/>
      <c r="N1211" s="1490"/>
      <c r="O1211" s="1490"/>
      <c r="P1211" s="1490"/>
      <c r="Q1211" s="1490"/>
      <c r="R1211" s="1490"/>
      <c r="S1211" s="1507"/>
      <c r="T1211" s="1508"/>
      <c r="U1211" s="1508"/>
      <c r="V1211" s="1509"/>
      <c r="W1211" s="1405"/>
      <c r="X1211" s="1405"/>
      <c r="Y1211" s="1405"/>
      <c r="Z1211" s="1405"/>
      <c r="AA1211" s="1405"/>
      <c r="AC1211" s="1569">
        <f t="shared" si="43"/>
        <v>72</v>
      </c>
      <c r="AD1211" s="1571"/>
      <c r="AE1211" s="1244"/>
      <c r="AF1211" s="1244"/>
      <c r="AG1211" s="1244"/>
      <c r="AH1211" s="1244"/>
      <c r="AI1211" s="1490"/>
      <c r="AJ1211" s="1490"/>
      <c r="AK1211" s="1490"/>
      <c r="AL1211" s="1490"/>
      <c r="AM1211" s="1490"/>
      <c r="AN1211" s="1490"/>
      <c r="AO1211" s="1490"/>
      <c r="AP1211" s="1490"/>
      <c r="AQ1211" s="1490"/>
      <c r="AR1211" s="1490"/>
      <c r="AS1211" s="1490"/>
      <c r="AT1211" s="1490"/>
      <c r="AU1211" s="1507"/>
      <c r="AV1211" s="1508"/>
      <c r="AW1211" s="1508"/>
      <c r="AX1211" s="1509"/>
      <c r="AY1211" s="1405"/>
      <c r="AZ1211" s="1405"/>
      <c r="BA1211" s="1405"/>
      <c r="BB1211" s="1405"/>
      <c r="BC1211" s="1405"/>
      <c r="BE1211" s="299" t="str">
        <f t="shared" si="40"/>
        <v/>
      </c>
      <c r="BF1211" s="35" t="str">
        <f t="shared" si="41"/>
        <v/>
      </c>
    </row>
    <row r="1212" spans="1:58" ht="13.5" customHeight="1">
      <c r="A1212" s="1569">
        <f t="shared" si="42"/>
        <v>18</v>
      </c>
      <c r="B1212" s="1571"/>
      <c r="C1212" s="1244"/>
      <c r="D1212" s="1244"/>
      <c r="E1212" s="1244"/>
      <c r="F1212" s="1244"/>
      <c r="G1212" s="1490"/>
      <c r="H1212" s="1490"/>
      <c r="I1212" s="1490"/>
      <c r="J1212" s="1490"/>
      <c r="K1212" s="1490"/>
      <c r="L1212" s="1490"/>
      <c r="M1212" s="1490"/>
      <c r="N1212" s="1490"/>
      <c r="O1212" s="1490"/>
      <c r="P1212" s="1490"/>
      <c r="Q1212" s="1490"/>
      <c r="R1212" s="1490"/>
      <c r="S1212" s="1507"/>
      <c r="T1212" s="1508"/>
      <c r="U1212" s="1508"/>
      <c r="V1212" s="1509"/>
      <c r="W1212" s="1405"/>
      <c r="X1212" s="1405"/>
      <c r="Y1212" s="1405"/>
      <c r="Z1212" s="1405"/>
      <c r="AA1212" s="1405"/>
      <c r="AC1212" s="1569">
        <f t="shared" si="43"/>
        <v>73</v>
      </c>
      <c r="AD1212" s="1571"/>
      <c r="AE1212" s="1244"/>
      <c r="AF1212" s="1244"/>
      <c r="AG1212" s="1244"/>
      <c r="AH1212" s="1244"/>
      <c r="AI1212" s="1490"/>
      <c r="AJ1212" s="1490"/>
      <c r="AK1212" s="1490"/>
      <c r="AL1212" s="1490"/>
      <c r="AM1212" s="1490"/>
      <c r="AN1212" s="1490"/>
      <c r="AO1212" s="1490"/>
      <c r="AP1212" s="1490"/>
      <c r="AQ1212" s="1490"/>
      <c r="AR1212" s="1490"/>
      <c r="AS1212" s="1490"/>
      <c r="AT1212" s="1490"/>
      <c r="AU1212" s="1507"/>
      <c r="AV1212" s="1508"/>
      <c r="AW1212" s="1508"/>
      <c r="AX1212" s="1509"/>
      <c r="AY1212" s="1405"/>
      <c r="AZ1212" s="1405"/>
      <c r="BA1212" s="1405"/>
      <c r="BB1212" s="1405"/>
      <c r="BC1212" s="1405"/>
      <c r="BE1212" s="299" t="str">
        <f t="shared" si="40"/>
        <v/>
      </c>
      <c r="BF1212" s="35" t="str">
        <f t="shared" si="41"/>
        <v/>
      </c>
    </row>
    <row r="1213" spans="1:58" ht="13.5" customHeight="1">
      <c r="A1213" s="1569">
        <f t="shared" si="42"/>
        <v>19</v>
      </c>
      <c r="B1213" s="1571"/>
      <c r="C1213" s="1244"/>
      <c r="D1213" s="1244"/>
      <c r="E1213" s="1244"/>
      <c r="F1213" s="1244"/>
      <c r="G1213" s="1490"/>
      <c r="H1213" s="1490"/>
      <c r="I1213" s="1490"/>
      <c r="J1213" s="1490"/>
      <c r="K1213" s="1490"/>
      <c r="L1213" s="1490"/>
      <c r="M1213" s="1490"/>
      <c r="N1213" s="1490"/>
      <c r="O1213" s="1490"/>
      <c r="P1213" s="1490"/>
      <c r="Q1213" s="1490"/>
      <c r="R1213" s="1490"/>
      <c r="S1213" s="1507"/>
      <c r="T1213" s="1508"/>
      <c r="U1213" s="1508"/>
      <c r="V1213" s="1509"/>
      <c r="W1213" s="1405"/>
      <c r="X1213" s="1405"/>
      <c r="Y1213" s="1405"/>
      <c r="Z1213" s="1405"/>
      <c r="AA1213" s="1405"/>
      <c r="AC1213" s="1569">
        <f t="shared" si="43"/>
        <v>74</v>
      </c>
      <c r="AD1213" s="1571"/>
      <c r="AE1213" s="1244"/>
      <c r="AF1213" s="1244"/>
      <c r="AG1213" s="1244"/>
      <c r="AH1213" s="1244"/>
      <c r="AI1213" s="1490"/>
      <c r="AJ1213" s="1490"/>
      <c r="AK1213" s="1490"/>
      <c r="AL1213" s="1490"/>
      <c r="AM1213" s="1490"/>
      <c r="AN1213" s="1490"/>
      <c r="AO1213" s="1490"/>
      <c r="AP1213" s="1490"/>
      <c r="AQ1213" s="1490"/>
      <c r="AR1213" s="1490"/>
      <c r="AS1213" s="1490"/>
      <c r="AT1213" s="1490"/>
      <c r="AU1213" s="1507"/>
      <c r="AV1213" s="1508"/>
      <c r="AW1213" s="1508"/>
      <c r="AX1213" s="1509"/>
      <c r="AY1213" s="1405"/>
      <c r="AZ1213" s="1405"/>
      <c r="BA1213" s="1405"/>
      <c r="BB1213" s="1405"/>
      <c r="BC1213" s="1405"/>
      <c r="BE1213" s="299" t="str">
        <f t="shared" si="40"/>
        <v/>
      </c>
      <c r="BF1213" s="35" t="str">
        <f t="shared" si="41"/>
        <v/>
      </c>
    </row>
    <row r="1214" spans="1:58" ht="13.5" customHeight="1">
      <c r="A1214" s="1569">
        <f t="shared" si="42"/>
        <v>20</v>
      </c>
      <c r="B1214" s="1571"/>
      <c r="C1214" s="1244"/>
      <c r="D1214" s="1244"/>
      <c r="E1214" s="1244"/>
      <c r="F1214" s="1244"/>
      <c r="G1214" s="1490"/>
      <c r="H1214" s="1490"/>
      <c r="I1214" s="1490"/>
      <c r="J1214" s="1490"/>
      <c r="K1214" s="1490"/>
      <c r="L1214" s="1490"/>
      <c r="M1214" s="1490"/>
      <c r="N1214" s="1490"/>
      <c r="O1214" s="1490"/>
      <c r="P1214" s="1490"/>
      <c r="Q1214" s="1490"/>
      <c r="R1214" s="1490"/>
      <c r="S1214" s="1507"/>
      <c r="T1214" s="1508"/>
      <c r="U1214" s="1508"/>
      <c r="V1214" s="1509"/>
      <c r="W1214" s="1405"/>
      <c r="X1214" s="1405"/>
      <c r="Y1214" s="1405"/>
      <c r="Z1214" s="1405"/>
      <c r="AA1214" s="1405"/>
      <c r="AC1214" s="1569">
        <f t="shared" si="43"/>
        <v>75</v>
      </c>
      <c r="AD1214" s="1571"/>
      <c r="AE1214" s="1244"/>
      <c r="AF1214" s="1244"/>
      <c r="AG1214" s="1244"/>
      <c r="AH1214" s="1244"/>
      <c r="AI1214" s="1490"/>
      <c r="AJ1214" s="1490"/>
      <c r="AK1214" s="1490"/>
      <c r="AL1214" s="1490"/>
      <c r="AM1214" s="1490"/>
      <c r="AN1214" s="1490"/>
      <c r="AO1214" s="1490"/>
      <c r="AP1214" s="1490"/>
      <c r="AQ1214" s="1490"/>
      <c r="AR1214" s="1490"/>
      <c r="AS1214" s="1490"/>
      <c r="AT1214" s="1490"/>
      <c r="AU1214" s="1507"/>
      <c r="AV1214" s="1508"/>
      <c r="AW1214" s="1508"/>
      <c r="AX1214" s="1509"/>
      <c r="AY1214" s="1405"/>
      <c r="AZ1214" s="1405"/>
      <c r="BA1214" s="1405"/>
      <c r="BB1214" s="1405"/>
      <c r="BC1214" s="1405"/>
      <c r="BE1214" s="299" t="str">
        <f t="shared" si="40"/>
        <v/>
      </c>
      <c r="BF1214" s="35" t="str">
        <f t="shared" si="41"/>
        <v/>
      </c>
    </row>
    <row r="1215" spans="1:58" ht="13.5" customHeight="1">
      <c r="A1215" s="1569">
        <f t="shared" si="42"/>
        <v>21</v>
      </c>
      <c r="B1215" s="1571"/>
      <c r="C1215" s="1244"/>
      <c r="D1215" s="1244"/>
      <c r="E1215" s="1244"/>
      <c r="F1215" s="1244"/>
      <c r="G1215" s="1490"/>
      <c r="H1215" s="1490"/>
      <c r="I1215" s="1490"/>
      <c r="J1215" s="1490"/>
      <c r="K1215" s="1490"/>
      <c r="L1215" s="1490"/>
      <c r="M1215" s="1490"/>
      <c r="N1215" s="1490"/>
      <c r="O1215" s="1490"/>
      <c r="P1215" s="1490"/>
      <c r="Q1215" s="1490"/>
      <c r="R1215" s="1490"/>
      <c r="S1215" s="1507"/>
      <c r="T1215" s="1508"/>
      <c r="U1215" s="1508"/>
      <c r="V1215" s="1509"/>
      <c r="W1215" s="1405"/>
      <c r="X1215" s="1405"/>
      <c r="Y1215" s="1405"/>
      <c r="Z1215" s="1405"/>
      <c r="AA1215" s="1405"/>
      <c r="AC1215" s="1569">
        <f t="shared" si="43"/>
        <v>76</v>
      </c>
      <c r="AD1215" s="1571"/>
      <c r="AE1215" s="1244"/>
      <c r="AF1215" s="1244"/>
      <c r="AG1215" s="1244"/>
      <c r="AH1215" s="1244"/>
      <c r="AI1215" s="1490"/>
      <c r="AJ1215" s="1490"/>
      <c r="AK1215" s="1490"/>
      <c r="AL1215" s="1490"/>
      <c r="AM1215" s="1490"/>
      <c r="AN1215" s="1490"/>
      <c r="AO1215" s="1490"/>
      <c r="AP1215" s="1490"/>
      <c r="AQ1215" s="1490"/>
      <c r="AR1215" s="1490"/>
      <c r="AS1215" s="1490"/>
      <c r="AT1215" s="1490"/>
      <c r="AU1215" s="1507"/>
      <c r="AV1215" s="1508"/>
      <c r="AW1215" s="1508"/>
      <c r="AX1215" s="1509"/>
      <c r="AY1215" s="1405"/>
      <c r="AZ1215" s="1405"/>
      <c r="BA1215" s="1405"/>
      <c r="BB1215" s="1405"/>
      <c r="BC1215" s="1405"/>
      <c r="BE1215" s="299" t="str">
        <f t="shared" si="40"/>
        <v/>
      </c>
      <c r="BF1215" s="35" t="str">
        <f t="shared" si="41"/>
        <v/>
      </c>
    </row>
    <row r="1216" spans="1:58" ht="13.5" customHeight="1">
      <c r="A1216" s="1569">
        <f t="shared" si="42"/>
        <v>22</v>
      </c>
      <c r="B1216" s="1571"/>
      <c r="C1216" s="1244"/>
      <c r="D1216" s="1244"/>
      <c r="E1216" s="1244"/>
      <c r="F1216" s="1244"/>
      <c r="G1216" s="1490"/>
      <c r="H1216" s="1490"/>
      <c r="I1216" s="1490"/>
      <c r="J1216" s="1490"/>
      <c r="K1216" s="1490"/>
      <c r="L1216" s="1490"/>
      <c r="M1216" s="1490"/>
      <c r="N1216" s="1490"/>
      <c r="O1216" s="1490"/>
      <c r="P1216" s="1490"/>
      <c r="Q1216" s="1490"/>
      <c r="R1216" s="1490"/>
      <c r="S1216" s="1507"/>
      <c r="T1216" s="1508"/>
      <c r="U1216" s="1508"/>
      <c r="V1216" s="1509"/>
      <c r="W1216" s="1405"/>
      <c r="X1216" s="1405"/>
      <c r="Y1216" s="1405"/>
      <c r="Z1216" s="1405"/>
      <c r="AA1216" s="1405"/>
      <c r="AC1216" s="1569">
        <f t="shared" si="43"/>
        <v>77</v>
      </c>
      <c r="AD1216" s="1571"/>
      <c r="AE1216" s="1244"/>
      <c r="AF1216" s="1244"/>
      <c r="AG1216" s="1244"/>
      <c r="AH1216" s="1244"/>
      <c r="AI1216" s="1490"/>
      <c r="AJ1216" s="1490"/>
      <c r="AK1216" s="1490"/>
      <c r="AL1216" s="1490"/>
      <c r="AM1216" s="1490"/>
      <c r="AN1216" s="1490"/>
      <c r="AO1216" s="1490"/>
      <c r="AP1216" s="1490"/>
      <c r="AQ1216" s="1490"/>
      <c r="AR1216" s="1490"/>
      <c r="AS1216" s="1490"/>
      <c r="AT1216" s="1490"/>
      <c r="AU1216" s="1507"/>
      <c r="AV1216" s="1508"/>
      <c r="AW1216" s="1508"/>
      <c r="AX1216" s="1509"/>
      <c r="AY1216" s="1405"/>
      <c r="AZ1216" s="1405"/>
      <c r="BA1216" s="1405"/>
      <c r="BB1216" s="1405"/>
      <c r="BC1216" s="1405"/>
      <c r="BE1216" s="299" t="str">
        <f t="shared" si="40"/>
        <v/>
      </c>
      <c r="BF1216" s="35" t="str">
        <f t="shared" si="41"/>
        <v/>
      </c>
    </row>
    <row r="1217" spans="1:58" ht="13.5" customHeight="1">
      <c r="A1217" s="1569">
        <f t="shared" si="42"/>
        <v>23</v>
      </c>
      <c r="B1217" s="1571"/>
      <c r="C1217" s="1244"/>
      <c r="D1217" s="1244"/>
      <c r="E1217" s="1244"/>
      <c r="F1217" s="1244"/>
      <c r="G1217" s="1490"/>
      <c r="H1217" s="1490"/>
      <c r="I1217" s="1490"/>
      <c r="J1217" s="1490"/>
      <c r="K1217" s="1490"/>
      <c r="L1217" s="1490"/>
      <c r="M1217" s="1490"/>
      <c r="N1217" s="1490"/>
      <c r="O1217" s="1490"/>
      <c r="P1217" s="1490"/>
      <c r="Q1217" s="1490"/>
      <c r="R1217" s="1490"/>
      <c r="S1217" s="1507"/>
      <c r="T1217" s="1508"/>
      <c r="U1217" s="1508"/>
      <c r="V1217" s="1509"/>
      <c r="W1217" s="1405"/>
      <c r="X1217" s="1405"/>
      <c r="Y1217" s="1405"/>
      <c r="Z1217" s="1405"/>
      <c r="AA1217" s="1405"/>
      <c r="AC1217" s="1569">
        <f t="shared" si="43"/>
        <v>78</v>
      </c>
      <c r="AD1217" s="1571"/>
      <c r="AE1217" s="1244"/>
      <c r="AF1217" s="1244"/>
      <c r="AG1217" s="1244"/>
      <c r="AH1217" s="1244"/>
      <c r="AI1217" s="1490"/>
      <c r="AJ1217" s="1490"/>
      <c r="AK1217" s="1490"/>
      <c r="AL1217" s="1490"/>
      <c r="AM1217" s="1490"/>
      <c r="AN1217" s="1490"/>
      <c r="AO1217" s="1490"/>
      <c r="AP1217" s="1490"/>
      <c r="AQ1217" s="1490"/>
      <c r="AR1217" s="1490"/>
      <c r="AS1217" s="1490"/>
      <c r="AT1217" s="1490"/>
      <c r="AU1217" s="1507"/>
      <c r="AV1217" s="1508"/>
      <c r="AW1217" s="1508"/>
      <c r="AX1217" s="1509"/>
      <c r="AY1217" s="1405"/>
      <c r="AZ1217" s="1405"/>
      <c r="BA1217" s="1405"/>
      <c r="BB1217" s="1405"/>
      <c r="BC1217" s="1405"/>
      <c r="BE1217" s="299" t="str">
        <f t="shared" si="40"/>
        <v/>
      </c>
      <c r="BF1217" s="35" t="str">
        <f t="shared" si="41"/>
        <v/>
      </c>
    </row>
    <row r="1218" spans="1:58" ht="13.5" customHeight="1">
      <c r="A1218" s="1569">
        <f t="shared" si="42"/>
        <v>24</v>
      </c>
      <c r="B1218" s="1571"/>
      <c r="C1218" s="1244"/>
      <c r="D1218" s="1244"/>
      <c r="E1218" s="1244"/>
      <c r="F1218" s="1244"/>
      <c r="G1218" s="1490"/>
      <c r="H1218" s="1490"/>
      <c r="I1218" s="1490"/>
      <c r="J1218" s="1490"/>
      <c r="K1218" s="1490"/>
      <c r="L1218" s="1490"/>
      <c r="M1218" s="1490"/>
      <c r="N1218" s="1490"/>
      <c r="O1218" s="1490"/>
      <c r="P1218" s="1490"/>
      <c r="Q1218" s="1490"/>
      <c r="R1218" s="1490"/>
      <c r="S1218" s="1507"/>
      <c r="T1218" s="1508"/>
      <c r="U1218" s="1508"/>
      <c r="V1218" s="1509"/>
      <c r="W1218" s="1405"/>
      <c r="X1218" s="1405"/>
      <c r="Y1218" s="1405"/>
      <c r="Z1218" s="1405"/>
      <c r="AA1218" s="1405"/>
      <c r="AC1218" s="1569">
        <f t="shared" si="43"/>
        <v>79</v>
      </c>
      <c r="AD1218" s="1571"/>
      <c r="AE1218" s="1244"/>
      <c r="AF1218" s="1244"/>
      <c r="AG1218" s="1244"/>
      <c r="AH1218" s="1244"/>
      <c r="AI1218" s="1490"/>
      <c r="AJ1218" s="1490"/>
      <c r="AK1218" s="1490"/>
      <c r="AL1218" s="1490"/>
      <c r="AM1218" s="1490"/>
      <c r="AN1218" s="1490"/>
      <c r="AO1218" s="1490"/>
      <c r="AP1218" s="1490"/>
      <c r="AQ1218" s="1490"/>
      <c r="AR1218" s="1490"/>
      <c r="AS1218" s="1490"/>
      <c r="AT1218" s="1490"/>
      <c r="AU1218" s="1507"/>
      <c r="AV1218" s="1508"/>
      <c r="AW1218" s="1508"/>
      <c r="AX1218" s="1509"/>
      <c r="AY1218" s="1405"/>
      <c r="AZ1218" s="1405"/>
      <c r="BA1218" s="1405"/>
      <c r="BB1218" s="1405"/>
      <c r="BC1218" s="1405"/>
      <c r="BE1218" s="299" t="str">
        <f t="shared" si="40"/>
        <v/>
      </c>
      <c r="BF1218" s="35" t="str">
        <f t="shared" si="41"/>
        <v/>
      </c>
    </row>
    <row r="1219" spans="1:58" ht="13.5" customHeight="1">
      <c r="A1219" s="1569">
        <f t="shared" si="42"/>
        <v>25</v>
      </c>
      <c r="B1219" s="1571"/>
      <c r="C1219" s="1244"/>
      <c r="D1219" s="1244"/>
      <c r="E1219" s="1244"/>
      <c r="F1219" s="1244"/>
      <c r="G1219" s="1490"/>
      <c r="H1219" s="1490"/>
      <c r="I1219" s="1490"/>
      <c r="J1219" s="1490"/>
      <c r="K1219" s="1490"/>
      <c r="L1219" s="1490"/>
      <c r="M1219" s="1490"/>
      <c r="N1219" s="1490"/>
      <c r="O1219" s="1490"/>
      <c r="P1219" s="1490"/>
      <c r="Q1219" s="1490"/>
      <c r="R1219" s="1490"/>
      <c r="S1219" s="1507"/>
      <c r="T1219" s="1508"/>
      <c r="U1219" s="1508"/>
      <c r="V1219" s="1509"/>
      <c r="W1219" s="1405"/>
      <c r="X1219" s="1405"/>
      <c r="Y1219" s="1405"/>
      <c r="Z1219" s="1405"/>
      <c r="AA1219" s="1405"/>
      <c r="AC1219" s="1569">
        <f t="shared" si="43"/>
        <v>80</v>
      </c>
      <c r="AD1219" s="1571"/>
      <c r="AE1219" s="1244"/>
      <c r="AF1219" s="1244"/>
      <c r="AG1219" s="1244"/>
      <c r="AH1219" s="1244"/>
      <c r="AI1219" s="1490"/>
      <c r="AJ1219" s="1490"/>
      <c r="AK1219" s="1490"/>
      <c r="AL1219" s="1490"/>
      <c r="AM1219" s="1490"/>
      <c r="AN1219" s="1490"/>
      <c r="AO1219" s="1490"/>
      <c r="AP1219" s="1490"/>
      <c r="AQ1219" s="1490"/>
      <c r="AR1219" s="1490"/>
      <c r="AS1219" s="1490"/>
      <c r="AT1219" s="1490"/>
      <c r="AU1219" s="1507"/>
      <c r="AV1219" s="1508"/>
      <c r="AW1219" s="1508"/>
      <c r="AX1219" s="1509"/>
      <c r="AY1219" s="1405"/>
      <c r="AZ1219" s="1405"/>
      <c r="BA1219" s="1405"/>
      <c r="BB1219" s="1405"/>
      <c r="BC1219" s="1405"/>
      <c r="BE1219" s="299" t="str">
        <f t="shared" si="40"/>
        <v/>
      </c>
      <c r="BF1219" s="35" t="str">
        <f t="shared" si="41"/>
        <v/>
      </c>
    </row>
    <row r="1220" spans="1:58" ht="13.5" customHeight="1">
      <c r="A1220" s="1569">
        <f t="shared" si="42"/>
        <v>26</v>
      </c>
      <c r="B1220" s="1571"/>
      <c r="C1220" s="1244"/>
      <c r="D1220" s="1244"/>
      <c r="E1220" s="1244"/>
      <c r="F1220" s="1244"/>
      <c r="G1220" s="1490"/>
      <c r="H1220" s="1490"/>
      <c r="I1220" s="1490"/>
      <c r="J1220" s="1490"/>
      <c r="K1220" s="1490"/>
      <c r="L1220" s="1490"/>
      <c r="M1220" s="1490"/>
      <c r="N1220" s="1490"/>
      <c r="O1220" s="1490"/>
      <c r="P1220" s="1490"/>
      <c r="Q1220" s="1490"/>
      <c r="R1220" s="1490"/>
      <c r="S1220" s="1507"/>
      <c r="T1220" s="1508"/>
      <c r="U1220" s="1508"/>
      <c r="V1220" s="1509"/>
      <c r="W1220" s="1405"/>
      <c r="X1220" s="1405"/>
      <c r="Y1220" s="1405"/>
      <c r="Z1220" s="1405"/>
      <c r="AA1220" s="1405"/>
      <c r="AC1220" s="1569">
        <f t="shared" si="43"/>
        <v>81</v>
      </c>
      <c r="AD1220" s="1571"/>
      <c r="AE1220" s="1244"/>
      <c r="AF1220" s="1244"/>
      <c r="AG1220" s="1244"/>
      <c r="AH1220" s="1244"/>
      <c r="AI1220" s="1490"/>
      <c r="AJ1220" s="1490"/>
      <c r="AK1220" s="1490"/>
      <c r="AL1220" s="1490"/>
      <c r="AM1220" s="1490"/>
      <c r="AN1220" s="1490"/>
      <c r="AO1220" s="1490"/>
      <c r="AP1220" s="1490"/>
      <c r="AQ1220" s="1490"/>
      <c r="AR1220" s="1490"/>
      <c r="AS1220" s="1490"/>
      <c r="AT1220" s="1490"/>
      <c r="AU1220" s="1507"/>
      <c r="AV1220" s="1508"/>
      <c r="AW1220" s="1508"/>
      <c r="AX1220" s="1509"/>
      <c r="AY1220" s="1405"/>
      <c r="AZ1220" s="1405"/>
      <c r="BA1220" s="1405"/>
      <c r="BB1220" s="1405"/>
      <c r="BC1220" s="1405"/>
      <c r="BE1220" s="299" t="str">
        <f t="shared" si="40"/>
        <v/>
      </c>
      <c r="BF1220" s="35" t="str">
        <f t="shared" si="41"/>
        <v/>
      </c>
    </row>
    <row r="1221" spans="1:58" ht="13.5" customHeight="1">
      <c r="A1221" s="1569">
        <f t="shared" si="42"/>
        <v>27</v>
      </c>
      <c r="B1221" s="1571"/>
      <c r="C1221" s="1244"/>
      <c r="D1221" s="1244"/>
      <c r="E1221" s="1244"/>
      <c r="F1221" s="1244"/>
      <c r="G1221" s="1490"/>
      <c r="H1221" s="1490"/>
      <c r="I1221" s="1490"/>
      <c r="J1221" s="1490"/>
      <c r="K1221" s="1490"/>
      <c r="L1221" s="1490"/>
      <c r="M1221" s="1490"/>
      <c r="N1221" s="1490"/>
      <c r="O1221" s="1490"/>
      <c r="P1221" s="1490"/>
      <c r="Q1221" s="1490"/>
      <c r="R1221" s="1490"/>
      <c r="S1221" s="1507"/>
      <c r="T1221" s="1508"/>
      <c r="U1221" s="1508"/>
      <c r="V1221" s="1509"/>
      <c r="W1221" s="1405"/>
      <c r="X1221" s="1405"/>
      <c r="Y1221" s="1405"/>
      <c r="Z1221" s="1405"/>
      <c r="AA1221" s="1405"/>
      <c r="AC1221" s="1569">
        <f t="shared" si="43"/>
        <v>82</v>
      </c>
      <c r="AD1221" s="1571"/>
      <c r="AE1221" s="1244"/>
      <c r="AF1221" s="1244"/>
      <c r="AG1221" s="1244"/>
      <c r="AH1221" s="1244"/>
      <c r="AI1221" s="1490"/>
      <c r="AJ1221" s="1490"/>
      <c r="AK1221" s="1490"/>
      <c r="AL1221" s="1490"/>
      <c r="AM1221" s="1490"/>
      <c r="AN1221" s="1490"/>
      <c r="AO1221" s="1490"/>
      <c r="AP1221" s="1490"/>
      <c r="AQ1221" s="1490"/>
      <c r="AR1221" s="1490"/>
      <c r="AS1221" s="1490"/>
      <c r="AT1221" s="1490"/>
      <c r="AU1221" s="1507"/>
      <c r="AV1221" s="1508"/>
      <c r="AW1221" s="1508"/>
      <c r="AX1221" s="1509"/>
      <c r="AY1221" s="1405"/>
      <c r="AZ1221" s="1405"/>
      <c r="BA1221" s="1405"/>
      <c r="BB1221" s="1405"/>
      <c r="BC1221" s="1405"/>
      <c r="BE1221" s="299" t="str">
        <f t="shared" si="40"/>
        <v/>
      </c>
      <c r="BF1221" s="35" t="str">
        <f t="shared" si="41"/>
        <v/>
      </c>
    </row>
    <row r="1222" spans="1:58" ht="13.5" customHeight="1">
      <c r="A1222" s="1569">
        <f t="shared" si="42"/>
        <v>28</v>
      </c>
      <c r="B1222" s="1571"/>
      <c r="C1222" s="1244"/>
      <c r="D1222" s="1244"/>
      <c r="E1222" s="1244"/>
      <c r="F1222" s="1244"/>
      <c r="G1222" s="1490"/>
      <c r="H1222" s="1490"/>
      <c r="I1222" s="1490"/>
      <c r="J1222" s="1490"/>
      <c r="K1222" s="1490"/>
      <c r="L1222" s="1490"/>
      <c r="M1222" s="1490"/>
      <c r="N1222" s="1490"/>
      <c r="O1222" s="1490"/>
      <c r="P1222" s="1490"/>
      <c r="Q1222" s="1490"/>
      <c r="R1222" s="1490"/>
      <c r="S1222" s="1507"/>
      <c r="T1222" s="1508"/>
      <c r="U1222" s="1508"/>
      <c r="V1222" s="1509"/>
      <c r="W1222" s="1405"/>
      <c r="X1222" s="1405"/>
      <c r="Y1222" s="1405"/>
      <c r="Z1222" s="1405"/>
      <c r="AA1222" s="1405"/>
      <c r="AC1222" s="1569">
        <f t="shared" si="43"/>
        <v>83</v>
      </c>
      <c r="AD1222" s="1571"/>
      <c r="AE1222" s="1244"/>
      <c r="AF1222" s="1244"/>
      <c r="AG1222" s="1244"/>
      <c r="AH1222" s="1244"/>
      <c r="AI1222" s="1490"/>
      <c r="AJ1222" s="1490"/>
      <c r="AK1222" s="1490"/>
      <c r="AL1222" s="1490"/>
      <c r="AM1222" s="1490"/>
      <c r="AN1222" s="1490"/>
      <c r="AO1222" s="1490"/>
      <c r="AP1222" s="1490"/>
      <c r="AQ1222" s="1490"/>
      <c r="AR1222" s="1490"/>
      <c r="AS1222" s="1490"/>
      <c r="AT1222" s="1490"/>
      <c r="AU1222" s="1507"/>
      <c r="AV1222" s="1508"/>
      <c r="AW1222" s="1508"/>
      <c r="AX1222" s="1509"/>
      <c r="AY1222" s="1405"/>
      <c r="AZ1222" s="1405"/>
      <c r="BA1222" s="1405"/>
      <c r="BB1222" s="1405"/>
      <c r="BC1222" s="1405"/>
      <c r="BE1222" s="299" t="str">
        <f t="shared" si="40"/>
        <v/>
      </c>
      <c r="BF1222" s="35" t="str">
        <f t="shared" si="41"/>
        <v/>
      </c>
    </row>
    <row r="1223" spans="1:58" ht="13.5" customHeight="1">
      <c r="A1223" s="1569">
        <f t="shared" si="42"/>
        <v>29</v>
      </c>
      <c r="B1223" s="1571"/>
      <c r="C1223" s="1244"/>
      <c r="D1223" s="1244"/>
      <c r="E1223" s="1244"/>
      <c r="F1223" s="1244"/>
      <c r="G1223" s="1490"/>
      <c r="H1223" s="1490"/>
      <c r="I1223" s="1490"/>
      <c r="J1223" s="1490"/>
      <c r="K1223" s="1490"/>
      <c r="L1223" s="1490"/>
      <c r="M1223" s="1490"/>
      <c r="N1223" s="1490"/>
      <c r="O1223" s="1490"/>
      <c r="P1223" s="1490"/>
      <c r="Q1223" s="1490"/>
      <c r="R1223" s="1490"/>
      <c r="S1223" s="1507"/>
      <c r="T1223" s="1508"/>
      <c r="U1223" s="1508"/>
      <c r="V1223" s="1509"/>
      <c r="W1223" s="1405"/>
      <c r="X1223" s="1405"/>
      <c r="Y1223" s="1405"/>
      <c r="Z1223" s="1405"/>
      <c r="AA1223" s="1405"/>
      <c r="AC1223" s="1569">
        <f t="shared" si="43"/>
        <v>84</v>
      </c>
      <c r="AD1223" s="1571"/>
      <c r="AE1223" s="1244"/>
      <c r="AF1223" s="1244"/>
      <c r="AG1223" s="1244"/>
      <c r="AH1223" s="1244"/>
      <c r="AI1223" s="1490"/>
      <c r="AJ1223" s="1490"/>
      <c r="AK1223" s="1490"/>
      <c r="AL1223" s="1490"/>
      <c r="AM1223" s="1490"/>
      <c r="AN1223" s="1490"/>
      <c r="AO1223" s="1490"/>
      <c r="AP1223" s="1490"/>
      <c r="AQ1223" s="1490"/>
      <c r="AR1223" s="1490"/>
      <c r="AS1223" s="1490"/>
      <c r="AT1223" s="1490"/>
      <c r="AU1223" s="1507"/>
      <c r="AV1223" s="1508"/>
      <c r="AW1223" s="1508"/>
      <c r="AX1223" s="1509"/>
      <c r="AY1223" s="1405"/>
      <c r="AZ1223" s="1405"/>
      <c r="BA1223" s="1405"/>
      <c r="BB1223" s="1405"/>
      <c r="BC1223" s="1405"/>
      <c r="BE1223" s="299" t="str">
        <f t="shared" si="40"/>
        <v/>
      </c>
      <c r="BF1223" s="35" t="str">
        <f t="shared" si="41"/>
        <v/>
      </c>
    </row>
    <row r="1224" spans="1:58" ht="13.5" customHeight="1">
      <c r="A1224" s="1569">
        <f t="shared" si="42"/>
        <v>30</v>
      </c>
      <c r="B1224" s="1571"/>
      <c r="C1224" s="1244"/>
      <c r="D1224" s="1244"/>
      <c r="E1224" s="1244"/>
      <c r="F1224" s="1244"/>
      <c r="G1224" s="1490"/>
      <c r="H1224" s="1490"/>
      <c r="I1224" s="1490"/>
      <c r="J1224" s="1490"/>
      <c r="K1224" s="1490"/>
      <c r="L1224" s="1490"/>
      <c r="M1224" s="1490"/>
      <c r="N1224" s="1490"/>
      <c r="O1224" s="1490"/>
      <c r="P1224" s="1490"/>
      <c r="Q1224" s="1490"/>
      <c r="R1224" s="1490"/>
      <c r="S1224" s="1507"/>
      <c r="T1224" s="1508"/>
      <c r="U1224" s="1508"/>
      <c r="V1224" s="1509"/>
      <c r="W1224" s="1405"/>
      <c r="X1224" s="1405"/>
      <c r="Y1224" s="1405"/>
      <c r="Z1224" s="1405"/>
      <c r="AA1224" s="1405"/>
      <c r="AC1224" s="1569">
        <f t="shared" si="43"/>
        <v>85</v>
      </c>
      <c r="AD1224" s="1571"/>
      <c r="AE1224" s="1244"/>
      <c r="AF1224" s="1244"/>
      <c r="AG1224" s="1244"/>
      <c r="AH1224" s="1244"/>
      <c r="AI1224" s="1490"/>
      <c r="AJ1224" s="1490"/>
      <c r="AK1224" s="1490"/>
      <c r="AL1224" s="1490"/>
      <c r="AM1224" s="1490"/>
      <c r="AN1224" s="1490"/>
      <c r="AO1224" s="1490"/>
      <c r="AP1224" s="1490"/>
      <c r="AQ1224" s="1490"/>
      <c r="AR1224" s="1490"/>
      <c r="AS1224" s="1490"/>
      <c r="AT1224" s="1490"/>
      <c r="AU1224" s="1507"/>
      <c r="AV1224" s="1508"/>
      <c r="AW1224" s="1508"/>
      <c r="AX1224" s="1509"/>
      <c r="AY1224" s="1405"/>
      <c r="AZ1224" s="1405"/>
      <c r="BA1224" s="1405"/>
      <c r="BB1224" s="1405"/>
      <c r="BC1224" s="1405"/>
      <c r="BE1224" s="299" t="str">
        <f t="shared" si="40"/>
        <v/>
      </c>
      <c r="BF1224" s="35" t="str">
        <f t="shared" si="41"/>
        <v/>
      </c>
    </row>
    <row r="1225" spans="1:58" ht="13.5" customHeight="1">
      <c r="A1225" s="1569">
        <f t="shared" si="42"/>
        <v>31</v>
      </c>
      <c r="B1225" s="1571"/>
      <c r="C1225" s="1244"/>
      <c r="D1225" s="1244"/>
      <c r="E1225" s="1244"/>
      <c r="F1225" s="1244"/>
      <c r="G1225" s="1490"/>
      <c r="H1225" s="1490"/>
      <c r="I1225" s="1490"/>
      <c r="J1225" s="1490"/>
      <c r="K1225" s="1490"/>
      <c r="L1225" s="1490"/>
      <c r="M1225" s="1490"/>
      <c r="N1225" s="1490"/>
      <c r="O1225" s="1490"/>
      <c r="P1225" s="1490"/>
      <c r="Q1225" s="1490"/>
      <c r="R1225" s="1490"/>
      <c r="S1225" s="1507"/>
      <c r="T1225" s="1508"/>
      <c r="U1225" s="1508"/>
      <c r="V1225" s="1509"/>
      <c r="W1225" s="1405"/>
      <c r="X1225" s="1405"/>
      <c r="Y1225" s="1405"/>
      <c r="Z1225" s="1405"/>
      <c r="AA1225" s="1405"/>
      <c r="AC1225" s="1569">
        <f t="shared" si="43"/>
        <v>86</v>
      </c>
      <c r="AD1225" s="1571"/>
      <c r="AE1225" s="1244"/>
      <c r="AF1225" s="1244"/>
      <c r="AG1225" s="1244"/>
      <c r="AH1225" s="1244"/>
      <c r="AI1225" s="1490"/>
      <c r="AJ1225" s="1490"/>
      <c r="AK1225" s="1490"/>
      <c r="AL1225" s="1490"/>
      <c r="AM1225" s="1490"/>
      <c r="AN1225" s="1490"/>
      <c r="AO1225" s="1490"/>
      <c r="AP1225" s="1490"/>
      <c r="AQ1225" s="1490"/>
      <c r="AR1225" s="1490"/>
      <c r="AS1225" s="1490"/>
      <c r="AT1225" s="1490"/>
      <c r="AU1225" s="1507"/>
      <c r="AV1225" s="1508"/>
      <c r="AW1225" s="1508"/>
      <c r="AX1225" s="1509"/>
      <c r="AY1225" s="1405"/>
      <c r="AZ1225" s="1405"/>
      <c r="BA1225" s="1405"/>
      <c r="BB1225" s="1405"/>
      <c r="BC1225" s="1405"/>
      <c r="BE1225" s="299" t="str">
        <f t="shared" si="40"/>
        <v/>
      </c>
      <c r="BF1225" s="35" t="str">
        <f t="shared" si="41"/>
        <v/>
      </c>
    </row>
    <row r="1226" spans="1:58" ht="13.5" customHeight="1">
      <c r="A1226" s="1569">
        <f t="shared" si="42"/>
        <v>32</v>
      </c>
      <c r="B1226" s="1571"/>
      <c r="C1226" s="1244"/>
      <c r="D1226" s="1244"/>
      <c r="E1226" s="1244"/>
      <c r="F1226" s="1244"/>
      <c r="G1226" s="1490"/>
      <c r="H1226" s="1490"/>
      <c r="I1226" s="1490"/>
      <c r="J1226" s="1490"/>
      <c r="K1226" s="1490"/>
      <c r="L1226" s="1490"/>
      <c r="M1226" s="1490"/>
      <c r="N1226" s="1490"/>
      <c r="O1226" s="1490"/>
      <c r="P1226" s="1490"/>
      <c r="Q1226" s="1490"/>
      <c r="R1226" s="1490"/>
      <c r="S1226" s="1507"/>
      <c r="T1226" s="1508"/>
      <c r="U1226" s="1508"/>
      <c r="V1226" s="1509"/>
      <c r="W1226" s="1405"/>
      <c r="X1226" s="1405"/>
      <c r="Y1226" s="1405"/>
      <c r="Z1226" s="1405"/>
      <c r="AA1226" s="1405"/>
      <c r="AC1226" s="1569">
        <f t="shared" si="43"/>
        <v>87</v>
      </c>
      <c r="AD1226" s="1571"/>
      <c r="AE1226" s="1244"/>
      <c r="AF1226" s="1244"/>
      <c r="AG1226" s="1244"/>
      <c r="AH1226" s="1244"/>
      <c r="AI1226" s="1490"/>
      <c r="AJ1226" s="1490"/>
      <c r="AK1226" s="1490"/>
      <c r="AL1226" s="1490"/>
      <c r="AM1226" s="1490"/>
      <c r="AN1226" s="1490"/>
      <c r="AO1226" s="1490"/>
      <c r="AP1226" s="1490"/>
      <c r="AQ1226" s="1490"/>
      <c r="AR1226" s="1490"/>
      <c r="AS1226" s="1490"/>
      <c r="AT1226" s="1490"/>
      <c r="AU1226" s="1507"/>
      <c r="AV1226" s="1508"/>
      <c r="AW1226" s="1508"/>
      <c r="AX1226" s="1509"/>
      <c r="AY1226" s="1405"/>
      <c r="AZ1226" s="1405"/>
      <c r="BA1226" s="1405"/>
      <c r="BB1226" s="1405"/>
      <c r="BC1226" s="1405"/>
      <c r="BE1226" s="299" t="str">
        <f t="shared" si="40"/>
        <v/>
      </c>
      <c r="BF1226" s="35" t="str">
        <f t="shared" si="41"/>
        <v/>
      </c>
    </row>
    <row r="1227" spans="1:58" ht="13.5" customHeight="1">
      <c r="A1227" s="1569">
        <f t="shared" si="42"/>
        <v>33</v>
      </c>
      <c r="B1227" s="1571"/>
      <c r="C1227" s="1244"/>
      <c r="D1227" s="1244"/>
      <c r="E1227" s="1244"/>
      <c r="F1227" s="1244"/>
      <c r="G1227" s="1490"/>
      <c r="H1227" s="1490"/>
      <c r="I1227" s="1490"/>
      <c r="J1227" s="1490"/>
      <c r="K1227" s="1490"/>
      <c r="L1227" s="1490"/>
      <c r="M1227" s="1490"/>
      <c r="N1227" s="1490"/>
      <c r="O1227" s="1490"/>
      <c r="P1227" s="1490"/>
      <c r="Q1227" s="1490"/>
      <c r="R1227" s="1490"/>
      <c r="S1227" s="1507"/>
      <c r="T1227" s="1508"/>
      <c r="U1227" s="1508"/>
      <c r="V1227" s="1509"/>
      <c r="W1227" s="1405"/>
      <c r="X1227" s="1405"/>
      <c r="Y1227" s="1405"/>
      <c r="Z1227" s="1405"/>
      <c r="AA1227" s="1405"/>
      <c r="AC1227" s="1569">
        <f t="shared" si="43"/>
        <v>88</v>
      </c>
      <c r="AD1227" s="1571"/>
      <c r="AE1227" s="1244"/>
      <c r="AF1227" s="1244"/>
      <c r="AG1227" s="1244"/>
      <c r="AH1227" s="1244"/>
      <c r="AI1227" s="1490"/>
      <c r="AJ1227" s="1490"/>
      <c r="AK1227" s="1490"/>
      <c r="AL1227" s="1490"/>
      <c r="AM1227" s="1490"/>
      <c r="AN1227" s="1490"/>
      <c r="AO1227" s="1490"/>
      <c r="AP1227" s="1490"/>
      <c r="AQ1227" s="1490"/>
      <c r="AR1227" s="1490"/>
      <c r="AS1227" s="1490"/>
      <c r="AT1227" s="1490"/>
      <c r="AU1227" s="1507"/>
      <c r="AV1227" s="1508"/>
      <c r="AW1227" s="1508"/>
      <c r="AX1227" s="1509"/>
      <c r="AY1227" s="1405"/>
      <c r="AZ1227" s="1405"/>
      <c r="BA1227" s="1405"/>
      <c r="BB1227" s="1405"/>
      <c r="BC1227" s="1405"/>
      <c r="BE1227" s="299" t="str">
        <f t="shared" ref="BE1227:BE1249" si="44">IF(AND(C1227&lt;&gt;"",G1227&lt;&gt;"",K1227&lt;&gt;"",O1227&lt;&gt;"",S1227&lt;&gt;""),C1227,"")</f>
        <v/>
      </c>
      <c r="BF1227" s="35" t="str">
        <f t="shared" ref="BF1227:BF1249" si="45">IF(AND(AE1227&lt;&gt;"",AI1227&lt;&gt;"",AM1227&lt;&gt;"",AQ1227&lt;&gt;"",AU1227&lt;&gt;""),AE1227,"")</f>
        <v/>
      </c>
    </row>
    <row r="1228" spans="1:58" ht="13.5" customHeight="1">
      <c r="A1228" s="1569">
        <f t="shared" ref="A1228:A1249" si="46">A1227+1</f>
        <v>34</v>
      </c>
      <c r="B1228" s="1571"/>
      <c r="C1228" s="1244"/>
      <c r="D1228" s="1244"/>
      <c r="E1228" s="1244"/>
      <c r="F1228" s="1244"/>
      <c r="G1228" s="1490"/>
      <c r="H1228" s="1490"/>
      <c r="I1228" s="1490"/>
      <c r="J1228" s="1490"/>
      <c r="K1228" s="1490"/>
      <c r="L1228" s="1490"/>
      <c r="M1228" s="1490"/>
      <c r="N1228" s="1490"/>
      <c r="O1228" s="1490"/>
      <c r="P1228" s="1490"/>
      <c r="Q1228" s="1490"/>
      <c r="R1228" s="1490"/>
      <c r="S1228" s="1507"/>
      <c r="T1228" s="1508"/>
      <c r="U1228" s="1508"/>
      <c r="V1228" s="1509"/>
      <c r="W1228" s="1405"/>
      <c r="X1228" s="1405"/>
      <c r="Y1228" s="1405"/>
      <c r="Z1228" s="1405"/>
      <c r="AA1228" s="1405"/>
      <c r="AC1228" s="1569">
        <f t="shared" ref="AC1228:AC1249" si="47">AC1227+1</f>
        <v>89</v>
      </c>
      <c r="AD1228" s="1571"/>
      <c r="AE1228" s="1244"/>
      <c r="AF1228" s="1244"/>
      <c r="AG1228" s="1244"/>
      <c r="AH1228" s="1244"/>
      <c r="AI1228" s="1490"/>
      <c r="AJ1228" s="1490"/>
      <c r="AK1228" s="1490"/>
      <c r="AL1228" s="1490"/>
      <c r="AM1228" s="1490"/>
      <c r="AN1228" s="1490"/>
      <c r="AO1228" s="1490"/>
      <c r="AP1228" s="1490"/>
      <c r="AQ1228" s="1490"/>
      <c r="AR1228" s="1490"/>
      <c r="AS1228" s="1490"/>
      <c r="AT1228" s="1490"/>
      <c r="AU1228" s="1507"/>
      <c r="AV1228" s="1508"/>
      <c r="AW1228" s="1508"/>
      <c r="AX1228" s="1509"/>
      <c r="AY1228" s="1405"/>
      <c r="AZ1228" s="1405"/>
      <c r="BA1228" s="1405"/>
      <c r="BB1228" s="1405"/>
      <c r="BC1228" s="1405"/>
      <c r="BE1228" s="299" t="str">
        <f t="shared" si="44"/>
        <v/>
      </c>
      <c r="BF1228" s="35" t="str">
        <f t="shared" si="45"/>
        <v/>
      </c>
    </row>
    <row r="1229" spans="1:58" ht="13.5" customHeight="1">
      <c r="A1229" s="1569">
        <f t="shared" si="46"/>
        <v>35</v>
      </c>
      <c r="B1229" s="1571"/>
      <c r="C1229" s="1244"/>
      <c r="D1229" s="1244"/>
      <c r="E1229" s="1244"/>
      <c r="F1229" s="1244"/>
      <c r="G1229" s="1490"/>
      <c r="H1229" s="1490"/>
      <c r="I1229" s="1490"/>
      <c r="J1229" s="1490"/>
      <c r="K1229" s="1490"/>
      <c r="L1229" s="1490"/>
      <c r="M1229" s="1490"/>
      <c r="N1229" s="1490"/>
      <c r="O1229" s="1490"/>
      <c r="P1229" s="1490"/>
      <c r="Q1229" s="1490"/>
      <c r="R1229" s="1490"/>
      <c r="S1229" s="1507"/>
      <c r="T1229" s="1508"/>
      <c r="U1229" s="1508"/>
      <c r="V1229" s="1509"/>
      <c r="W1229" s="1405"/>
      <c r="X1229" s="1405"/>
      <c r="Y1229" s="1405"/>
      <c r="Z1229" s="1405"/>
      <c r="AA1229" s="1405"/>
      <c r="AC1229" s="1569">
        <f t="shared" si="47"/>
        <v>90</v>
      </c>
      <c r="AD1229" s="1571"/>
      <c r="AE1229" s="1244"/>
      <c r="AF1229" s="1244"/>
      <c r="AG1229" s="1244"/>
      <c r="AH1229" s="1244"/>
      <c r="AI1229" s="1490"/>
      <c r="AJ1229" s="1490"/>
      <c r="AK1229" s="1490"/>
      <c r="AL1229" s="1490"/>
      <c r="AM1229" s="1490"/>
      <c r="AN1229" s="1490"/>
      <c r="AO1229" s="1490"/>
      <c r="AP1229" s="1490"/>
      <c r="AQ1229" s="1490"/>
      <c r="AR1229" s="1490"/>
      <c r="AS1229" s="1490"/>
      <c r="AT1229" s="1490"/>
      <c r="AU1229" s="1507"/>
      <c r="AV1229" s="1508"/>
      <c r="AW1229" s="1508"/>
      <c r="AX1229" s="1509"/>
      <c r="AY1229" s="1405"/>
      <c r="AZ1229" s="1405"/>
      <c r="BA1229" s="1405"/>
      <c r="BB1229" s="1405"/>
      <c r="BC1229" s="1405"/>
      <c r="BE1229" s="299" t="str">
        <f t="shared" si="44"/>
        <v/>
      </c>
      <c r="BF1229" s="35" t="str">
        <f t="shared" si="45"/>
        <v/>
      </c>
    </row>
    <row r="1230" spans="1:58" ht="13.5" customHeight="1">
      <c r="A1230" s="1569">
        <f t="shared" si="46"/>
        <v>36</v>
      </c>
      <c r="B1230" s="1571"/>
      <c r="C1230" s="1244"/>
      <c r="D1230" s="1244"/>
      <c r="E1230" s="1244"/>
      <c r="F1230" s="1244"/>
      <c r="G1230" s="1490"/>
      <c r="H1230" s="1490"/>
      <c r="I1230" s="1490"/>
      <c r="J1230" s="1490"/>
      <c r="K1230" s="1490"/>
      <c r="L1230" s="1490"/>
      <c r="M1230" s="1490"/>
      <c r="N1230" s="1490"/>
      <c r="O1230" s="1490"/>
      <c r="P1230" s="1490"/>
      <c r="Q1230" s="1490"/>
      <c r="R1230" s="1490"/>
      <c r="S1230" s="1507"/>
      <c r="T1230" s="1508"/>
      <c r="U1230" s="1508"/>
      <c r="V1230" s="1509"/>
      <c r="W1230" s="1405"/>
      <c r="X1230" s="1405"/>
      <c r="Y1230" s="1405"/>
      <c r="Z1230" s="1405"/>
      <c r="AA1230" s="1405"/>
      <c r="AC1230" s="1569">
        <f t="shared" si="47"/>
        <v>91</v>
      </c>
      <c r="AD1230" s="1571"/>
      <c r="AE1230" s="1244"/>
      <c r="AF1230" s="1244"/>
      <c r="AG1230" s="1244"/>
      <c r="AH1230" s="1244"/>
      <c r="AI1230" s="1490"/>
      <c r="AJ1230" s="1490"/>
      <c r="AK1230" s="1490"/>
      <c r="AL1230" s="1490"/>
      <c r="AM1230" s="1490"/>
      <c r="AN1230" s="1490"/>
      <c r="AO1230" s="1490"/>
      <c r="AP1230" s="1490"/>
      <c r="AQ1230" s="1490"/>
      <c r="AR1230" s="1490"/>
      <c r="AS1230" s="1490"/>
      <c r="AT1230" s="1490"/>
      <c r="AU1230" s="1507"/>
      <c r="AV1230" s="1508"/>
      <c r="AW1230" s="1508"/>
      <c r="AX1230" s="1509"/>
      <c r="AY1230" s="1405"/>
      <c r="AZ1230" s="1405"/>
      <c r="BA1230" s="1405"/>
      <c r="BB1230" s="1405"/>
      <c r="BC1230" s="1405"/>
      <c r="BE1230" s="299" t="str">
        <f t="shared" si="44"/>
        <v/>
      </c>
      <c r="BF1230" s="35" t="str">
        <f t="shared" si="45"/>
        <v/>
      </c>
    </row>
    <row r="1231" spans="1:58" ht="13.5" customHeight="1">
      <c r="A1231" s="1569">
        <f t="shared" si="46"/>
        <v>37</v>
      </c>
      <c r="B1231" s="1571"/>
      <c r="C1231" s="1244"/>
      <c r="D1231" s="1244"/>
      <c r="E1231" s="1244"/>
      <c r="F1231" s="1244"/>
      <c r="G1231" s="1490"/>
      <c r="H1231" s="1490"/>
      <c r="I1231" s="1490"/>
      <c r="J1231" s="1490"/>
      <c r="K1231" s="1490"/>
      <c r="L1231" s="1490"/>
      <c r="M1231" s="1490"/>
      <c r="N1231" s="1490"/>
      <c r="O1231" s="1490"/>
      <c r="P1231" s="1490"/>
      <c r="Q1231" s="1490"/>
      <c r="R1231" s="1490"/>
      <c r="S1231" s="1507"/>
      <c r="T1231" s="1508"/>
      <c r="U1231" s="1508"/>
      <c r="V1231" s="1509"/>
      <c r="W1231" s="1405"/>
      <c r="X1231" s="1405"/>
      <c r="Y1231" s="1405"/>
      <c r="Z1231" s="1405"/>
      <c r="AA1231" s="1405"/>
      <c r="AC1231" s="1569">
        <f t="shared" si="47"/>
        <v>92</v>
      </c>
      <c r="AD1231" s="1571"/>
      <c r="AE1231" s="1244"/>
      <c r="AF1231" s="1244"/>
      <c r="AG1231" s="1244"/>
      <c r="AH1231" s="1244"/>
      <c r="AI1231" s="1490"/>
      <c r="AJ1231" s="1490"/>
      <c r="AK1231" s="1490"/>
      <c r="AL1231" s="1490"/>
      <c r="AM1231" s="1490"/>
      <c r="AN1231" s="1490"/>
      <c r="AO1231" s="1490"/>
      <c r="AP1231" s="1490"/>
      <c r="AQ1231" s="1490"/>
      <c r="AR1231" s="1490"/>
      <c r="AS1231" s="1490"/>
      <c r="AT1231" s="1490"/>
      <c r="AU1231" s="1507"/>
      <c r="AV1231" s="1508"/>
      <c r="AW1231" s="1508"/>
      <c r="AX1231" s="1509"/>
      <c r="AY1231" s="1405"/>
      <c r="AZ1231" s="1405"/>
      <c r="BA1231" s="1405"/>
      <c r="BB1231" s="1405"/>
      <c r="BC1231" s="1405"/>
      <c r="BE1231" s="299" t="str">
        <f t="shared" si="44"/>
        <v/>
      </c>
      <c r="BF1231" s="35" t="str">
        <f t="shared" si="45"/>
        <v/>
      </c>
    </row>
    <row r="1232" spans="1:58" ht="13.5" customHeight="1">
      <c r="A1232" s="1569">
        <f t="shared" si="46"/>
        <v>38</v>
      </c>
      <c r="B1232" s="1571"/>
      <c r="C1232" s="1244"/>
      <c r="D1232" s="1244"/>
      <c r="E1232" s="1244"/>
      <c r="F1232" s="1244"/>
      <c r="G1232" s="1490"/>
      <c r="H1232" s="1490"/>
      <c r="I1232" s="1490"/>
      <c r="J1232" s="1490"/>
      <c r="K1232" s="1490"/>
      <c r="L1232" s="1490"/>
      <c r="M1232" s="1490"/>
      <c r="N1232" s="1490"/>
      <c r="O1232" s="1490"/>
      <c r="P1232" s="1490"/>
      <c r="Q1232" s="1490"/>
      <c r="R1232" s="1490"/>
      <c r="S1232" s="1507"/>
      <c r="T1232" s="1508"/>
      <c r="U1232" s="1508"/>
      <c r="V1232" s="1509"/>
      <c r="W1232" s="1405"/>
      <c r="X1232" s="1405"/>
      <c r="Y1232" s="1405"/>
      <c r="Z1232" s="1405"/>
      <c r="AA1232" s="1405"/>
      <c r="AC1232" s="1569">
        <f t="shared" si="47"/>
        <v>93</v>
      </c>
      <c r="AD1232" s="1571"/>
      <c r="AE1232" s="1244"/>
      <c r="AF1232" s="1244"/>
      <c r="AG1232" s="1244"/>
      <c r="AH1232" s="1244"/>
      <c r="AI1232" s="1490"/>
      <c r="AJ1232" s="1490"/>
      <c r="AK1232" s="1490"/>
      <c r="AL1232" s="1490"/>
      <c r="AM1232" s="1490"/>
      <c r="AN1232" s="1490"/>
      <c r="AO1232" s="1490"/>
      <c r="AP1232" s="1490"/>
      <c r="AQ1232" s="1490"/>
      <c r="AR1232" s="1490"/>
      <c r="AS1232" s="1490"/>
      <c r="AT1232" s="1490"/>
      <c r="AU1232" s="1507"/>
      <c r="AV1232" s="1508"/>
      <c r="AW1232" s="1508"/>
      <c r="AX1232" s="1509"/>
      <c r="AY1232" s="1405"/>
      <c r="AZ1232" s="1405"/>
      <c r="BA1232" s="1405"/>
      <c r="BB1232" s="1405"/>
      <c r="BC1232" s="1405"/>
      <c r="BE1232" s="299" t="str">
        <f t="shared" si="44"/>
        <v/>
      </c>
      <c r="BF1232" s="35" t="str">
        <f t="shared" si="45"/>
        <v/>
      </c>
    </row>
    <row r="1233" spans="1:58" ht="13.5" customHeight="1">
      <c r="A1233" s="1569">
        <f t="shared" si="46"/>
        <v>39</v>
      </c>
      <c r="B1233" s="1571"/>
      <c r="C1233" s="1244"/>
      <c r="D1233" s="1244"/>
      <c r="E1233" s="1244"/>
      <c r="F1233" s="1244"/>
      <c r="G1233" s="1490"/>
      <c r="H1233" s="1490"/>
      <c r="I1233" s="1490"/>
      <c r="J1233" s="1490"/>
      <c r="K1233" s="1490"/>
      <c r="L1233" s="1490"/>
      <c r="M1233" s="1490"/>
      <c r="N1233" s="1490"/>
      <c r="O1233" s="1490"/>
      <c r="P1233" s="1490"/>
      <c r="Q1233" s="1490"/>
      <c r="R1233" s="1490"/>
      <c r="S1233" s="1507"/>
      <c r="T1233" s="1508"/>
      <c r="U1233" s="1508"/>
      <c r="V1233" s="1509"/>
      <c r="W1233" s="1405"/>
      <c r="X1233" s="1405"/>
      <c r="Y1233" s="1405"/>
      <c r="Z1233" s="1405"/>
      <c r="AA1233" s="1405"/>
      <c r="AC1233" s="1569">
        <f t="shared" si="47"/>
        <v>94</v>
      </c>
      <c r="AD1233" s="1571"/>
      <c r="AE1233" s="1244"/>
      <c r="AF1233" s="1244"/>
      <c r="AG1233" s="1244"/>
      <c r="AH1233" s="1244"/>
      <c r="AI1233" s="1490"/>
      <c r="AJ1233" s="1490"/>
      <c r="AK1233" s="1490"/>
      <c r="AL1233" s="1490"/>
      <c r="AM1233" s="1490"/>
      <c r="AN1233" s="1490"/>
      <c r="AO1233" s="1490"/>
      <c r="AP1233" s="1490"/>
      <c r="AQ1233" s="1490"/>
      <c r="AR1233" s="1490"/>
      <c r="AS1233" s="1490"/>
      <c r="AT1233" s="1490"/>
      <c r="AU1233" s="1507"/>
      <c r="AV1233" s="1508"/>
      <c r="AW1233" s="1508"/>
      <c r="AX1233" s="1509"/>
      <c r="AY1233" s="1405"/>
      <c r="AZ1233" s="1405"/>
      <c r="BA1233" s="1405"/>
      <c r="BB1233" s="1405"/>
      <c r="BC1233" s="1405"/>
      <c r="BE1233" s="299" t="str">
        <f t="shared" si="44"/>
        <v/>
      </c>
      <c r="BF1233" s="35" t="str">
        <f t="shared" si="45"/>
        <v/>
      </c>
    </row>
    <row r="1234" spans="1:58" ht="13.5" customHeight="1">
      <c r="A1234" s="1569">
        <f t="shared" si="46"/>
        <v>40</v>
      </c>
      <c r="B1234" s="1571"/>
      <c r="C1234" s="1244"/>
      <c r="D1234" s="1244"/>
      <c r="E1234" s="1244"/>
      <c r="F1234" s="1244"/>
      <c r="G1234" s="1490"/>
      <c r="H1234" s="1490"/>
      <c r="I1234" s="1490"/>
      <c r="J1234" s="1490"/>
      <c r="K1234" s="1490"/>
      <c r="L1234" s="1490"/>
      <c r="M1234" s="1490"/>
      <c r="N1234" s="1490"/>
      <c r="O1234" s="1490"/>
      <c r="P1234" s="1490"/>
      <c r="Q1234" s="1490"/>
      <c r="R1234" s="1490"/>
      <c r="S1234" s="1507"/>
      <c r="T1234" s="1508"/>
      <c r="U1234" s="1508"/>
      <c r="V1234" s="1509"/>
      <c r="W1234" s="1405"/>
      <c r="X1234" s="1405"/>
      <c r="Y1234" s="1405"/>
      <c r="Z1234" s="1405"/>
      <c r="AA1234" s="1405"/>
      <c r="AC1234" s="1569">
        <f t="shared" si="47"/>
        <v>95</v>
      </c>
      <c r="AD1234" s="1571"/>
      <c r="AE1234" s="1244"/>
      <c r="AF1234" s="1244"/>
      <c r="AG1234" s="1244"/>
      <c r="AH1234" s="1244"/>
      <c r="AI1234" s="1490"/>
      <c r="AJ1234" s="1490"/>
      <c r="AK1234" s="1490"/>
      <c r="AL1234" s="1490"/>
      <c r="AM1234" s="1490"/>
      <c r="AN1234" s="1490"/>
      <c r="AO1234" s="1490"/>
      <c r="AP1234" s="1490"/>
      <c r="AQ1234" s="1490"/>
      <c r="AR1234" s="1490"/>
      <c r="AS1234" s="1490"/>
      <c r="AT1234" s="1490"/>
      <c r="AU1234" s="1507"/>
      <c r="AV1234" s="1508"/>
      <c r="AW1234" s="1508"/>
      <c r="AX1234" s="1509"/>
      <c r="AY1234" s="1405"/>
      <c r="AZ1234" s="1405"/>
      <c r="BA1234" s="1405"/>
      <c r="BB1234" s="1405"/>
      <c r="BC1234" s="1405"/>
      <c r="BE1234" s="299" t="str">
        <f t="shared" si="44"/>
        <v/>
      </c>
      <c r="BF1234" s="35" t="str">
        <f t="shared" si="45"/>
        <v/>
      </c>
    </row>
    <row r="1235" spans="1:58" ht="13.5" customHeight="1">
      <c r="A1235" s="1569">
        <f t="shared" si="46"/>
        <v>41</v>
      </c>
      <c r="B1235" s="1571"/>
      <c r="C1235" s="1244"/>
      <c r="D1235" s="1244"/>
      <c r="E1235" s="1244"/>
      <c r="F1235" s="1244"/>
      <c r="G1235" s="1490"/>
      <c r="H1235" s="1490"/>
      <c r="I1235" s="1490"/>
      <c r="J1235" s="1490"/>
      <c r="K1235" s="1490"/>
      <c r="L1235" s="1490"/>
      <c r="M1235" s="1490"/>
      <c r="N1235" s="1490"/>
      <c r="O1235" s="1490"/>
      <c r="P1235" s="1490"/>
      <c r="Q1235" s="1490"/>
      <c r="R1235" s="1490"/>
      <c r="S1235" s="1507"/>
      <c r="T1235" s="1508"/>
      <c r="U1235" s="1508"/>
      <c r="V1235" s="1509"/>
      <c r="W1235" s="1405"/>
      <c r="X1235" s="1405"/>
      <c r="Y1235" s="1405"/>
      <c r="Z1235" s="1405"/>
      <c r="AA1235" s="1405"/>
      <c r="AC1235" s="1569">
        <f t="shared" si="47"/>
        <v>96</v>
      </c>
      <c r="AD1235" s="1571"/>
      <c r="AE1235" s="1244"/>
      <c r="AF1235" s="1244"/>
      <c r="AG1235" s="1244"/>
      <c r="AH1235" s="1244"/>
      <c r="AI1235" s="1490"/>
      <c r="AJ1235" s="1490"/>
      <c r="AK1235" s="1490"/>
      <c r="AL1235" s="1490"/>
      <c r="AM1235" s="1490"/>
      <c r="AN1235" s="1490"/>
      <c r="AO1235" s="1490"/>
      <c r="AP1235" s="1490"/>
      <c r="AQ1235" s="1490"/>
      <c r="AR1235" s="1490"/>
      <c r="AS1235" s="1490"/>
      <c r="AT1235" s="1490"/>
      <c r="AU1235" s="1507"/>
      <c r="AV1235" s="1508"/>
      <c r="AW1235" s="1508"/>
      <c r="AX1235" s="1509"/>
      <c r="AY1235" s="1405"/>
      <c r="AZ1235" s="1405"/>
      <c r="BA1235" s="1405"/>
      <c r="BB1235" s="1405"/>
      <c r="BC1235" s="1405"/>
      <c r="BE1235" s="299" t="str">
        <f t="shared" si="44"/>
        <v/>
      </c>
      <c r="BF1235" s="35" t="str">
        <f t="shared" si="45"/>
        <v/>
      </c>
    </row>
    <row r="1236" spans="1:58" ht="13.5" customHeight="1">
      <c r="A1236" s="1569">
        <f t="shared" si="46"/>
        <v>42</v>
      </c>
      <c r="B1236" s="1571"/>
      <c r="C1236" s="1244"/>
      <c r="D1236" s="1244"/>
      <c r="E1236" s="1244"/>
      <c r="F1236" s="1244"/>
      <c r="G1236" s="1490"/>
      <c r="H1236" s="1490"/>
      <c r="I1236" s="1490"/>
      <c r="J1236" s="1490"/>
      <c r="K1236" s="1490"/>
      <c r="L1236" s="1490"/>
      <c r="M1236" s="1490"/>
      <c r="N1236" s="1490"/>
      <c r="O1236" s="1490"/>
      <c r="P1236" s="1490"/>
      <c r="Q1236" s="1490"/>
      <c r="R1236" s="1490"/>
      <c r="S1236" s="1507"/>
      <c r="T1236" s="1508"/>
      <c r="U1236" s="1508"/>
      <c r="V1236" s="1509"/>
      <c r="W1236" s="1405"/>
      <c r="X1236" s="1405"/>
      <c r="Y1236" s="1405"/>
      <c r="Z1236" s="1405"/>
      <c r="AA1236" s="1405"/>
      <c r="AC1236" s="1569">
        <f t="shared" si="47"/>
        <v>97</v>
      </c>
      <c r="AD1236" s="1571"/>
      <c r="AE1236" s="1244"/>
      <c r="AF1236" s="1244"/>
      <c r="AG1236" s="1244"/>
      <c r="AH1236" s="1244"/>
      <c r="AI1236" s="1490"/>
      <c r="AJ1236" s="1490"/>
      <c r="AK1236" s="1490"/>
      <c r="AL1236" s="1490"/>
      <c r="AM1236" s="1490"/>
      <c r="AN1236" s="1490"/>
      <c r="AO1236" s="1490"/>
      <c r="AP1236" s="1490"/>
      <c r="AQ1236" s="1490"/>
      <c r="AR1236" s="1490"/>
      <c r="AS1236" s="1490"/>
      <c r="AT1236" s="1490"/>
      <c r="AU1236" s="1507"/>
      <c r="AV1236" s="1508"/>
      <c r="AW1236" s="1508"/>
      <c r="AX1236" s="1509"/>
      <c r="AY1236" s="1405"/>
      <c r="AZ1236" s="1405"/>
      <c r="BA1236" s="1405"/>
      <c r="BB1236" s="1405"/>
      <c r="BC1236" s="1405"/>
      <c r="BE1236" s="299" t="str">
        <f t="shared" si="44"/>
        <v/>
      </c>
      <c r="BF1236" s="35" t="str">
        <f t="shared" si="45"/>
        <v/>
      </c>
    </row>
    <row r="1237" spans="1:58" ht="13.5" customHeight="1">
      <c r="A1237" s="1569">
        <f t="shared" si="46"/>
        <v>43</v>
      </c>
      <c r="B1237" s="1571"/>
      <c r="C1237" s="1244"/>
      <c r="D1237" s="1244"/>
      <c r="E1237" s="1244"/>
      <c r="F1237" s="1244"/>
      <c r="G1237" s="1490"/>
      <c r="H1237" s="1490"/>
      <c r="I1237" s="1490"/>
      <c r="J1237" s="1490"/>
      <c r="K1237" s="1490"/>
      <c r="L1237" s="1490"/>
      <c r="M1237" s="1490"/>
      <c r="N1237" s="1490"/>
      <c r="O1237" s="1490"/>
      <c r="P1237" s="1490"/>
      <c r="Q1237" s="1490"/>
      <c r="R1237" s="1490"/>
      <c r="S1237" s="1507"/>
      <c r="T1237" s="1508"/>
      <c r="U1237" s="1508"/>
      <c r="V1237" s="1509"/>
      <c r="W1237" s="1405"/>
      <c r="X1237" s="1405"/>
      <c r="Y1237" s="1405"/>
      <c r="Z1237" s="1405"/>
      <c r="AA1237" s="1405"/>
      <c r="AC1237" s="1569">
        <f t="shared" si="47"/>
        <v>98</v>
      </c>
      <c r="AD1237" s="1571"/>
      <c r="AE1237" s="1244"/>
      <c r="AF1237" s="1244"/>
      <c r="AG1237" s="1244"/>
      <c r="AH1237" s="1244"/>
      <c r="AI1237" s="1490"/>
      <c r="AJ1237" s="1490"/>
      <c r="AK1237" s="1490"/>
      <c r="AL1237" s="1490"/>
      <c r="AM1237" s="1490"/>
      <c r="AN1237" s="1490"/>
      <c r="AO1237" s="1490"/>
      <c r="AP1237" s="1490"/>
      <c r="AQ1237" s="1490"/>
      <c r="AR1237" s="1490"/>
      <c r="AS1237" s="1490"/>
      <c r="AT1237" s="1490"/>
      <c r="AU1237" s="1507"/>
      <c r="AV1237" s="1508"/>
      <c r="AW1237" s="1508"/>
      <c r="AX1237" s="1509"/>
      <c r="AY1237" s="1405"/>
      <c r="AZ1237" s="1405"/>
      <c r="BA1237" s="1405"/>
      <c r="BB1237" s="1405"/>
      <c r="BC1237" s="1405"/>
      <c r="BE1237" s="299" t="str">
        <f t="shared" si="44"/>
        <v/>
      </c>
      <c r="BF1237" s="35" t="str">
        <f t="shared" si="45"/>
        <v/>
      </c>
    </row>
    <row r="1238" spans="1:58" ht="13.5" customHeight="1">
      <c r="A1238" s="1569">
        <f t="shared" si="46"/>
        <v>44</v>
      </c>
      <c r="B1238" s="1571"/>
      <c r="C1238" s="1244"/>
      <c r="D1238" s="1244"/>
      <c r="E1238" s="1244"/>
      <c r="F1238" s="1244"/>
      <c r="G1238" s="1490"/>
      <c r="H1238" s="1490"/>
      <c r="I1238" s="1490"/>
      <c r="J1238" s="1490"/>
      <c r="K1238" s="1490"/>
      <c r="L1238" s="1490"/>
      <c r="M1238" s="1490"/>
      <c r="N1238" s="1490"/>
      <c r="O1238" s="1490"/>
      <c r="P1238" s="1490"/>
      <c r="Q1238" s="1490"/>
      <c r="R1238" s="1490"/>
      <c r="S1238" s="1507"/>
      <c r="T1238" s="1508"/>
      <c r="U1238" s="1508"/>
      <c r="V1238" s="1509"/>
      <c r="W1238" s="1405"/>
      <c r="X1238" s="1405"/>
      <c r="Y1238" s="1405"/>
      <c r="Z1238" s="1405"/>
      <c r="AA1238" s="1405"/>
      <c r="AC1238" s="1569">
        <f t="shared" si="47"/>
        <v>99</v>
      </c>
      <c r="AD1238" s="1571"/>
      <c r="AE1238" s="1244"/>
      <c r="AF1238" s="1244"/>
      <c r="AG1238" s="1244"/>
      <c r="AH1238" s="1244"/>
      <c r="AI1238" s="1490"/>
      <c r="AJ1238" s="1490"/>
      <c r="AK1238" s="1490"/>
      <c r="AL1238" s="1490"/>
      <c r="AM1238" s="1490"/>
      <c r="AN1238" s="1490"/>
      <c r="AO1238" s="1490"/>
      <c r="AP1238" s="1490"/>
      <c r="AQ1238" s="1490"/>
      <c r="AR1238" s="1490"/>
      <c r="AS1238" s="1490"/>
      <c r="AT1238" s="1490"/>
      <c r="AU1238" s="1507"/>
      <c r="AV1238" s="1508"/>
      <c r="AW1238" s="1508"/>
      <c r="AX1238" s="1509"/>
      <c r="AY1238" s="1405"/>
      <c r="AZ1238" s="1405"/>
      <c r="BA1238" s="1405"/>
      <c r="BB1238" s="1405"/>
      <c r="BC1238" s="1405"/>
      <c r="BE1238" s="299" t="str">
        <f t="shared" si="44"/>
        <v/>
      </c>
      <c r="BF1238" s="35" t="str">
        <f t="shared" si="45"/>
        <v/>
      </c>
    </row>
    <row r="1239" spans="1:58" ht="13.5" customHeight="1">
      <c r="A1239" s="1569">
        <f t="shared" si="46"/>
        <v>45</v>
      </c>
      <c r="B1239" s="1571"/>
      <c r="C1239" s="1244"/>
      <c r="D1239" s="1244"/>
      <c r="E1239" s="1244"/>
      <c r="F1239" s="1244"/>
      <c r="G1239" s="1490"/>
      <c r="H1239" s="1490"/>
      <c r="I1239" s="1490"/>
      <c r="J1239" s="1490"/>
      <c r="K1239" s="1490"/>
      <c r="L1239" s="1490"/>
      <c r="M1239" s="1490"/>
      <c r="N1239" s="1490"/>
      <c r="O1239" s="1490"/>
      <c r="P1239" s="1490"/>
      <c r="Q1239" s="1490"/>
      <c r="R1239" s="1490"/>
      <c r="S1239" s="1507"/>
      <c r="T1239" s="1508"/>
      <c r="U1239" s="1508"/>
      <c r="V1239" s="1509"/>
      <c r="W1239" s="1405"/>
      <c r="X1239" s="1405"/>
      <c r="Y1239" s="1405"/>
      <c r="Z1239" s="1405"/>
      <c r="AA1239" s="1405"/>
      <c r="AC1239" s="1569">
        <f t="shared" si="47"/>
        <v>100</v>
      </c>
      <c r="AD1239" s="1571"/>
      <c r="AE1239" s="1244"/>
      <c r="AF1239" s="1244"/>
      <c r="AG1239" s="1244"/>
      <c r="AH1239" s="1244"/>
      <c r="AI1239" s="1490"/>
      <c r="AJ1239" s="1490"/>
      <c r="AK1239" s="1490"/>
      <c r="AL1239" s="1490"/>
      <c r="AM1239" s="1490"/>
      <c r="AN1239" s="1490"/>
      <c r="AO1239" s="1490"/>
      <c r="AP1239" s="1490"/>
      <c r="AQ1239" s="1490"/>
      <c r="AR1239" s="1490"/>
      <c r="AS1239" s="1490"/>
      <c r="AT1239" s="1490"/>
      <c r="AU1239" s="1507"/>
      <c r="AV1239" s="1508"/>
      <c r="AW1239" s="1508"/>
      <c r="AX1239" s="1509"/>
      <c r="AY1239" s="1405"/>
      <c r="AZ1239" s="1405"/>
      <c r="BA1239" s="1405"/>
      <c r="BB1239" s="1405"/>
      <c r="BC1239" s="1405"/>
      <c r="BE1239" s="299" t="str">
        <f t="shared" si="44"/>
        <v/>
      </c>
      <c r="BF1239" s="35" t="str">
        <f t="shared" si="45"/>
        <v/>
      </c>
    </row>
    <row r="1240" spans="1:58" ht="13.5" customHeight="1">
      <c r="A1240" s="1569">
        <f t="shared" si="46"/>
        <v>46</v>
      </c>
      <c r="B1240" s="1571"/>
      <c r="C1240" s="1244"/>
      <c r="D1240" s="1244"/>
      <c r="E1240" s="1244"/>
      <c r="F1240" s="1244"/>
      <c r="G1240" s="1490"/>
      <c r="H1240" s="1490"/>
      <c r="I1240" s="1490"/>
      <c r="J1240" s="1490"/>
      <c r="K1240" s="1490"/>
      <c r="L1240" s="1490"/>
      <c r="M1240" s="1490"/>
      <c r="N1240" s="1490"/>
      <c r="O1240" s="1490"/>
      <c r="P1240" s="1490"/>
      <c r="Q1240" s="1490"/>
      <c r="R1240" s="1490"/>
      <c r="S1240" s="1507"/>
      <c r="T1240" s="1508"/>
      <c r="U1240" s="1508"/>
      <c r="V1240" s="1509"/>
      <c r="W1240" s="1405"/>
      <c r="X1240" s="1405"/>
      <c r="Y1240" s="1405"/>
      <c r="Z1240" s="1405"/>
      <c r="AA1240" s="1405"/>
      <c r="AC1240" s="1569">
        <f t="shared" si="47"/>
        <v>101</v>
      </c>
      <c r="AD1240" s="1571"/>
      <c r="AE1240" s="1244"/>
      <c r="AF1240" s="1244"/>
      <c r="AG1240" s="1244"/>
      <c r="AH1240" s="1244"/>
      <c r="AI1240" s="1490"/>
      <c r="AJ1240" s="1490"/>
      <c r="AK1240" s="1490"/>
      <c r="AL1240" s="1490"/>
      <c r="AM1240" s="1490"/>
      <c r="AN1240" s="1490"/>
      <c r="AO1240" s="1490"/>
      <c r="AP1240" s="1490"/>
      <c r="AQ1240" s="1490"/>
      <c r="AR1240" s="1490"/>
      <c r="AS1240" s="1490"/>
      <c r="AT1240" s="1490"/>
      <c r="AU1240" s="1507"/>
      <c r="AV1240" s="1508"/>
      <c r="AW1240" s="1508"/>
      <c r="AX1240" s="1509"/>
      <c r="AY1240" s="1405"/>
      <c r="AZ1240" s="1405"/>
      <c r="BA1240" s="1405"/>
      <c r="BB1240" s="1405"/>
      <c r="BC1240" s="1405"/>
      <c r="BE1240" s="299" t="str">
        <f t="shared" si="44"/>
        <v/>
      </c>
      <c r="BF1240" s="35" t="str">
        <f t="shared" si="45"/>
        <v/>
      </c>
    </row>
    <row r="1241" spans="1:58" ht="13.5" customHeight="1">
      <c r="A1241" s="1569">
        <f t="shared" si="46"/>
        <v>47</v>
      </c>
      <c r="B1241" s="1571"/>
      <c r="C1241" s="1244"/>
      <c r="D1241" s="1244"/>
      <c r="E1241" s="1244"/>
      <c r="F1241" s="1244"/>
      <c r="G1241" s="1490"/>
      <c r="H1241" s="1490"/>
      <c r="I1241" s="1490"/>
      <c r="J1241" s="1490"/>
      <c r="K1241" s="1490"/>
      <c r="L1241" s="1490"/>
      <c r="M1241" s="1490"/>
      <c r="N1241" s="1490"/>
      <c r="O1241" s="1490"/>
      <c r="P1241" s="1490"/>
      <c r="Q1241" s="1490"/>
      <c r="R1241" s="1490"/>
      <c r="S1241" s="1507"/>
      <c r="T1241" s="1508"/>
      <c r="U1241" s="1508"/>
      <c r="V1241" s="1509"/>
      <c r="W1241" s="1405"/>
      <c r="X1241" s="1405"/>
      <c r="Y1241" s="1405"/>
      <c r="Z1241" s="1405"/>
      <c r="AA1241" s="1405"/>
      <c r="AC1241" s="1569">
        <f t="shared" si="47"/>
        <v>102</v>
      </c>
      <c r="AD1241" s="1571"/>
      <c r="AE1241" s="1244"/>
      <c r="AF1241" s="1244"/>
      <c r="AG1241" s="1244"/>
      <c r="AH1241" s="1244"/>
      <c r="AI1241" s="1490"/>
      <c r="AJ1241" s="1490"/>
      <c r="AK1241" s="1490"/>
      <c r="AL1241" s="1490"/>
      <c r="AM1241" s="1490"/>
      <c r="AN1241" s="1490"/>
      <c r="AO1241" s="1490"/>
      <c r="AP1241" s="1490"/>
      <c r="AQ1241" s="1490"/>
      <c r="AR1241" s="1490"/>
      <c r="AS1241" s="1490"/>
      <c r="AT1241" s="1490"/>
      <c r="AU1241" s="1507"/>
      <c r="AV1241" s="1508"/>
      <c r="AW1241" s="1508"/>
      <c r="AX1241" s="1509"/>
      <c r="AY1241" s="1405"/>
      <c r="AZ1241" s="1405"/>
      <c r="BA1241" s="1405"/>
      <c r="BB1241" s="1405"/>
      <c r="BC1241" s="1405"/>
      <c r="BE1241" s="299" t="str">
        <f t="shared" si="44"/>
        <v/>
      </c>
      <c r="BF1241" s="35" t="str">
        <f t="shared" si="45"/>
        <v/>
      </c>
    </row>
    <row r="1242" spans="1:58" ht="13.5" customHeight="1">
      <c r="A1242" s="1569">
        <f t="shared" si="46"/>
        <v>48</v>
      </c>
      <c r="B1242" s="1571"/>
      <c r="C1242" s="1244"/>
      <c r="D1242" s="1244"/>
      <c r="E1242" s="1244"/>
      <c r="F1242" s="1244"/>
      <c r="G1242" s="1490"/>
      <c r="H1242" s="1490"/>
      <c r="I1242" s="1490"/>
      <c r="J1242" s="1490"/>
      <c r="K1242" s="1490"/>
      <c r="L1242" s="1490"/>
      <c r="M1242" s="1490"/>
      <c r="N1242" s="1490"/>
      <c r="O1242" s="1490"/>
      <c r="P1242" s="1490"/>
      <c r="Q1242" s="1490"/>
      <c r="R1242" s="1490"/>
      <c r="S1242" s="1507"/>
      <c r="T1242" s="1508"/>
      <c r="U1242" s="1508"/>
      <c r="V1242" s="1509"/>
      <c r="W1242" s="1405"/>
      <c r="X1242" s="1405"/>
      <c r="Y1242" s="1405"/>
      <c r="Z1242" s="1405"/>
      <c r="AA1242" s="1405"/>
      <c r="AC1242" s="1569">
        <f t="shared" si="47"/>
        <v>103</v>
      </c>
      <c r="AD1242" s="1571"/>
      <c r="AE1242" s="1244"/>
      <c r="AF1242" s="1244"/>
      <c r="AG1242" s="1244"/>
      <c r="AH1242" s="1244"/>
      <c r="AI1242" s="1490"/>
      <c r="AJ1242" s="1490"/>
      <c r="AK1242" s="1490"/>
      <c r="AL1242" s="1490"/>
      <c r="AM1242" s="1490"/>
      <c r="AN1242" s="1490"/>
      <c r="AO1242" s="1490"/>
      <c r="AP1242" s="1490"/>
      <c r="AQ1242" s="1490"/>
      <c r="AR1242" s="1490"/>
      <c r="AS1242" s="1490"/>
      <c r="AT1242" s="1490"/>
      <c r="AU1242" s="1507"/>
      <c r="AV1242" s="1508"/>
      <c r="AW1242" s="1508"/>
      <c r="AX1242" s="1509"/>
      <c r="AY1242" s="1405"/>
      <c r="AZ1242" s="1405"/>
      <c r="BA1242" s="1405"/>
      <c r="BB1242" s="1405"/>
      <c r="BC1242" s="1405"/>
      <c r="BE1242" s="299" t="str">
        <f t="shared" si="44"/>
        <v/>
      </c>
      <c r="BF1242" s="35" t="str">
        <f t="shared" si="45"/>
        <v/>
      </c>
    </row>
    <row r="1243" spans="1:58" ht="13.5" customHeight="1">
      <c r="A1243" s="1569">
        <f t="shared" si="46"/>
        <v>49</v>
      </c>
      <c r="B1243" s="1571"/>
      <c r="C1243" s="1244"/>
      <c r="D1243" s="1244"/>
      <c r="E1243" s="1244"/>
      <c r="F1243" s="1244"/>
      <c r="G1243" s="1490"/>
      <c r="H1243" s="1490"/>
      <c r="I1243" s="1490"/>
      <c r="J1243" s="1490"/>
      <c r="K1243" s="1490"/>
      <c r="L1243" s="1490"/>
      <c r="M1243" s="1490"/>
      <c r="N1243" s="1490"/>
      <c r="O1243" s="1490"/>
      <c r="P1243" s="1490"/>
      <c r="Q1243" s="1490"/>
      <c r="R1243" s="1490"/>
      <c r="S1243" s="1507"/>
      <c r="T1243" s="1508"/>
      <c r="U1243" s="1508"/>
      <c r="V1243" s="1509"/>
      <c r="W1243" s="1405"/>
      <c r="X1243" s="1405"/>
      <c r="Y1243" s="1405"/>
      <c r="Z1243" s="1405"/>
      <c r="AA1243" s="1405"/>
      <c r="AC1243" s="1569">
        <f t="shared" si="47"/>
        <v>104</v>
      </c>
      <c r="AD1243" s="1571"/>
      <c r="AE1243" s="1244"/>
      <c r="AF1243" s="1244"/>
      <c r="AG1243" s="1244"/>
      <c r="AH1243" s="1244"/>
      <c r="AI1243" s="1490"/>
      <c r="AJ1243" s="1490"/>
      <c r="AK1243" s="1490"/>
      <c r="AL1243" s="1490"/>
      <c r="AM1243" s="1490"/>
      <c r="AN1243" s="1490"/>
      <c r="AO1243" s="1490"/>
      <c r="AP1243" s="1490"/>
      <c r="AQ1243" s="1490"/>
      <c r="AR1243" s="1490"/>
      <c r="AS1243" s="1490"/>
      <c r="AT1243" s="1490"/>
      <c r="AU1243" s="1507"/>
      <c r="AV1243" s="1508"/>
      <c r="AW1243" s="1508"/>
      <c r="AX1243" s="1509"/>
      <c r="AY1243" s="1405"/>
      <c r="AZ1243" s="1405"/>
      <c r="BA1243" s="1405"/>
      <c r="BB1243" s="1405"/>
      <c r="BC1243" s="1405"/>
      <c r="BE1243" s="299" t="str">
        <f t="shared" si="44"/>
        <v/>
      </c>
      <c r="BF1243" s="35" t="str">
        <f t="shared" si="45"/>
        <v/>
      </c>
    </row>
    <row r="1244" spans="1:58" ht="13.5" customHeight="1">
      <c r="A1244" s="1569">
        <f t="shared" si="46"/>
        <v>50</v>
      </c>
      <c r="B1244" s="1571"/>
      <c r="C1244" s="1244"/>
      <c r="D1244" s="1244"/>
      <c r="E1244" s="1244"/>
      <c r="F1244" s="1244"/>
      <c r="G1244" s="1490"/>
      <c r="H1244" s="1490"/>
      <c r="I1244" s="1490"/>
      <c r="J1244" s="1490"/>
      <c r="K1244" s="1490"/>
      <c r="L1244" s="1490"/>
      <c r="M1244" s="1490"/>
      <c r="N1244" s="1490"/>
      <c r="O1244" s="1490"/>
      <c r="P1244" s="1490"/>
      <c r="Q1244" s="1490"/>
      <c r="R1244" s="1490"/>
      <c r="S1244" s="1507"/>
      <c r="T1244" s="1508"/>
      <c r="U1244" s="1508"/>
      <c r="V1244" s="1509"/>
      <c r="W1244" s="1405"/>
      <c r="X1244" s="1405"/>
      <c r="Y1244" s="1405"/>
      <c r="Z1244" s="1405"/>
      <c r="AA1244" s="1405"/>
      <c r="AC1244" s="1569">
        <f t="shared" si="47"/>
        <v>105</v>
      </c>
      <c r="AD1244" s="1571"/>
      <c r="AE1244" s="1244"/>
      <c r="AF1244" s="1244"/>
      <c r="AG1244" s="1244"/>
      <c r="AH1244" s="1244"/>
      <c r="AI1244" s="1490"/>
      <c r="AJ1244" s="1490"/>
      <c r="AK1244" s="1490"/>
      <c r="AL1244" s="1490"/>
      <c r="AM1244" s="1490"/>
      <c r="AN1244" s="1490"/>
      <c r="AO1244" s="1490"/>
      <c r="AP1244" s="1490"/>
      <c r="AQ1244" s="1490"/>
      <c r="AR1244" s="1490"/>
      <c r="AS1244" s="1490"/>
      <c r="AT1244" s="1490"/>
      <c r="AU1244" s="1507"/>
      <c r="AV1244" s="1508"/>
      <c r="AW1244" s="1508"/>
      <c r="AX1244" s="1509"/>
      <c r="AY1244" s="1405"/>
      <c r="AZ1244" s="1405"/>
      <c r="BA1244" s="1405"/>
      <c r="BB1244" s="1405"/>
      <c r="BC1244" s="1405"/>
      <c r="BE1244" s="299" t="str">
        <f t="shared" si="44"/>
        <v/>
      </c>
      <c r="BF1244" s="35" t="str">
        <f t="shared" si="45"/>
        <v/>
      </c>
    </row>
    <row r="1245" spans="1:58">
      <c r="A1245" s="1569">
        <f t="shared" si="46"/>
        <v>51</v>
      </c>
      <c r="B1245" s="1571"/>
      <c r="C1245" s="1244"/>
      <c r="D1245" s="1244"/>
      <c r="E1245" s="1244"/>
      <c r="F1245" s="1244"/>
      <c r="G1245" s="1490"/>
      <c r="H1245" s="1490"/>
      <c r="I1245" s="1490"/>
      <c r="J1245" s="1490"/>
      <c r="K1245" s="1490"/>
      <c r="L1245" s="1490"/>
      <c r="M1245" s="1490"/>
      <c r="N1245" s="1490"/>
      <c r="O1245" s="1490"/>
      <c r="P1245" s="1490"/>
      <c r="Q1245" s="1490"/>
      <c r="R1245" s="1490"/>
      <c r="S1245" s="1507"/>
      <c r="T1245" s="1508"/>
      <c r="U1245" s="1508"/>
      <c r="V1245" s="1509"/>
      <c r="W1245" s="1405"/>
      <c r="X1245" s="1405"/>
      <c r="Y1245" s="1405"/>
      <c r="Z1245" s="1405"/>
      <c r="AA1245" s="1405"/>
      <c r="AC1245" s="1569">
        <f t="shared" si="47"/>
        <v>106</v>
      </c>
      <c r="AD1245" s="1571"/>
      <c r="AE1245" s="1244"/>
      <c r="AF1245" s="1244"/>
      <c r="AG1245" s="1244"/>
      <c r="AH1245" s="1244"/>
      <c r="AI1245" s="1490"/>
      <c r="AJ1245" s="1490"/>
      <c r="AK1245" s="1490"/>
      <c r="AL1245" s="1490"/>
      <c r="AM1245" s="1490"/>
      <c r="AN1245" s="1490"/>
      <c r="AO1245" s="1490"/>
      <c r="AP1245" s="1490"/>
      <c r="AQ1245" s="1490"/>
      <c r="AR1245" s="1490"/>
      <c r="AS1245" s="1490"/>
      <c r="AT1245" s="1490"/>
      <c r="AU1245" s="1507"/>
      <c r="AV1245" s="1508"/>
      <c r="AW1245" s="1508"/>
      <c r="AX1245" s="1509"/>
      <c r="AY1245" s="1405"/>
      <c r="AZ1245" s="1405"/>
      <c r="BA1245" s="1405"/>
      <c r="BB1245" s="1405"/>
      <c r="BC1245" s="1405"/>
      <c r="BE1245" s="299" t="str">
        <f t="shared" si="44"/>
        <v/>
      </c>
      <c r="BF1245" s="35" t="str">
        <f t="shared" si="45"/>
        <v/>
      </c>
    </row>
    <row r="1246" spans="1:58">
      <c r="A1246" s="1569">
        <f t="shared" si="46"/>
        <v>52</v>
      </c>
      <c r="B1246" s="1571"/>
      <c r="C1246" s="1244"/>
      <c r="D1246" s="1244"/>
      <c r="E1246" s="1244"/>
      <c r="F1246" s="1244"/>
      <c r="G1246" s="1490"/>
      <c r="H1246" s="1490"/>
      <c r="I1246" s="1490"/>
      <c r="J1246" s="1490"/>
      <c r="K1246" s="1490"/>
      <c r="L1246" s="1490"/>
      <c r="M1246" s="1490"/>
      <c r="N1246" s="1490"/>
      <c r="O1246" s="1490"/>
      <c r="P1246" s="1490"/>
      <c r="Q1246" s="1490"/>
      <c r="R1246" s="1490"/>
      <c r="S1246" s="1507"/>
      <c r="T1246" s="1508"/>
      <c r="U1246" s="1508"/>
      <c r="V1246" s="1509"/>
      <c r="W1246" s="1405"/>
      <c r="X1246" s="1405"/>
      <c r="Y1246" s="1405"/>
      <c r="Z1246" s="1405"/>
      <c r="AA1246" s="1405"/>
      <c r="AC1246" s="1569">
        <f t="shared" si="47"/>
        <v>107</v>
      </c>
      <c r="AD1246" s="1571"/>
      <c r="AE1246" s="1244"/>
      <c r="AF1246" s="1244"/>
      <c r="AG1246" s="1244"/>
      <c r="AH1246" s="1244"/>
      <c r="AI1246" s="1490"/>
      <c r="AJ1246" s="1490"/>
      <c r="AK1246" s="1490"/>
      <c r="AL1246" s="1490"/>
      <c r="AM1246" s="1490"/>
      <c r="AN1246" s="1490"/>
      <c r="AO1246" s="1490"/>
      <c r="AP1246" s="1490"/>
      <c r="AQ1246" s="1490"/>
      <c r="AR1246" s="1490"/>
      <c r="AS1246" s="1490"/>
      <c r="AT1246" s="1490"/>
      <c r="AU1246" s="1507"/>
      <c r="AV1246" s="1508"/>
      <c r="AW1246" s="1508"/>
      <c r="AX1246" s="1509"/>
      <c r="AY1246" s="1405"/>
      <c r="AZ1246" s="1405"/>
      <c r="BA1246" s="1405"/>
      <c r="BB1246" s="1405"/>
      <c r="BC1246" s="1405"/>
      <c r="BE1246" s="299" t="str">
        <f t="shared" si="44"/>
        <v/>
      </c>
      <c r="BF1246" s="35" t="str">
        <f t="shared" si="45"/>
        <v/>
      </c>
    </row>
    <row r="1247" spans="1:58">
      <c r="A1247" s="1569">
        <f t="shared" si="46"/>
        <v>53</v>
      </c>
      <c r="B1247" s="1571"/>
      <c r="C1247" s="1244"/>
      <c r="D1247" s="1244"/>
      <c r="E1247" s="1244"/>
      <c r="F1247" s="1244"/>
      <c r="G1247" s="1490"/>
      <c r="H1247" s="1490"/>
      <c r="I1247" s="1490"/>
      <c r="J1247" s="1490"/>
      <c r="K1247" s="1490"/>
      <c r="L1247" s="1490"/>
      <c r="M1247" s="1490"/>
      <c r="N1247" s="1490"/>
      <c r="O1247" s="1490"/>
      <c r="P1247" s="1490"/>
      <c r="Q1247" s="1490"/>
      <c r="R1247" s="1490"/>
      <c r="S1247" s="1507"/>
      <c r="T1247" s="1508"/>
      <c r="U1247" s="1508"/>
      <c r="V1247" s="1509"/>
      <c r="W1247" s="1405"/>
      <c r="X1247" s="1405"/>
      <c r="Y1247" s="1405"/>
      <c r="Z1247" s="1405"/>
      <c r="AA1247" s="1405"/>
      <c r="AC1247" s="1569">
        <f t="shared" si="47"/>
        <v>108</v>
      </c>
      <c r="AD1247" s="1571"/>
      <c r="AE1247" s="1244"/>
      <c r="AF1247" s="1244"/>
      <c r="AG1247" s="1244"/>
      <c r="AH1247" s="1244"/>
      <c r="AI1247" s="1490"/>
      <c r="AJ1247" s="1490"/>
      <c r="AK1247" s="1490"/>
      <c r="AL1247" s="1490"/>
      <c r="AM1247" s="1490"/>
      <c r="AN1247" s="1490"/>
      <c r="AO1247" s="1490"/>
      <c r="AP1247" s="1490"/>
      <c r="AQ1247" s="1490"/>
      <c r="AR1247" s="1490"/>
      <c r="AS1247" s="1490"/>
      <c r="AT1247" s="1490"/>
      <c r="AU1247" s="1507"/>
      <c r="AV1247" s="1508"/>
      <c r="AW1247" s="1508"/>
      <c r="AX1247" s="1509"/>
      <c r="AY1247" s="1405"/>
      <c r="AZ1247" s="1405"/>
      <c r="BA1247" s="1405"/>
      <c r="BB1247" s="1405"/>
      <c r="BC1247" s="1405"/>
      <c r="BE1247" s="299" t="str">
        <f t="shared" si="44"/>
        <v/>
      </c>
      <c r="BF1247" s="35" t="str">
        <f t="shared" si="45"/>
        <v/>
      </c>
    </row>
    <row r="1248" spans="1:58">
      <c r="A1248" s="1569">
        <f t="shared" si="46"/>
        <v>54</v>
      </c>
      <c r="B1248" s="1571"/>
      <c r="C1248" s="1244"/>
      <c r="D1248" s="1244"/>
      <c r="E1248" s="1244"/>
      <c r="F1248" s="1244"/>
      <c r="G1248" s="1490"/>
      <c r="H1248" s="1490"/>
      <c r="I1248" s="1490"/>
      <c r="J1248" s="1490"/>
      <c r="K1248" s="1490"/>
      <c r="L1248" s="1490"/>
      <c r="M1248" s="1490"/>
      <c r="N1248" s="1490"/>
      <c r="O1248" s="1490"/>
      <c r="P1248" s="1490"/>
      <c r="Q1248" s="1490"/>
      <c r="R1248" s="1490"/>
      <c r="S1248" s="1507"/>
      <c r="T1248" s="1508"/>
      <c r="U1248" s="1508"/>
      <c r="V1248" s="1509"/>
      <c r="W1248" s="1405"/>
      <c r="X1248" s="1405"/>
      <c r="Y1248" s="1405"/>
      <c r="Z1248" s="1405"/>
      <c r="AA1248" s="1405"/>
      <c r="AC1248" s="1569">
        <f t="shared" si="47"/>
        <v>109</v>
      </c>
      <c r="AD1248" s="1571"/>
      <c r="AE1248" s="1244"/>
      <c r="AF1248" s="1244"/>
      <c r="AG1248" s="1244"/>
      <c r="AH1248" s="1244"/>
      <c r="AI1248" s="1490"/>
      <c r="AJ1248" s="1490"/>
      <c r="AK1248" s="1490"/>
      <c r="AL1248" s="1490"/>
      <c r="AM1248" s="1490"/>
      <c r="AN1248" s="1490"/>
      <c r="AO1248" s="1490"/>
      <c r="AP1248" s="1490"/>
      <c r="AQ1248" s="1490"/>
      <c r="AR1248" s="1490"/>
      <c r="AS1248" s="1490"/>
      <c r="AT1248" s="1490"/>
      <c r="AU1248" s="1507"/>
      <c r="AV1248" s="1508"/>
      <c r="AW1248" s="1508"/>
      <c r="AX1248" s="1509"/>
      <c r="AY1248" s="1405"/>
      <c r="AZ1248" s="1405"/>
      <c r="BA1248" s="1405"/>
      <c r="BB1248" s="1405"/>
      <c r="BC1248" s="1405"/>
      <c r="BE1248" s="299" t="str">
        <f t="shared" si="44"/>
        <v/>
      </c>
      <c r="BF1248" s="35" t="str">
        <f t="shared" si="45"/>
        <v/>
      </c>
    </row>
    <row r="1249" spans="1:58">
      <c r="A1249" s="1569">
        <f t="shared" si="46"/>
        <v>55</v>
      </c>
      <c r="B1249" s="1571"/>
      <c r="C1249" s="1244"/>
      <c r="D1249" s="1244"/>
      <c r="E1249" s="1244"/>
      <c r="F1249" s="1244"/>
      <c r="G1249" s="1490"/>
      <c r="H1249" s="1490"/>
      <c r="I1249" s="1490"/>
      <c r="J1249" s="1490"/>
      <c r="K1249" s="1490"/>
      <c r="L1249" s="1490"/>
      <c r="M1249" s="1490"/>
      <c r="N1249" s="1490"/>
      <c r="O1249" s="1490"/>
      <c r="P1249" s="1490"/>
      <c r="Q1249" s="1490"/>
      <c r="R1249" s="1490"/>
      <c r="S1249" s="1507"/>
      <c r="T1249" s="1508"/>
      <c r="U1249" s="1508"/>
      <c r="V1249" s="1509"/>
      <c r="W1249" s="1405"/>
      <c r="X1249" s="1405"/>
      <c r="Y1249" s="1405"/>
      <c r="Z1249" s="1405"/>
      <c r="AA1249" s="1405"/>
      <c r="AC1249" s="1569">
        <f t="shared" si="47"/>
        <v>110</v>
      </c>
      <c r="AD1249" s="1571"/>
      <c r="AE1249" s="1244"/>
      <c r="AF1249" s="1244"/>
      <c r="AG1249" s="1244"/>
      <c r="AH1249" s="1244"/>
      <c r="AI1249" s="1490"/>
      <c r="AJ1249" s="1490"/>
      <c r="AK1249" s="1490"/>
      <c r="AL1249" s="1490"/>
      <c r="AM1249" s="1490"/>
      <c r="AN1249" s="1490"/>
      <c r="AO1249" s="1490"/>
      <c r="AP1249" s="1490"/>
      <c r="AQ1249" s="1490"/>
      <c r="AR1249" s="1490"/>
      <c r="AS1249" s="1490"/>
      <c r="AT1249" s="1490"/>
      <c r="AU1249" s="1507"/>
      <c r="AV1249" s="1508"/>
      <c r="AW1249" s="1508"/>
      <c r="AX1249" s="1509"/>
      <c r="AY1249" s="1405"/>
      <c r="AZ1249" s="1405"/>
      <c r="BA1249" s="1405"/>
      <c r="BB1249" s="1405"/>
      <c r="BC1249" s="1405"/>
      <c r="BE1249" s="299" t="str">
        <f t="shared" si="44"/>
        <v/>
      </c>
      <c r="BF1249" s="35" t="str">
        <f t="shared" si="45"/>
        <v/>
      </c>
    </row>
    <row r="1250" spans="1:58">
      <c r="AQ1250" s="535"/>
      <c r="AR1250" s="535"/>
      <c r="AS1250" s="535"/>
      <c r="AT1250" s="520" t="s">
        <v>366</v>
      </c>
      <c r="AU1250" s="902" t="e">
        <f ca="1">validazioneUi_datiCatastali(BE1195:BE1249,BF1195:BF1249,BG1077:BG1126)</f>
        <v>#NAME?</v>
      </c>
      <c r="AV1250" s="902"/>
      <c r="AW1250" s="902"/>
      <c r="AX1250" s="902"/>
      <c r="AY1250" s="902"/>
      <c r="AZ1250" s="902"/>
      <c r="BA1250" s="902"/>
      <c r="BB1250" s="902"/>
      <c r="BC1250" s="902"/>
    </row>
    <row r="1251" spans="1:58">
      <c r="BD1251" s="286" t="s">
        <v>180</v>
      </c>
    </row>
    <row r="1252" spans="1:58" ht="18.75" customHeight="1">
      <c r="A1252" s="1060" t="s">
        <v>2107</v>
      </c>
      <c r="B1252" s="1061"/>
      <c r="C1252" s="1061"/>
      <c r="D1252" s="1061"/>
      <c r="E1252" s="1216" t="s">
        <v>473</v>
      </c>
      <c r="F1252" s="1217"/>
      <c r="G1252" s="1217"/>
      <c r="H1252" s="1217"/>
      <c r="I1252" s="993">
        <f>IF($U$2&lt;&gt;"",$U$2,"")</f>
        <v>0</v>
      </c>
      <c r="J1252" s="993"/>
      <c r="K1252" s="993"/>
      <c r="L1252" s="993"/>
      <c r="M1252" s="993"/>
      <c r="N1252" s="993"/>
      <c r="O1252" s="994"/>
      <c r="P1252" s="1483" t="s">
        <v>156</v>
      </c>
      <c r="Q1252" s="1196"/>
      <c r="R1252" s="1196"/>
      <c r="S1252" s="1196"/>
      <c r="T1252" s="1196"/>
      <c r="U1252" s="1196"/>
      <c r="V1252" s="1196"/>
      <c r="W1252" s="1196"/>
      <c r="X1252" s="1196"/>
      <c r="Y1252" s="1196"/>
      <c r="Z1252" s="1196"/>
      <c r="AA1252" s="1196"/>
      <c r="AB1252" s="1196"/>
      <c r="AC1252" s="1196"/>
      <c r="AD1252" s="1196"/>
      <c r="AE1252" s="1196"/>
      <c r="AF1252" s="1196"/>
      <c r="AG1252" s="1196"/>
      <c r="AH1252" s="1196"/>
      <c r="AI1252" s="1196"/>
      <c r="AJ1252" s="1196"/>
      <c r="AK1252" s="1196"/>
      <c r="AL1252" s="1196"/>
      <c r="AM1252" s="1196"/>
      <c r="AN1252" s="1196"/>
      <c r="AO1252" s="1196"/>
      <c r="AP1252" s="1196"/>
      <c r="AQ1252" s="1196"/>
      <c r="AR1252" s="1196"/>
      <c r="AS1252" s="1196"/>
      <c r="AT1252" s="1196"/>
      <c r="AU1252" s="1196"/>
      <c r="AV1252" s="1196"/>
      <c r="AW1252" s="1196"/>
      <c r="AX1252" s="1196"/>
      <c r="AY1252" s="1196"/>
      <c r="AZ1252" s="1196"/>
      <c r="BA1252" s="1196"/>
      <c r="BB1252" s="1196"/>
      <c r="BC1252" s="1197"/>
    </row>
    <row r="1253" spans="1:58" ht="18.75" customHeight="1">
      <c r="A1253" s="1062"/>
      <c r="B1253" s="1063"/>
      <c r="C1253" s="1063"/>
      <c r="D1253" s="1063"/>
      <c r="E1253" s="1239" t="s">
        <v>653</v>
      </c>
      <c r="F1253" s="1240"/>
      <c r="G1253" s="1240"/>
      <c r="H1253" s="1240"/>
      <c r="I1253" s="1042" t="str">
        <f>IF($AW$2&lt;&gt;"",$AW$2,"")</f>
        <v>01</v>
      </c>
      <c r="J1253" s="1042"/>
      <c r="K1253" s="1042"/>
      <c r="L1253" s="1042"/>
      <c r="M1253" s="1042"/>
      <c r="N1253" s="1042"/>
      <c r="O1253" s="1043"/>
      <c r="P1253" s="1484"/>
      <c r="Q1253" s="1198"/>
      <c r="R1253" s="1198"/>
      <c r="S1253" s="1198"/>
      <c r="T1253" s="1198"/>
      <c r="U1253" s="1198"/>
      <c r="V1253" s="1198"/>
      <c r="W1253" s="1198"/>
      <c r="X1253" s="1198"/>
      <c r="Y1253" s="1198"/>
      <c r="Z1253" s="1198"/>
      <c r="AA1253" s="1198"/>
      <c r="AB1253" s="1198"/>
      <c r="AC1253" s="1198"/>
      <c r="AD1253" s="1198"/>
      <c r="AE1253" s="1198"/>
      <c r="AF1253" s="1198"/>
      <c r="AG1253" s="1198"/>
      <c r="AH1253" s="1198"/>
      <c r="AI1253" s="1198"/>
      <c r="AJ1253" s="1198"/>
      <c r="AK1253" s="1198"/>
      <c r="AL1253" s="1198"/>
      <c r="AM1253" s="1198"/>
      <c r="AN1253" s="1198"/>
      <c r="AO1253" s="1198"/>
      <c r="AP1253" s="1198"/>
      <c r="AQ1253" s="1198"/>
      <c r="AR1253" s="1198"/>
      <c r="AS1253" s="1198"/>
      <c r="AT1253" s="1198"/>
      <c r="AU1253" s="1198"/>
      <c r="AV1253" s="1198"/>
      <c r="AW1253" s="1198"/>
      <c r="AX1253" s="1198"/>
      <c r="AY1253" s="1198"/>
      <c r="AZ1253" s="1198"/>
      <c r="BA1253" s="1198"/>
      <c r="BB1253" s="1198"/>
      <c r="BC1253" s="1199"/>
    </row>
    <row r="1254" spans="1:58" ht="8.25" customHeight="1"/>
    <row r="1255" spans="1:58" ht="69.75" customHeight="1">
      <c r="A1255" s="964" t="s">
        <v>2130</v>
      </c>
      <c r="B1255" s="965"/>
      <c r="C1255" s="965"/>
      <c r="D1255" s="965"/>
      <c r="E1255" s="965"/>
      <c r="F1255" s="965"/>
      <c r="G1255" s="965"/>
      <c r="H1255" s="965"/>
      <c r="I1255" s="965"/>
      <c r="J1255" s="965"/>
      <c r="K1255" s="965"/>
      <c r="L1255" s="965"/>
      <c r="M1255" s="965"/>
      <c r="N1255" s="965"/>
      <c r="O1255" s="965"/>
      <c r="P1255" s="965"/>
      <c r="Q1255" s="965"/>
      <c r="R1255" s="965"/>
      <c r="S1255" s="965"/>
      <c r="T1255" s="965"/>
      <c r="U1255" s="965"/>
      <c r="V1255" s="965"/>
      <c r="W1255" s="965"/>
      <c r="X1255" s="965"/>
      <c r="Y1255" s="965"/>
      <c r="Z1255" s="965"/>
      <c r="AA1255" s="965"/>
      <c r="AB1255" s="965"/>
      <c r="AC1255" s="965"/>
      <c r="AD1255" s="965"/>
      <c r="AE1255" s="965"/>
      <c r="AF1255" s="965"/>
      <c r="AG1255" s="965"/>
      <c r="AH1255" s="966"/>
      <c r="AI1255" s="897" t="s">
        <v>157</v>
      </c>
      <c r="AJ1255" s="908"/>
      <c r="AK1255" s="908"/>
      <c r="AL1255" s="908"/>
      <c r="AM1255" s="908"/>
      <c r="AN1255" s="908"/>
      <c r="AO1255" s="908"/>
      <c r="AP1255" s="897" t="s">
        <v>158</v>
      </c>
      <c r="AQ1255" s="908"/>
      <c r="AR1255" s="908"/>
      <c r="AS1255" s="908"/>
      <c r="AT1255" s="908"/>
      <c r="AU1255" s="908"/>
      <c r="AV1255" s="908"/>
      <c r="AW1255" s="897" t="s">
        <v>2131</v>
      </c>
      <c r="AX1255" s="908"/>
      <c r="AY1255" s="908"/>
      <c r="AZ1255" s="908"/>
      <c r="BA1255" s="908"/>
      <c r="BB1255" s="908"/>
      <c r="BC1255" s="908"/>
    </row>
    <row r="1256" spans="1:58">
      <c r="A1256" s="1629" t="s">
        <v>2132</v>
      </c>
      <c r="B1256" s="1630"/>
      <c r="C1256" s="1585" t="s">
        <v>160</v>
      </c>
      <c r="D1256" s="1586"/>
      <c r="E1256" s="1586"/>
      <c r="F1256" s="1586"/>
      <c r="G1256" s="1586"/>
      <c r="H1256" s="1586"/>
      <c r="I1256" s="1586"/>
      <c r="J1256" s="1586"/>
      <c r="K1256" s="1586"/>
      <c r="L1256" s="1586"/>
      <c r="M1256" s="1586"/>
      <c r="N1256" s="1586"/>
      <c r="O1256" s="1586"/>
      <c r="P1256" s="1586"/>
      <c r="Q1256" s="1586"/>
      <c r="R1256" s="1586"/>
      <c r="S1256" s="1586"/>
      <c r="T1256" s="1586"/>
      <c r="U1256" s="1586"/>
      <c r="V1256" s="1586"/>
      <c r="W1256" s="1586"/>
      <c r="X1256" s="1586"/>
      <c r="Y1256" s="1586"/>
      <c r="Z1256" s="1586"/>
      <c r="AA1256" s="1586"/>
      <c r="AB1256" s="1586"/>
      <c r="AC1256" s="1586"/>
      <c r="AD1256" s="1586"/>
      <c r="AE1256" s="1586"/>
      <c r="AF1256" s="1586"/>
      <c r="AG1256" s="1586"/>
      <c r="AH1256" s="1587"/>
      <c r="AI1256" s="1498">
        <f ca="1">BE1186</f>
        <v>0</v>
      </c>
      <c r="AJ1256" s="1499"/>
      <c r="AK1256" s="1499"/>
      <c r="AL1256" s="1499"/>
      <c r="AM1256" s="1499"/>
      <c r="AN1256" s="1499"/>
      <c r="AO1256" s="1500"/>
      <c r="AP1256" s="1498">
        <v>0</v>
      </c>
      <c r="AQ1256" s="1499"/>
      <c r="AR1256" s="1499"/>
      <c r="AS1256" s="1499"/>
      <c r="AT1256" s="1499"/>
      <c r="AU1256" s="1499"/>
      <c r="AV1256" s="1500"/>
      <c r="AW1256" s="1498">
        <f t="shared" ref="AW1256:AW1263" ca="1" si="48">IF(ISERROR(AI1256+AP1256),"",AI1256+AP1256)</f>
        <v>0</v>
      </c>
      <c r="AX1256" s="1499"/>
      <c r="AY1256" s="1499"/>
      <c r="AZ1256" s="1499"/>
      <c r="BA1256" s="1499"/>
      <c r="BB1256" s="1499"/>
      <c r="BC1256" s="1500"/>
    </row>
    <row r="1257" spans="1:58">
      <c r="A1257" s="1629" t="s">
        <v>2133</v>
      </c>
      <c r="B1257" s="1630"/>
      <c r="C1257" s="1585" t="s">
        <v>161</v>
      </c>
      <c r="D1257" s="1586"/>
      <c r="E1257" s="1586"/>
      <c r="F1257" s="1586"/>
      <c r="G1257" s="1586"/>
      <c r="H1257" s="1586"/>
      <c r="I1257" s="1586"/>
      <c r="J1257" s="1586"/>
      <c r="K1257" s="1586"/>
      <c r="L1257" s="1586"/>
      <c r="M1257" s="1586"/>
      <c r="N1257" s="1586"/>
      <c r="O1257" s="1586"/>
      <c r="P1257" s="1586"/>
      <c r="Q1257" s="1586"/>
      <c r="R1257" s="1586"/>
      <c r="S1257" s="1586"/>
      <c r="T1257" s="1586"/>
      <c r="U1257" s="1586"/>
      <c r="V1257" s="1586"/>
      <c r="W1257" s="1586"/>
      <c r="X1257" s="1586"/>
      <c r="Y1257" s="1586"/>
      <c r="Z1257" s="1586"/>
      <c r="AA1257" s="1586"/>
      <c r="AB1257" s="1586"/>
      <c r="AC1257" s="1586"/>
      <c r="AD1257" s="1586"/>
      <c r="AE1257" s="1586"/>
      <c r="AF1257" s="1586"/>
      <c r="AG1257" s="1586"/>
      <c r="AH1257" s="1587"/>
      <c r="AI1257" s="1494">
        <v>0</v>
      </c>
      <c r="AJ1257" s="1495"/>
      <c r="AK1257" s="1495"/>
      <c r="AL1257" s="1495"/>
      <c r="AM1257" s="1495"/>
      <c r="AN1257" s="1495"/>
      <c r="AO1257" s="1496"/>
      <c r="AP1257" s="1494">
        <f ca="1">BF1186</f>
        <v>0</v>
      </c>
      <c r="AQ1257" s="1495"/>
      <c r="AR1257" s="1495"/>
      <c r="AS1257" s="1495"/>
      <c r="AT1257" s="1495"/>
      <c r="AU1257" s="1495"/>
      <c r="AV1257" s="1496"/>
      <c r="AW1257" s="1498">
        <f t="shared" ca="1" si="48"/>
        <v>0</v>
      </c>
      <c r="AX1257" s="1499"/>
      <c r="AY1257" s="1499"/>
      <c r="AZ1257" s="1499"/>
      <c r="BA1257" s="1499"/>
      <c r="BB1257" s="1499"/>
      <c r="BC1257" s="1500"/>
    </row>
    <row r="1258" spans="1:58">
      <c r="A1258" s="1629" t="s">
        <v>1885</v>
      </c>
      <c r="B1258" s="1630"/>
      <c r="C1258" s="1585" t="s">
        <v>162</v>
      </c>
      <c r="D1258" s="1586"/>
      <c r="E1258" s="1586"/>
      <c r="F1258" s="1586"/>
      <c r="G1258" s="1586"/>
      <c r="H1258" s="1586"/>
      <c r="I1258" s="1586"/>
      <c r="J1258" s="1586"/>
      <c r="K1258" s="1586"/>
      <c r="L1258" s="1586"/>
      <c r="M1258" s="1586"/>
      <c r="N1258" s="1586"/>
      <c r="O1258" s="1586"/>
      <c r="P1258" s="1586"/>
      <c r="Q1258" s="1586"/>
      <c r="R1258" s="1586"/>
      <c r="S1258" s="1586"/>
      <c r="T1258" s="1586"/>
      <c r="U1258" s="1586"/>
      <c r="V1258" s="1586"/>
      <c r="W1258" s="1586"/>
      <c r="X1258" s="1586"/>
      <c r="Y1258" s="1586"/>
      <c r="Z1258" s="1586"/>
      <c r="AA1258" s="1586"/>
      <c r="AB1258" s="1586"/>
      <c r="AC1258" s="1586"/>
      <c r="AD1258" s="1586"/>
      <c r="AE1258" s="1586"/>
      <c r="AF1258" s="1586"/>
      <c r="AG1258" s="1586"/>
      <c r="AH1258" s="1587"/>
      <c r="AI1258" s="1494">
        <v>0</v>
      </c>
      <c r="AJ1258" s="1495"/>
      <c r="AK1258" s="1495"/>
      <c r="AL1258" s="1495"/>
      <c r="AM1258" s="1495"/>
      <c r="AN1258" s="1495"/>
      <c r="AO1258" s="1496"/>
      <c r="AP1258" s="1494">
        <f>IF(AI822&lt;&gt;"",AI822,0)</f>
        <v>0</v>
      </c>
      <c r="AQ1258" s="1495"/>
      <c r="AR1258" s="1495"/>
      <c r="AS1258" s="1495"/>
      <c r="AT1258" s="1495"/>
      <c r="AU1258" s="1495"/>
      <c r="AV1258" s="1496"/>
      <c r="AW1258" s="1498">
        <f t="shared" si="48"/>
        <v>0</v>
      </c>
      <c r="AX1258" s="1499"/>
      <c r="AY1258" s="1499"/>
      <c r="AZ1258" s="1499"/>
      <c r="BA1258" s="1499"/>
      <c r="BB1258" s="1499"/>
      <c r="BC1258" s="1500"/>
    </row>
    <row r="1259" spans="1:58">
      <c r="A1259" s="1629" t="s">
        <v>457</v>
      </c>
      <c r="B1259" s="1630"/>
      <c r="C1259" s="1978" t="s">
        <v>163</v>
      </c>
      <c r="D1259" s="1978"/>
      <c r="E1259" s="1978"/>
      <c r="F1259" s="1978"/>
      <c r="G1259" s="1978"/>
      <c r="H1259" s="1978"/>
      <c r="I1259" s="1978"/>
      <c r="J1259" s="1978"/>
      <c r="K1259" s="1978"/>
      <c r="L1259" s="1978"/>
      <c r="M1259" s="1978"/>
      <c r="N1259" s="1978"/>
      <c r="O1259" s="1978"/>
      <c r="P1259" s="1978"/>
      <c r="Q1259" s="1978"/>
      <c r="R1259" s="1978"/>
      <c r="S1259" s="1978"/>
      <c r="T1259" s="1978"/>
      <c r="U1259" s="1978"/>
      <c r="V1259" s="1978"/>
      <c r="W1259" s="1978"/>
      <c r="X1259" s="1978"/>
      <c r="Y1259" s="1978"/>
      <c r="Z1259" s="1978"/>
      <c r="AA1259" s="1978"/>
      <c r="AB1259" s="1978"/>
      <c r="AC1259" s="1978"/>
      <c r="AD1259" s="1978"/>
      <c r="AE1259" s="1978"/>
      <c r="AF1259" s="1978"/>
      <c r="AG1259" s="1978"/>
      <c r="AH1259" s="1978"/>
      <c r="AI1259" s="1494">
        <v>0</v>
      </c>
      <c r="AJ1259" s="1495"/>
      <c r="AK1259" s="1495"/>
      <c r="AL1259" s="1495"/>
      <c r="AM1259" s="1495"/>
      <c r="AN1259" s="1495"/>
      <c r="AO1259" s="1496"/>
      <c r="AP1259" s="1591"/>
      <c r="AQ1259" s="1591"/>
      <c r="AR1259" s="1591"/>
      <c r="AS1259" s="1591"/>
      <c r="AT1259" s="1591"/>
      <c r="AU1259" s="1591"/>
      <c r="AV1259" s="1591"/>
      <c r="AW1259" s="1494">
        <f t="shared" si="48"/>
        <v>0</v>
      </c>
      <c r="AX1259" s="1495"/>
      <c r="AY1259" s="1495"/>
      <c r="AZ1259" s="1495"/>
      <c r="BA1259" s="1495"/>
      <c r="BB1259" s="1495"/>
      <c r="BC1259" s="1496"/>
    </row>
    <row r="1260" spans="1:58">
      <c r="A1260" s="1629" t="s">
        <v>1763</v>
      </c>
      <c r="B1260" s="1630"/>
      <c r="C1260" s="912" t="s">
        <v>164</v>
      </c>
      <c r="D1260" s="913"/>
      <c r="E1260" s="913"/>
      <c r="F1260" s="913"/>
      <c r="G1260" s="913"/>
      <c r="H1260" s="913"/>
      <c r="I1260" s="913"/>
      <c r="J1260" s="913"/>
      <c r="K1260" s="913"/>
      <c r="L1260" s="913"/>
      <c r="M1260" s="913"/>
      <c r="N1260" s="913"/>
      <c r="O1260" s="913"/>
      <c r="P1260" s="913"/>
      <c r="Q1260" s="913"/>
      <c r="R1260" s="913"/>
      <c r="S1260" s="913"/>
      <c r="T1260" s="913"/>
      <c r="U1260" s="913"/>
      <c r="V1260" s="913"/>
      <c r="W1260" s="913"/>
      <c r="X1260" s="913"/>
      <c r="Y1260" s="913"/>
      <c r="Z1260" s="913"/>
      <c r="AA1260" s="913"/>
      <c r="AB1260" s="913"/>
      <c r="AC1260" s="913"/>
      <c r="AD1260" s="913"/>
      <c r="AE1260" s="913"/>
      <c r="AF1260" s="913"/>
      <c r="AG1260" s="913"/>
      <c r="AH1260" s="914"/>
      <c r="AI1260" s="1494">
        <v>0</v>
      </c>
      <c r="AJ1260" s="1495"/>
      <c r="AK1260" s="1495"/>
      <c r="AL1260" s="1495"/>
      <c r="AM1260" s="1495"/>
      <c r="AN1260" s="1495"/>
      <c r="AO1260" s="1496"/>
      <c r="AP1260" s="1491"/>
      <c r="AQ1260" s="1492"/>
      <c r="AR1260" s="1492"/>
      <c r="AS1260" s="1492"/>
      <c r="AT1260" s="1492"/>
      <c r="AU1260" s="1492"/>
      <c r="AV1260" s="1493"/>
      <c r="AW1260" s="1494">
        <f t="shared" si="48"/>
        <v>0</v>
      </c>
      <c r="AX1260" s="1495"/>
      <c r="AY1260" s="1495"/>
      <c r="AZ1260" s="1495"/>
      <c r="BA1260" s="1495"/>
      <c r="BB1260" s="1495"/>
      <c r="BC1260" s="1496"/>
    </row>
    <row r="1261" spans="1:58">
      <c r="A1261" s="1629" t="s">
        <v>1758</v>
      </c>
      <c r="B1261" s="1630"/>
      <c r="C1261" s="1585" t="s">
        <v>159</v>
      </c>
      <c r="D1261" s="1586"/>
      <c r="E1261" s="1586"/>
      <c r="F1261" s="1586"/>
      <c r="G1261" s="1586"/>
      <c r="H1261" s="1586"/>
      <c r="I1261" s="1586"/>
      <c r="J1261" s="1586"/>
      <c r="K1261" s="1586"/>
      <c r="L1261" s="1586"/>
      <c r="M1261" s="1586"/>
      <c r="N1261" s="1586"/>
      <c r="O1261" s="1586"/>
      <c r="P1261" s="1586"/>
      <c r="Q1261" s="1586"/>
      <c r="R1261" s="1586"/>
      <c r="S1261" s="1586"/>
      <c r="T1261" s="1586"/>
      <c r="U1261" s="1586"/>
      <c r="V1261" s="1586"/>
      <c r="W1261" s="1586"/>
      <c r="X1261" s="1586"/>
      <c r="Y1261" s="1586"/>
      <c r="Z1261" s="1586"/>
      <c r="AA1261" s="1586"/>
      <c r="AB1261" s="1586"/>
      <c r="AC1261" s="1586"/>
      <c r="AD1261" s="1586"/>
      <c r="AE1261" s="1586"/>
      <c r="AF1261" s="1586"/>
      <c r="AG1261" s="1586"/>
      <c r="AH1261" s="1587"/>
      <c r="AI1261" s="1494">
        <v>0</v>
      </c>
      <c r="AJ1261" s="1495"/>
      <c r="AK1261" s="1495"/>
      <c r="AL1261" s="1495"/>
      <c r="AM1261" s="1495"/>
      <c r="AN1261" s="1495"/>
      <c r="AO1261" s="1496"/>
      <c r="AP1261" s="1491"/>
      <c r="AQ1261" s="1492"/>
      <c r="AR1261" s="1492"/>
      <c r="AS1261" s="1492"/>
      <c r="AT1261" s="1492"/>
      <c r="AU1261" s="1492"/>
      <c r="AV1261" s="1493"/>
      <c r="AW1261" s="1494">
        <f t="shared" si="48"/>
        <v>0</v>
      </c>
      <c r="AX1261" s="1495"/>
      <c r="AY1261" s="1495"/>
      <c r="AZ1261" s="1495"/>
      <c r="BA1261" s="1495"/>
      <c r="BB1261" s="1495"/>
      <c r="BC1261" s="1496"/>
    </row>
    <row r="1262" spans="1:58">
      <c r="A1262" s="1629" t="s">
        <v>1290</v>
      </c>
      <c r="B1262" s="1630"/>
      <c r="C1262" s="2080" t="s">
        <v>810</v>
      </c>
      <c r="D1262" s="2081"/>
      <c r="E1262" s="2081"/>
      <c r="F1262" s="2081"/>
      <c r="G1262" s="2081"/>
      <c r="H1262" s="1592"/>
      <c r="I1262" s="1592"/>
      <c r="J1262" s="1592"/>
      <c r="K1262" s="1592"/>
      <c r="L1262" s="1592"/>
      <c r="M1262" s="1592"/>
      <c r="N1262" s="1592"/>
      <c r="O1262" s="1592"/>
      <c r="P1262" s="1592"/>
      <c r="Q1262" s="1592"/>
      <c r="R1262" s="1592"/>
      <c r="S1262" s="1592"/>
      <c r="T1262" s="1592"/>
      <c r="U1262" s="1592"/>
      <c r="V1262" s="1592"/>
      <c r="W1262" s="1592"/>
      <c r="X1262" s="1592"/>
      <c r="Y1262" s="1592"/>
      <c r="Z1262" s="1592"/>
      <c r="AA1262" s="1592"/>
      <c r="AB1262" s="1592"/>
      <c r="AC1262" s="1592"/>
      <c r="AD1262" s="1592"/>
      <c r="AE1262" s="1592"/>
      <c r="AF1262" s="1592"/>
      <c r="AG1262" s="1592"/>
      <c r="AH1262" s="727"/>
      <c r="AI1262" s="1494">
        <v>0</v>
      </c>
      <c r="AJ1262" s="1495"/>
      <c r="AK1262" s="1495"/>
      <c r="AL1262" s="1495"/>
      <c r="AM1262" s="1495"/>
      <c r="AN1262" s="1495"/>
      <c r="AO1262" s="1496"/>
      <c r="AP1262" s="1491"/>
      <c r="AQ1262" s="1492"/>
      <c r="AR1262" s="1492"/>
      <c r="AS1262" s="1492"/>
      <c r="AT1262" s="1492"/>
      <c r="AU1262" s="1492"/>
      <c r="AV1262" s="1493"/>
      <c r="AW1262" s="1494">
        <f t="shared" si="48"/>
        <v>0</v>
      </c>
      <c r="AX1262" s="1495"/>
      <c r="AY1262" s="1495"/>
      <c r="AZ1262" s="1495"/>
      <c r="BA1262" s="1495"/>
      <c r="BB1262" s="1495"/>
      <c r="BC1262" s="1496"/>
    </row>
    <row r="1263" spans="1:58">
      <c r="A1263" s="1980" t="s">
        <v>458</v>
      </c>
      <c r="B1263" s="1980"/>
      <c r="C1263" s="2082" t="s">
        <v>143</v>
      </c>
      <c r="D1263" s="2082"/>
      <c r="E1263" s="2082"/>
      <c r="F1263" s="2082"/>
      <c r="G1263" s="2082"/>
      <c r="H1263" s="2082"/>
      <c r="I1263" s="2082"/>
      <c r="J1263" s="2082"/>
      <c r="K1263" s="2082"/>
      <c r="L1263" s="2082"/>
      <c r="M1263" s="2082"/>
      <c r="N1263" s="2082"/>
      <c r="O1263" s="2082"/>
      <c r="P1263" s="2082"/>
      <c r="Q1263" s="2082"/>
      <c r="R1263" s="2082"/>
      <c r="S1263" s="2082"/>
      <c r="T1263" s="2082"/>
      <c r="U1263" s="2082"/>
      <c r="V1263" s="2082"/>
      <c r="W1263" s="2082"/>
      <c r="X1263" s="2082"/>
      <c r="Y1263" s="2082"/>
      <c r="Z1263" s="2082"/>
      <c r="AA1263" s="2082"/>
      <c r="AB1263" s="2082"/>
      <c r="AC1263" s="2082"/>
      <c r="AD1263" s="2082"/>
      <c r="AE1263" s="2082"/>
      <c r="AF1263" s="2082"/>
      <c r="AG1263" s="2082"/>
      <c r="AH1263" s="2082"/>
      <c r="AI1263" s="1501">
        <f ca="1">SUM(AI1256:AO1262)</f>
        <v>0</v>
      </c>
      <c r="AJ1263" s="1501"/>
      <c r="AK1263" s="1501"/>
      <c r="AL1263" s="1501"/>
      <c r="AM1263" s="1501"/>
      <c r="AN1263" s="1501"/>
      <c r="AO1263" s="1501"/>
      <c r="AP1263" s="1501">
        <f ca="1">SUM(AP1256:AV1262)</f>
        <v>0</v>
      </c>
      <c r="AQ1263" s="1501"/>
      <c r="AR1263" s="1501"/>
      <c r="AS1263" s="1501"/>
      <c r="AT1263" s="1501"/>
      <c r="AU1263" s="1501"/>
      <c r="AV1263" s="1501"/>
      <c r="AW1263" s="1497">
        <f t="shared" ca="1" si="48"/>
        <v>0</v>
      </c>
      <c r="AX1263" s="1497"/>
      <c r="AY1263" s="1497"/>
      <c r="AZ1263" s="1497"/>
      <c r="BA1263" s="1497"/>
      <c r="BB1263" s="1497"/>
      <c r="BC1263" s="1497"/>
    </row>
    <row r="1264" spans="1:58">
      <c r="A1264" s="1588"/>
      <c r="B1264" s="1588"/>
      <c r="C1264" s="1588"/>
      <c r="D1264" s="1588"/>
      <c r="E1264" s="1588"/>
      <c r="F1264" s="1588"/>
      <c r="G1264" s="1588"/>
      <c r="H1264" s="1588"/>
      <c r="I1264" s="1588"/>
      <c r="J1264" s="1588"/>
      <c r="K1264" s="1588"/>
      <c r="L1264" s="1588"/>
      <c r="M1264" s="1588"/>
      <c r="N1264" s="1588"/>
      <c r="O1264" s="1588"/>
      <c r="P1264" s="1588"/>
      <c r="Q1264" s="1588"/>
      <c r="R1264" s="1588"/>
      <c r="S1264" s="1588"/>
      <c r="T1264" s="1588"/>
      <c r="U1264" s="1588"/>
      <c r="V1264" s="1588"/>
      <c r="W1264" s="1588"/>
      <c r="X1264" s="1588"/>
      <c r="Y1264" s="1588"/>
      <c r="Z1264" s="1588"/>
      <c r="AA1264" s="1588"/>
      <c r="AB1264" s="1588"/>
      <c r="AC1264" s="1588"/>
      <c r="AD1264" s="1588"/>
      <c r="AE1264" s="1588"/>
      <c r="AF1264" s="1588"/>
      <c r="AG1264" s="1588"/>
      <c r="AH1264" s="1588"/>
      <c r="AT1264" s="535"/>
      <c r="AU1264" s="519"/>
      <c r="AV1264" s="520" t="s">
        <v>368</v>
      </c>
      <c r="AW1264" s="1502">
        <f ca="1">IF(AW1263&gt;0,1,0)</f>
        <v>0</v>
      </c>
      <c r="AX1264" s="1502"/>
      <c r="AY1264" s="1502"/>
      <c r="AZ1264" s="1502"/>
      <c r="BA1264" s="1502"/>
      <c r="BB1264" s="1502"/>
      <c r="BC1264" s="1502"/>
    </row>
    <row r="1265" spans="1:56">
      <c r="AU1265" s="519"/>
      <c r="AV1265" s="520"/>
      <c r="AW1265" s="681"/>
      <c r="AX1265" s="681"/>
      <c r="AY1265" s="681"/>
      <c r="AZ1265" s="681"/>
      <c r="BA1265" s="681"/>
      <c r="BB1265" s="681"/>
      <c r="BC1265" s="681"/>
    </row>
    <row r="1267" spans="1:56" ht="14">
      <c r="K1267" s="952" t="s">
        <v>1477</v>
      </c>
      <c r="L1267" s="953"/>
      <c r="M1267" s="953"/>
      <c r="N1267" s="953"/>
      <c r="O1267" s="953"/>
      <c r="P1267" s="953"/>
      <c r="Q1267" s="953"/>
      <c r="R1267" s="953"/>
      <c r="S1267" s="953"/>
      <c r="T1267" s="953"/>
      <c r="U1267" s="953"/>
      <c r="V1267" s="953"/>
      <c r="W1267" s="953"/>
      <c r="X1267" s="953"/>
      <c r="Y1267" s="953"/>
      <c r="Z1267" s="953"/>
      <c r="AA1267" s="953"/>
      <c r="AB1267" s="953"/>
      <c r="AC1267" s="953"/>
      <c r="AD1267" s="953"/>
      <c r="AE1267" s="953"/>
      <c r="AF1267" s="953"/>
      <c r="AG1267" s="953"/>
      <c r="AH1267" s="953"/>
      <c r="AI1267" s="953"/>
      <c r="AJ1267" s="953"/>
      <c r="AK1267" s="953"/>
      <c r="AL1267" s="953"/>
      <c r="AM1267" s="953"/>
      <c r="AN1267" s="953"/>
      <c r="AO1267" s="953"/>
      <c r="AP1267" s="953"/>
      <c r="AQ1267" s="953"/>
      <c r="AR1267" s="954"/>
      <c r="AS1267" s="519"/>
    </row>
    <row r="1268" spans="1:56" ht="22.5" customHeight="1">
      <c r="K1268" s="946" t="s">
        <v>1475</v>
      </c>
      <c r="L1268" s="947"/>
      <c r="M1268" s="947"/>
      <c r="N1268" s="947"/>
      <c r="O1268" s="947"/>
      <c r="P1268" s="947"/>
      <c r="Q1268" s="947"/>
      <c r="R1268" s="947"/>
      <c r="S1268" s="947"/>
      <c r="T1268" s="947"/>
      <c r="U1268" s="947"/>
      <c r="V1268" s="947"/>
      <c r="W1268" s="947"/>
      <c r="X1268" s="947"/>
      <c r="Y1268" s="947"/>
      <c r="Z1268" s="947"/>
      <c r="AA1268" s="947"/>
      <c r="AB1268" s="947"/>
      <c r="AC1268" s="947"/>
      <c r="AD1268" s="947"/>
      <c r="AE1268" s="947"/>
      <c r="AF1268" s="947"/>
      <c r="AG1268" s="947"/>
      <c r="AH1268" s="947"/>
      <c r="AI1268" s="947"/>
      <c r="AJ1268" s="949">
        <f ca="1">IF(AR1186&lt;&gt;"",AR1186,"")</f>
        <v>0</v>
      </c>
      <c r="AK1268" s="950"/>
      <c r="AL1268" s="950"/>
      <c r="AM1268" s="950"/>
      <c r="AN1268" s="950"/>
      <c r="AO1268" s="950"/>
      <c r="AP1268" s="950"/>
      <c r="AQ1268" s="950"/>
      <c r="AR1268" s="951"/>
      <c r="AS1268" s="519"/>
    </row>
    <row r="1269" spans="1:56" ht="22.5" customHeight="1">
      <c r="K1269" s="946" t="s">
        <v>1476</v>
      </c>
      <c r="L1269" s="947"/>
      <c r="M1269" s="947"/>
      <c r="N1269" s="947"/>
      <c r="O1269" s="947"/>
      <c r="P1269" s="947"/>
      <c r="Q1269" s="947"/>
      <c r="R1269" s="947"/>
      <c r="S1269" s="947"/>
      <c r="T1269" s="947"/>
      <c r="U1269" s="947"/>
      <c r="V1269" s="947"/>
      <c r="W1269" s="947"/>
      <c r="X1269" s="947"/>
      <c r="Y1269" s="947"/>
      <c r="Z1269" s="947"/>
      <c r="AA1269" s="947"/>
      <c r="AB1269" s="947"/>
      <c r="AC1269" s="947"/>
      <c r="AD1269" s="947"/>
      <c r="AE1269" s="947"/>
      <c r="AF1269" s="947"/>
      <c r="AG1269" s="947"/>
      <c r="AH1269" s="947"/>
      <c r="AI1269" s="948"/>
      <c r="AJ1269" s="949">
        <f ca="1">IF(ISERROR(AI1263/AJ1268),0,ROUND(AI1263/AJ1268,2))</f>
        <v>0</v>
      </c>
      <c r="AK1269" s="950"/>
      <c r="AL1269" s="950"/>
      <c r="AM1269" s="950"/>
      <c r="AN1269" s="950"/>
      <c r="AO1269" s="950"/>
      <c r="AP1269" s="950"/>
      <c r="AQ1269" s="950"/>
      <c r="AR1269" s="951"/>
    </row>
    <row r="1270" spans="1:56">
      <c r="BD1270" s="286" t="s">
        <v>411</v>
      </c>
    </row>
    <row r="1271" spans="1:56" hidden="1"/>
    <row r="1272" spans="1:56" ht="18.75" hidden="1" customHeight="1">
      <c r="A1272" s="1060" t="s">
        <v>26</v>
      </c>
      <c r="B1272" s="1061"/>
      <c r="C1272" s="1061"/>
      <c r="D1272" s="1061"/>
      <c r="E1272" s="20"/>
      <c r="F1272" s="993" t="s">
        <v>271</v>
      </c>
      <c r="G1272" s="993"/>
      <c r="H1272" s="993"/>
      <c r="I1272" s="993"/>
      <c r="J1272" s="993"/>
      <c r="K1272" s="993"/>
      <c r="L1272" s="993"/>
      <c r="M1272" s="993"/>
      <c r="N1272" s="993"/>
      <c r="O1272" s="21"/>
      <c r="P1272" s="1483" t="s">
        <v>2177</v>
      </c>
      <c r="Q1272" s="1196"/>
      <c r="R1272" s="1196"/>
      <c r="S1272" s="1196"/>
      <c r="T1272" s="1196"/>
      <c r="U1272" s="1196"/>
      <c r="V1272" s="1196"/>
      <c r="W1272" s="1196"/>
      <c r="X1272" s="1196"/>
      <c r="Y1272" s="1196"/>
      <c r="Z1272" s="1196"/>
      <c r="AA1272" s="1196"/>
      <c r="AB1272" s="1196"/>
      <c r="AC1272" s="1196"/>
      <c r="AD1272" s="1196"/>
      <c r="AE1272" s="1196"/>
      <c r="AF1272" s="1196"/>
      <c r="AG1272" s="1196"/>
      <c r="AH1272" s="1196"/>
      <c r="AI1272" s="1196"/>
      <c r="AJ1272" s="1196"/>
      <c r="AK1272" s="1196"/>
      <c r="AL1272" s="1196"/>
      <c r="AM1272" s="1196"/>
      <c r="AN1272" s="1196"/>
      <c r="AO1272" s="1196"/>
      <c r="AP1272" s="1196"/>
      <c r="AQ1272" s="1196"/>
      <c r="AR1272" s="1196"/>
      <c r="AS1272" s="1196"/>
      <c r="AT1272" s="1196"/>
      <c r="AU1272" s="1196"/>
      <c r="AV1272" s="1196"/>
      <c r="AW1272" s="1196"/>
      <c r="AX1272" s="1196"/>
      <c r="AY1272" s="1196"/>
      <c r="AZ1272" s="1196"/>
      <c r="BA1272" s="1196"/>
      <c r="BB1272" s="1196"/>
      <c r="BC1272" s="1197"/>
    </row>
    <row r="1273" spans="1:56" ht="18.75" hidden="1" customHeight="1">
      <c r="A1273" s="1062"/>
      <c r="B1273" s="1063"/>
      <c r="C1273" s="1063"/>
      <c r="D1273" s="1063"/>
      <c r="E1273" s="22"/>
      <c r="F1273" s="1044"/>
      <c r="G1273" s="1044"/>
      <c r="H1273" s="1044"/>
      <c r="I1273" s="1044"/>
      <c r="J1273" s="1044"/>
      <c r="K1273" s="1044"/>
      <c r="L1273" s="1044"/>
      <c r="M1273" s="1044"/>
      <c r="N1273" s="1044"/>
      <c r="O1273" s="23"/>
      <c r="P1273" s="1484"/>
      <c r="Q1273" s="1198"/>
      <c r="R1273" s="1198"/>
      <c r="S1273" s="1198"/>
      <c r="T1273" s="1198"/>
      <c r="U1273" s="1198"/>
      <c r="V1273" s="1198"/>
      <c r="W1273" s="1198"/>
      <c r="X1273" s="1198"/>
      <c r="Y1273" s="1198"/>
      <c r="Z1273" s="1198"/>
      <c r="AA1273" s="1198"/>
      <c r="AB1273" s="1198"/>
      <c r="AC1273" s="1198"/>
      <c r="AD1273" s="1198"/>
      <c r="AE1273" s="1198"/>
      <c r="AF1273" s="1198"/>
      <c r="AG1273" s="1198"/>
      <c r="AH1273" s="1198"/>
      <c r="AI1273" s="1198"/>
      <c r="AJ1273" s="1198"/>
      <c r="AK1273" s="1198"/>
      <c r="AL1273" s="1198"/>
      <c r="AM1273" s="1198"/>
      <c r="AN1273" s="1198"/>
      <c r="AO1273" s="1198"/>
      <c r="AP1273" s="1198"/>
      <c r="AQ1273" s="1198"/>
      <c r="AR1273" s="1198"/>
      <c r="AS1273" s="1198"/>
      <c r="AT1273" s="1198"/>
      <c r="AU1273" s="1198"/>
      <c r="AV1273" s="1198"/>
      <c r="AW1273" s="1198"/>
      <c r="AX1273" s="1198"/>
      <c r="AY1273" s="1198"/>
      <c r="AZ1273" s="1198"/>
      <c r="BA1273" s="1198"/>
      <c r="BB1273" s="1198"/>
      <c r="BC1273" s="1199"/>
    </row>
    <row r="1274" spans="1:56" ht="6" hidden="1" customHeight="1"/>
    <row r="1275" spans="1:56" hidden="1"/>
    <row r="1276" spans="1:56" s="97" customFormat="1" ht="18.75" hidden="1" customHeight="1">
      <c r="L1276" s="2076" t="s">
        <v>1730</v>
      </c>
      <c r="M1276" s="2076"/>
      <c r="N1276" s="2076"/>
      <c r="O1276" s="2076"/>
      <c r="P1276" s="2076"/>
      <c r="Q1276" s="2076"/>
      <c r="R1276" s="2076"/>
      <c r="S1276" s="2076"/>
      <c r="T1276" s="2076"/>
      <c r="U1276" s="2076"/>
      <c r="V1276" s="2076"/>
      <c r="W1276" s="2076"/>
      <c r="X1276" s="2076"/>
      <c r="Y1276" s="2076"/>
      <c r="Z1276" s="2076"/>
      <c r="AA1276" s="2076"/>
      <c r="AB1276" s="2076"/>
      <c r="AC1276" s="2076"/>
      <c r="AD1276" s="2076"/>
      <c r="AE1276" s="2076"/>
      <c r="AF1276" s="2076"/>
      <c r="AG1276" s="2076"/>
      <c r="AH1276" s="2076"/>
      <c r="AI1276" s="2076"/>
      <c r="AJ1276" s="2076"/>
      <c r="AK1276" s="2076"/>
      <c r="AL1276" s="2076"/>
      <c r="AM1276" s="2076"/>
      <c r="AN1276" s="2076"/>
      <c r="AO1276" s="2076" t="s">
        <v>2096</v>
      </c>
      <c r="AP1276" s="2076"/>
      <c r="AQ1276" s="2076"/>
      <c r="AR1276" s="2076"/>
      <c r="AS1276" s="2076"/>
      <c r="AT1276" s="2076"/>
      <c r="AU1276" s="2076"/>
      <c r="BD1276" s="286"/>
    </row>
    <row r="1277" spans="1:56" ht="18.75" hidden="1" customHeight="1">
      <c r="L1277" s="1626" t="s">
        <v>364</v>
      </c>
      <c r="M1277" s="1627"/>
      <c r="N1277" s="1627"/>
      <c r="O1277" s="1627"/>
      <c r="P1277" s="1627"/>
      <c r="Q1277" s="1627"/>
      <c r="R1277" s="1627"/>
      <c r="S1277" s="1627"/>
      <c r="T1277" s="1627"/>
      <c r="U1277" s="1627"/>
      <c r="V1277" s="1627"/>
      <c r="W1277" s="1627"/>
      <c r="X1277" s="1627"/>
      <c r="Y1277" s="1627"/>
      <c r="Z1277" s="1627"/>
      <c r="AA1277" s="1627"/>
      <c r="AB1277" s="1627"/>
      <c r="AC1277" s="1627"/>
      <c r="AD1277" s="1627"/>
      <c r="AE1277" s="1627"/>
      <c r="AF1277" s="1627"/>
      <c r="AG1277" s="1627"/>
      <c r="AH1277" s="1627"/>
      <c r="AI1277" s="1627"/>
      <c r="AJ1277" s="1627"/>
      <c r="AK1277" s="1627"/>
      <c r="AL1277" s="1627"/>
      <c r="AM1277" s="1627"/>
      <c r="AN1277" s="1627"/>
      <c r="AO1277" s="1627"/>
      <c r="AP1277" s="1627"/>
      <c r="AQ1277" s="1627"/>
      <c r="AR1277" s="1627"/>
      <c r="AS1277" s="1627"/>
      <c r="AT1277" s="1627"/>
      <c r="AU1277" s="1628"/>
    </row>
    <row r="1278" spans="1:56" ht="26.25" hidden="1" customHeight="1">
      <c r="L1278" s="1589" t="s">
        <v>2004</v>
      </c>
      <c r="M1278" s="1589"/>
      <c r="N1278" s="1589"/>
      <c r="O1278" s="1589"/>
      <c r="P1278" s="1589"/>
      <c r="Q1278" s="1589"/>
      <c r="R1278" s="1589"/>
      <c r="S1278" s="1589"/>
      <c r="T1278" s="1589"/>
      <c r="U1278" s="1589"/>
      <c r="V1278" s="1589"/>
      <c r="W1278" s="1589"/>
      <c r="X1278" s="1589"/>
      <c r="Y1278" s="1589"/>
      <c r="Z1278" s="1589"/>
      <c r="AA1278" s="1589"/>
      <c r="AB1278" s="1589"/>
      <c r="AC1278" s="1589"/>
      <c r="AD1278" s="1589"/>
      <c r="AE1278" s="1589"/>
      <c r="AF1278" s="1589"/>
      <c r="AG1278" s="1589"/>
      <c r="AH1278" s="1589"/>
      <c r="AI1278" s="1589"/>
      <c r="AJ1278" s="1589"/>
      <c r="AK1278" s="1589"/>
      <c r="AL1278" s="1589"/>
      <c r="AM1278" s="1589"/>
      <c r="AN1278" s="1589"/>
      <c r="AO1278" s="1491">
        <v>4000000</v>
      </c>
      <c r="AP1278" s="1492"/>
      <c r="AQ1278" s="1492"/>
      <c r="AR1278" s="1492"/>
      <c r="AS1278" s="1492"/>
      <c r="AT1278" s="1492"/>
      <c r="AU1278" s="1493"/>
    </row>
    <row r="1279" spans="1:56" ht="18.75" hidden="1" customHeight="1">
      <c r="L1279" s="1589" t="s">
        <v>1437</v>
      </c>
      <c r="M1279" s="1589"/>
      <c r="N1279" s="1589"/>
      <c r="O1279" s="1589"/>
      <c r="P1279" s="1589"/>
      <c r="Q1279" s="1589"/>
      <c r="R1279" s="1589"/>
      <c r="S1279" s="1589"/>
      <c r="T1279" s="1589"/>
      <c r="U1279" s="1589"/>
      <c r="V1279" s="1589"/>
      <c r="W1279" s="1589"/>
      <c r="X1279" s="1589"/>
      <c r="Y1279" s="1589"/>
      <c r="Z1279" s="1589"/>
      <c r="AA1279" s="1589"/>
      <c r="AB1279" s="1589"/>
      <c r="AC1279" s="1589"/>
      <c r="AD1279" s="1589"/>
      <c r="AE1279" s="1589"/>
      <c r="AF1279" s="1589"/>
      <c r="AG1279" s="1589"/>
      <c r="AH1279" s="1589"/>
      <c r="AI1279" s="1589"/>
      <c r="AJ1279" s="1589"/>
      <c r="AK1279" s="1589"/>
      <c r="AL1279" s="1589"/>
      <c r="AM1279" s="1589"/>
      <c r="AN1279" s="1589"/>
      <c r="AO1279" s="1489"/>
      <c r="AP1279" s="1489"/>
      <c r="AQ1279" s="1489"/>
      <c r="AR1279" s="1489"/>
      <c r="AS1279" s="1489"/>
      <c r="AT1279" s="1489"/>
      <c r="AU1279" s="1489"/>
    </row>
    <row r="1280" spans="1:56" ht="18.75" hidden="1" customHeight="1">
      <c r="L1280" s="1589" t="s">
        <v>2005</v>
      </c>
      <c r="M1280" s="1589"/>
      <c r="N1280" s="1589"/>
      <c r="O1280" s="1589"/>
      <c r="P1280" s="1589"/>
      <c r="Q1280" s="1589"/>
      <c r="R1280" s="1589"/>
      <c r="S1280" s="1589"/>
      <c r="T1280" s="1589"/>
      <c r="U1280" s="1589"/>
      <c r="V1280" s="1589"/>
      <c r="W1280" s="1589"/>
      <c r="X1280" s="1589"/>
      <c r="Y1280" s="1589"/>
      <c r="Z1280" s="1589"/>
      <c r="AA1280" s="1589"/>
      <c r="AB1280" s="1589"/>
      <c r="AC1280" s="1589"/>
      <c r="AD1280" s="1589"/>
      <c r="AE1280" s="1589"/>
      <c r="AF1280" s="1589"/>
      <c r="AG1280" s="1589"/>
      <c r="AH1280" s="1589"/>
      <c r="AI1280" s="1589"/>
      <c r="AJ1280" s="1589"/>
      <c r="AK1280" s="1589"/>
      <c r="AL1280" s="1589"/>
      <c r="AM1280" s="1589"/>
      <c r="AN1280" s="1589"/>
      <c r="AO1280" s="1489"/>
      <c r="AP1280" s="1489"/>
      <c r="AQ1280" s="1489"/>
      <c r="AR1280" s="1489"/>
      <c r="AS1280" s="1489"/>
      <c r="AT1280" s="1489"/>
      <c r="AU1280" s="1489"/>
    </row>
    <row r="1281" spans="1:55" ht="18.75" hidden="1" customHeight="1">
      <c r="L1281" s="1981" t="s">
        <v>1438</v>
      </c>
      <c r="M1281" s="1982"/>
      <c r="N1281" s="1982"/>
      <c r="O1281" s="1982"/>
      <c r="P1281" s="1982"/>
      <c r="Q1281" s="1982"/>
      <c r="R1281" s="1982"/>
      <c r="S1281" s="1982"/>
      <c r="T1281" s="1982"/>
      <c r="U1281" s="1982"/>
      <c r="V1281" s="1982"/>
      <c r="W1281" s="1982"/>
      <c r="X1281" s="1982"/>
      <c r="Y1281" s="1982"/>
      <c r="Z1281" s="1982"/>
      <c r="AA1281" s="1982"/>
      <c r="AB1281" s="1982"/>
      <c r="AC1281" s="1982"/>
      <c r="AD1281" s="1982"/>
      <c r="AE1281" s="1982"/>
      <c r="AF1281" s="1982"/>
      <c r="AG1281" s="1982"/>
      <c r="AH1281" s="1982"/>
      <c r="AI1281" s="1982"/>
      <c r="AJ1281" s="1982"/>
      <c r="AK1281" s="1982"/>
      <c r="AL1281" s="1982"/>
      <c r="AM1281" s="1982"/>
      <c r="AN1281" s="1983"/>
      <c r="AO1281" s="2083"/>
      <c r="AP1281" s="2084"/>
      <c r="AQ1281" s="2084"/>
      <c r="AR1281" s="2084"/>
      <c r="AS1281" s="2084"/>
      <c r="AT1281" s="2084"/>
      <c r="AU1281" s="2085"/>
    </row>
    <row r="1282" spans="1:55" ht="18.75" hidden="1" customHeight="1">
      <c r="L1282" s="1488" t="s">
        <v>2049</v>
      </c>
      <c r="M1282" s="1488"/>
      <c r="N1282" s="1488"/>
      <c r="O1282" s="1488"/>
      <c r="P1282" s="1488"/>
      <c r="Q1282" s="1488"/>
      <c r="R1282" s="1488"/>
      <c r="S1282" s="1488"/>
      <c r="T1282" s="1488"/>
      <c r="U1282" s="1488"/>
      <c r="V1282" s="1488"/>
      <c r="W1282" s="1488"/>
      <c r="X1282" s="1488"/>
      <c r="Y1282" s="1488"/>
      <c r="Z1282" s="1488"/>
      <c r="AA1282" s="1488"/>
      <c r="AB1282" s="1488"/>
      <c r="AC1282" s="1488"/>
      <c r="AD1282" s="1488"/>
      <c r="AE1282" s="1488"/>
      <c r="AF1282" s="1488"/>
      <c r="AG1282" s="1488"/>
      <c r="AH1282" s="1488"/>
      <c r="AI1282" s="1488"/>
      <c r="AJ1282" s="1488"/>
      <c r="AK1282" s="1488"/>
      <c r="AL1282" s="1488"/>
      <c r="AM1282" s="1488"/>
      <c r="AN1282" s="1488"/>
      <c r="AO1282" s="1461"/>
      <c r="AP1282" s="1461"/>
      <c r="AQ1282" s="1461"/>
      <c r="AR1282" s="1461"/>
      <c r="AS1282" s="1461"/>
      <c r="AT1282" s="1461"/>
      <c r="AU1282" s="1461"/>
    </row>
    <row r="1283" spans="1:55" ht="18.75" hidden="1" customHeight="1">
      <c r="L1283" s="1488" t="s">
        <v>2050</v>
      </c>
      <c r="M1283" s="1488"/>
      <c r="N1283" s="1488"/>
      <c r="O1283" s="1488"/>
      <c r="P1283" s="1488"/>
      <c r="Q1283" s="1488"/>
      <c r="R1283" s="1488"/>
      <c r="S1283" s="1488"/>
      <c r="T1283" s="1488"/>
      <c r="U1283" s="1488"/>
      <c r="V1283" s="1488"/>
      <c r="W1283" s="1488"/>
      <c r="X1283" s="1488"/>
      <c r="Y1283" s="1488"/>
      <c r="Z1283" s="1488"/>
      <c r="AA1283" s="1488"/>
      <c r="AB1283" s="1488"/>
      <c r="AC1283" s="1488"/>
      <c r="AD1283" s="1488"/>
      <c r="AE1283" s="1488"/>
      <c r="AF1283" s="1488"/>
      <c r="AG1283" s="1488"/>
      <c r="AH1283" s="1488"/>
      <c r="AI1283" s="1488"/>
      <c r="AJ1283" s="1488"/>
      <c r="AK1283" s="1488"/>
      <c r="AL1283" s="1488"/>
      <c r="AM1283" s="1488"/>
      <c r="AN1283" s="1488"/>
      <c r="AO1283" s="1461"/>
      <c r="AP1283" s="1461"/>
      <c r="AQ1283" s="1461"/>
      <c r="AR1283" s="1461"/>
      <c r="AS1283" s="1461"/>
      <c r="AT1283" s="1461"/>
      <c r="AU1283" s="1461"/>
    </row>
    <row r="1284" spans="1:55" ht="18.75" hidden="1" customHeight="1">
      <c r="L1284" s="1488" t="s">
        <v>1133</v>
      </c>
      <c r="M1284" s="1488"/>
      <c r="N1284" s="1488"/>
      <c r="O1284" s="1488"/>
      <c r="P1284" s="1488"/>
      <c r="Q1284" s="1488"/>
      <c r="R1284" s="1488"/>
      <c r="S1284" s="1488"/>
      <c r="T1284" s="1488"/>
      <c r="U1284" s="1488"/>
      <c r="V1284" s="1488"/>
      <c r="W1284" s="1488"/>
      <c r="X1284" s="1488"/>
      <c r="Y1284" s="1488"/>
      <c r="Z1284" s="1488"/>
      <c r="AA1284" s="1488"/>
      <c r="AB1284" s="1488"/>
      <c r="AC1284" s="1488"/>
      <c r="AD1284" s="1488"/>
      <c r="AE1284" s="1488"/>
      <c r="AF1284" s="1488"/>
      <c r="AG1284" s="1488"/>
      <c r="AH1284" s="1488"/>
      <c r="AI1284" s="1488"/>
      <c r="AJ1284" s="1488"/>
      <c r="AK1284" s="1488"/>
      <c r="AL1284" s="1488"/>
      <c r="AM1284" s="1488"/>
      <c r="AN1284" s="1488"/>
      <c r="AO1284" s="1461"/>
      <c r="AP1284" s="1461"/>
      <c r="AQ1284" s="1461"/>
      <c r="AR1284" s="1461"/>
      <c r="AS1284" s="1461"/>
      <c r="AT1284" s="1461"/>
      <c r="AU1284" s="1461"/>
    </row>
    <row r="1285" spans="1:55" ht="18.75" hidden="1" customHeight="1">
      <c r="L1285" s="1488" t="s">
        <v>2095</v>
      </c>
      <c r="M1285" s="1488"/>
      <c r="N1285" s="1488"/>
      <c r="O1285" s="1488"/>
      <c r="P1285" s="1488"/>
      <c r="Q1285" s="1488"/>
      <c r="R1285" s="1488"/>
      <c r="S1285" s="1488"/>
      <c r="T1285" s="1488"/>
      <c r="U1285" s="1488"/>
      <c r="V1285" s="1488"/>
      <c r="W1285" s="1488"/>
      <c r="X1285" s="1488"/>
      <c r="Y1285" s="1488"/>
      <c r="Z1285" s="1488"/>
      <c r="AA1285" s="1488"/>
      <c r="AB1285" s="1488"/>
      <c r="AC1285" s="1488"/>
      <c r="AD1285" s="1488"/>
      <c r="AE1285" s="1488"/>
      <c r="AF1285" s="1488"/>
      <c r="AG1285" s="1488"/>
      <c r="AH1285" s="1488"/>
      <c r="AI1285" s="1488"/>
      <c r="AJ1285" s="1488"/>
      <c r="AK1285" s="1488"/>
      <c r="AL1285" s="1488"/>
      <c r="AM1285" s="1488"/>
      <c r="AN1285" s="1488"/>
      <c r="AO1285" s="1461"/>
      <c r="AP1285" s="1461"/>
      <c r="AQ1285" s="1461"/>
      <c r="AR1285" s="1461"/>
      <c r="AS1285" s="1461"/>
      <c r="AT1285" s="1461"/>
      <c r="AU1285" s="1461"/>
    </row>
    <row r="1286" spans="1:55" ht="18.75" hidden="1" customHeight="1">
      <c r="L1286" s="1626" t="s">
        <v>1193</v>
      </c>
      <c r="M1286" s="1627"/>
      <c r="N1286" s="1627"/>
      <c r="O1286" s="1627"/>
      <c r="P1286" s="1627"/>
      <c r="Q1286" s="1627"/>
      <c r="R1286" s="1627"/>
      <c r="S1286" s="1627"/>
      <c r="T1286" s="1627"/>
      <c r="U1286" s="1627"/>
      <c r="V1286" s="1627"/>
      <c r="W1286" s="1627"/>
      <c r="X1286" s="1627"/>
      <c r="Y1286" s="1627"/>
      <c r="Z1286" s="1627"/>
      <c r="AA1286" s="1627"/>
      <c r="AB1286" s="1627"/>
      <c r="AC1286" s="1627"/>
      <c r="AD1286" s="1627"/>
      <c r="AE1286" s="1627"/>
      <c r="AF1286" s="1627"/>
      <c r="AG1286" s="1627"/>
      <c r="AH1286" s="1627"/>
      <c r="AI1286" s="1627"/>
      <c r="AJ1286" s="1627"/>
      <c r="AK1286" s="1627"/>
      <c r="AL1286" s="1627"/>
      <c r="AM1286" s="1627"/>
      <c r="AN1286" s="1627"/>
      <c r="AO1286" s="1627"/>
      <c r="AP1286" s="1627"/>
      <c r="AQ1286" s="1627"/>
      <c r="AR1286" s="1627"/>
      <c r="AS1286" s="1627"/>
      <c r="AT1286" s="1627"/>
      <c r="AU1286" s="1628"/>
    </row>
    <row r="1287" spans="1:55" ht="18.75" hidden="1" customHeight="1">
      <c r="L1287" s="1488" t="s">
        <v>575</v>
      </c>
      <c r="M1287" s="1488"/>
      <c r="N1287" s="1488"/>
      <c r="O1287" s="1488"/>
      <c r="P1287" s="1488"/>
      <c r="Q1287" s="1488"/>
      <c r="R1287" s="1488"/>
      <c r="S1287" s="1488"/>
      <c r="T1287" s="1488"/>
      <c r="U1287" s="1488"/>
      <c r="V1287" s="1488"/>
      <c r="W1287" s="1488"/>
      <c r="X1287" s="1488"/>
      <c r="Y1287" s="1488"/>
      <c r="Z1287" s="1488"/>
      <c r="AA1287" s="1488"/>
      <c r="AB1287" s="1488"/>
      <c r="AC1287" s="1488"/>
      <c r="AD1287" s="1488"/>
      <c r="AE1287" s="1488"/>
      <c r="AF1287" s="1488"/>
      <c r="AG1287" s="1488"/>
      <c r="AH1287" s="1488"/>
      <c r="AI1287" s="1488"/>
      <c r="AJ1287" s="1488"/>
      <c r="AK1287" s="1488"/>
      <c r="AL1287" s="1488"/>
      <c r="AM1287" s="1488"/>
      <c r="AN1287" s="1488"/>
      <c r="AO1287" s="1494"/>
      <c r="AP1287" s="1495"/>
      <c r="AQ1287" s="1495"/>
      <c r="AR1287" s="1495"/>
      <c r="AS1287" s="1495"/>
      <c r="AT1287" s="1495"/>
      <c r="AU1287" s="1496"/>
    </row>
    <row r="1288" spans="1:55" ht="18.75" hidden="1" customHeight="1">
      <c r="L1288" s="1504" t="s">
        <v>576</v>
      </c>
      <c r="M1288" s="1505"/>
      <c r="N1288" s="1505"/>
      <c r="O1288" s="1505"/>
      <c r="P1288" s="1505"/>
      <c r="Q1288" s="1505"/>
      <c r="R1288" s="1505"/>
      <c r="S1288" s="1505"/>
      <c r="T1288" s="1505"/>
      <c r="U1288" s="1505"/>
      <c r="V1288" s="1505"/>
      <c r="W1288" s="1505"/>
      <c r="X1288" s="1505"/>
      <c r="Y1288" s="1505"/>
      <c r="Z1288" s="1505"/>
      <c r="AA1288" s="1505"/>
      <c r="AB1288" s="1505"/>
      <c r="AC1288" s="1505"/>
      <c r="AD1288" s="1505"/>
      <c r="AE1288" s="1505"/>
      <c r="AF1288" s="1505"/>
      <c r="AG1288" s="1505"/>
      <c r="AH1288" s="1505"/>
      <c r="AI1288" s="1505"/>
      <c r="AJ1288" s="1505"/>
      <c r="AK1288" s="1505"/>
      <c r="AL1288" s="1505"/>
      <c r="AM1288" s="1505"/>
      <c r="AN1288" s="1506"/>
      <c r="AO1288" s="1485"/>
      <c r="AP1288" s="1486"/>
      <c r="AQ1288" s="1486"/>
      <c r="AR1288" s="1486"/>
      <c r="AS1288" s="1486"/>
      <c r="AT1288" s="1486"/>
      <c r="AU1288" s="1487"/>
    </row>
    <row r="1289" spans="1:55" ht="18.75" hidden="1" customHeight="1">
      <c r="L1289" s="1488" t="s">
        <v>1925</v>
      </c>
      <c r="M1289" s="1488"/>
      <c r="N1289" s="1488"/>
      <c r="O1289" s="1488"/>
      <c r="P1289" s="1488"/>
      <c r="Q1289" s="1488"/>
      <c r="R1289" s="1488"/>
      <c r="S1289" s="1488"/>
      <c r="T1289" s="1488"/>
      <c r="U1289" s="1488"/>
      <c r="V1289" s="1488"/>
      <c r="W1289" s="1488"/>
      <c r="X1289" s="1488"/>
      <c r="Y1289" s="1488"/>
      <c r="Z1289" s="1488"/>
      <c r="AA1289" s="1488"/>
      <c r="AB1289" s="1488"/>
      <c r="AC1289" s="1488"/>
      <c r="AD1289" s="1488"/>
      <c r="AE1289" s="1488"/>
      <c r="AF1289" s="1488"/>
      <c r="AG1289" s="1488"/>
      <c r="AH1289" s="1488"/>
      <c r="AI1289" s="1488"/>
      <c r="AJ1289" s="1488"/>
      <c r="AK1289" s="1488"/>
      <c r="AL1289" s="1488"/>
      <c r="AM1289" s="1488"/>
      <c r="AN1289" s="1488"/>
      <c r="AO1289" s="1461"/>
      <c r="AP1289" s="1461"/>
      <c r="AQ1289" s="1461"/>
      <c r="AR1289" s="1461"/>
      <c r="AS1289" s="1461"/>
      <c r="AT1289" s="1461"/>
      <c r="AU1289" s="1461"/>
    </row>
    <row r="1290" spans="1:55" ht="18.75" hidden="1" customHeight="1">
      <c r="L1290" s="1488" t="s">
        <v>1932</v>
      </c>
      <c r="M1290" s="1488"/>
      <c r="N1290" s="1488"/>
      <c r="O1290" s="1488"/>
      <c r="P1290" s="1488"/>
      <c r="Q1290" s="1488"/>
      <c r="R1290" s="1488"/>
      <c r="S1290" s="1488"/>
      <c r="T1290" s="1488"/>
      <c r="U1290" s="1488"/>
      <c r="V1290" s="1488"/>
      <c r="W1290" s="1488"/>
      <c r="X1290" s="1488"/>
      <c r="Y1290" s="1488"/>
      <c r="Z1290" s="1488"/>
      <c r="AA1290" s="1488"/>
      <c r="AB1290" s="1488"/>
      <c r="AC1290" s="1488"/>
      <c r="AD1290" s="1488"/>
      <c r="AE1290" s="1488"/>
      <c r="AF1290" s="1488"/>
      <c r="AG1290" s="1488"/>
      <c r="AH1290" s="1488"/>
      <c r="AI1290" s="1488"/>
      <c r="AJ1290" s="1488"/>
      <c r="AK1290" s="1488"/>
      <c r="AL1290" s="1488"/>
      <c r="AM1290" s="1488"/>
      <c r="AN1290" s="1488"/>
      <c r="AO1290" s="1461"/>
      <c r="AP1290" s="1461"/>
      <c r="AQ1290" s="1461"/>
      <c r="AR1290" s="1461"/>
      <c r="AS1290" s="1461"/>
      <c r="AT1290" s="1461"/>
      <c r="AU1290" s="1461"/>
    </row>
    <row r="1291" spans="1:55" hidden="1">
      <c r="L1291" s="1462"/>
      <c r="M1291" s="1462"/>
      <c r="N1291" s="1462"/>
      <c r="O1291" s="1462"/>
      <c r="P1291" s="1462"/>
      <c r="Q1291" s="1462"/>
      <c r="R1291" s="1462"/>
      <c r="S1291" s="1462"/>
      <c r="T1291" s="1462"/>
      <c r="U1291" s="1462"/>
      <c r="V1291" s="1462"/>
      <c r="W1291" s="1462"/>
      <c r="X1291" s="1462"/>
      <c r="Y1291" s="1462"/>
      <c r="Z1291" s="1462"/>
      <c r="AA1291" s="1462"/>
      <c r="AB1291" s="1462"/>
      <c r="AC1291" s="1462"/>
      <c r="AD1291" s="1462"/>
      <c r="AE1291" s="1462"/>
      <c r="AF1291" s="1462"/>
      <c r="AG1291" s="1462"/>
      <c r="AH1291" s="1462"/>
      <c r="AI1291" s="1462"/>
      <c r="AJ1291" s="1462"/>
      <c r="AK1291" s="1462"/>
      <c r="AL1291" s="1462"/>
      <c r="AM1291" s="1462"/>
      <c r="AN1291" s="1462"/>
      <c r="AO1291" s="1588"/>
      <c r="AP1291" s="1588"/>
      <c r="AQ1291" s="1588"/>
      <c r="AR1291" s="1588"/>
      <c r="AS1291" s="1588"/>
      <c r="AT1291" s="1588"/>
      <c r="AU1291" s="1588"/>
    </row>
    <row r="1292" spans="1:55" hidden="1">
      <c r="L1292" s="578"/>
      <c r="M1292" s="578"/>
      <c r="N1292" s="578"/>
      <c r="O1292" s="578"/>
      <c r="P1292" s="578"/>
      <c r="Q1292" s="578"/>
      <c r="R1292" s="578"/>
      <c r="S1292" s="578"/>
      <c r="T1292" s="578"/>
      <c r="U1292" s="578"/>
      <c r="V1292" s="578"/>
      <c r="W1292" s="578"/>
      <c r="X1292" s="578"/>
      <c r="Y1292" s="578"/>
      <c r="Z1292" s="578"/>
      <c r="AA1292" s="578"/>
      <c r="AB1292" s="578"/>
      <c r="AC1292" s="578"/>
      <c r="AD1292" s="578"/>
      <c r="AE1292" s="578"/>
      <c r="AF1292" s="578"/>
      <c r="AG1292" s="578"/>
      <c r="AH1292" s="578"/>
      <c r="AI1292" s="578"/>
      <c r="AJ1292" s="578"/>
      <c r="AK1292" s="578"/>
      <c r="AL1292" s="578"/>
      <c r="AM1292" s="578"/>
      <c r="AN1292" s="578"/>
    </row>
    <row r="1293" spans="1:55" hidden="1">
      <c r="A1293" s="1060" t="s">
        <v>844</v>
      </c>
      <c r="B1293" s="1061"/>
      <c r="C1293" s="1061"/>
      <c r="D1293" s="1061"/>
      <c r="E1293" s="20"/>
      <c r="F1293" s="993" t="s">
        <v>271</v>
      </c>
      <c r="G1293" s="993"/>
      <c r="H1293" s="993"/>
      <c r="I1293" s="993"/>
      <c r="J1293" s="993"/>
      <c r="K1293" s="993"/>
      <c r="L1293" s="993"/>
      <c r="M1293" s="993"/>
      <c r="N1293" s="993"/>
      <c r="O1293" s="21"/>
      <c r="P1293" s="1483" t="s">
        <v>1662</v>
      </c>
      <c r="Q1293" s="1196"/>
      <c r="R1293" s="1196"/>
      <c r="S1293" s="1196"/>
      <c r="T1293" s="1196"/>
      <c r="U1293" s="1196"/>
      <c r="V1293" s="1196"/>
      <c r="W1293" s="1196"/>
      <c r="X1293" s="1196"/>
      <c r="Y1293" s="1196"/>
      <c r="Z1293" s="1196"/>
      <c r="AA1293" s="1196"/>
      <c r="AB1293" s="1196"/>
      <c r="AC1293" s="1196"/>
      <c r="AD1293" s="1196"/>
      <c r="AE1293" s="1196"/>
      <c r="AF1293" s="1196"/>
      <c r="AG1293" s="1196"/>
      <c r="AH1293" s="1196"/>
      <c r="AI1293" s="1196"/>
      <c r="AJ1293" s="1196"/>
      <c r="AK1293" s="1196"/>
      <c r="AL1293" s="1196"/>
      <c r="AM1293" s="1196"/>
      <c r="AN1293" s="1196"/>
      <c r="AO1293" s="1196"/>
      <c r="AP1293" s="1196"/>
      <c r="AQ1293" s="1196"/>
      <c r="AR1293" s="1196"/>
      <c r="AS1293" s="1196"/>
      <c r="AT1293" s="1196"/>
      <c r="AU1293" s="1196"/>
      <c r="AV1293" s="1196"/>
      <c r="AW1293" s="1196"/>
      <c r="AX1293" s="1196"/>
      <c r="AY1293" s="1196"/>
      <c r="AZ1293" s="1196"/>
      <c r="BA1293" s="1196"/>
      <c r="BB1293" s="1196"/>
      <c r="BC1293" s="1197"/>
    </row>
    <row r="1294" spans="1:55" hidden="1">
      <c r="A1294" s="1062"/>
      <c r="B1294" s="1063"/>
      <c r="C1294" s="1063"/>
      <c r="D1294" s="1063"/>
      <c r="E1294" s="22"/>
      <c r="F1294" s="1044"/>
      <c r="G1294" s="1044"/>
      <c r="H1294" s="1044"/>
      <c r="I1294" s="1044"/>
      <c r="J1294" s="1044"/>
      <c r="K1294" s="1044"/>
      <c r="L1294" s="1044"/>
      <c r="M1294" s="1044"/>
      <c r="N1294" s="1044"/>
      <c r="O1294" s="23"/>
      <c r="P1294" s="1484"/>
      <c r="Q1294" s="1198"/>
      <c r="R1294" s="1198"/>
      <c r="S1294" s="1198"/>
      <c r="T1294" s="1198"/>
      <c r="U1294" s="1198"/>
      <c r="V1294" s="1198"/>
      <c r="W1294" s="1198"/>
      <c r="X1294" s="1198"/>
      <c r="Y1294" s="1198"/>
      <c r="Z1294" s="1198"/>
      <c r="AA1294" s="1198"/>
      <c r="AB1294" s="1198"/>
      <c r="AC1294" s="1198"/>
      <c r="AD1294" s="1198"/>
      <c r="AE1294" s="1198"/>
      <c r="AF1294" s="1198"/>
      <c r="AG1294" s="1198"/>
      <c r="AH1294" s="1198"/>
      <c r="AI1294" s="1198"/>
      <c r="AJ1294" s="1198"/>
      <c r="AK1294" s="1198"/>
      <c r="AL1294" s="1198"/>
      <c r="AM1294" s="1198"/>
      <c r="AN1294" s="1198"/>
      <c r="AO1294" s="1198"/>
      <c r="AP1294" s="1198"/>
      <c r="AQ1294" s="1198"/>
      <c r="AR1294" s="1198"/>
      <c r="AS1294" s="1198"/>
      <c r="AT1294" s="1198"/>
      <c r="AU1294" s="1198"/>
      <c r="AV1294" s="1198"/>
      <c r="AW1294" s="1198"/>
      <c r="AX1294" s="1198"/>
      <c r="AY1294" s="1198"/>
      <c r="AZ1294" s="1198"/>
      <c r="BA1294" s="1198"/>
      <c r="BB1294" s="1198"/>
      <c r="BC1294" s="1199"/>
    </row>
    <row r="1295" spans="1:55" ht="14" hidden="1" thickBot="1">
      <c r="L1295" s="578"/>
      <c r="M1295" s="578"/>
      <c r="N1295" s="578"/>
      <c r="O1295" s="578"/>
      <c r="P1295" s="578"/>
      <c r="Q1295" s="578"/>
      <c r="R1295" s="578"/>
      <c r="S1295" s="578"/>
      <c r="T1295" s="578"/>
      <c r="U1295" s="578"/>
      <c r="V1295" s="578"/>
      <c r="W1295" s="578"/>
      <c r="X1295" s="578"/>
      <c r="Y1295" s="578"/>
      <c r="Z1295" s="578"/>
      <c r="AA1295" s="578"/>
      <c r="AB1295" s="578"/>
      <c r="AC1295" s="578"/>
      <c r="AD1295" s="578"/>
      <c r="AE1295" s="578"/>
      <c r="AF1295" s="578"/>
      <c r="AG1295" s="578"/>
      <c r="AH1295" s="578"/>
      <c r="AI1295" s="578"/>
      <c r="AJ1295" s="578"/>
      <c r="AK1295" s="578"/>
      <c r="AL1295" s="578"/>
      <c r="AM1295" s="578"/>
      <c r="AN1295" s="578"/>
    </row>
    <row r="1296" spans="1:55" ht="63.75" hidden="1" customHeight="1">
      <c r="A1296" s="1466" t="s">
        <v>275</v>
      </c>
      <c r="B1296" s="1467"/>
      <c r="C1296" s="1467"/>
      <c r="D1296" s="1457" t="s">
        <v>394</v>
      </c>
      <c r="E1296" s="1457"/>
      <c r="F1296" s="1457"/>
      <c r="G1296" s="1457"/>
      <c r="H1296" s="1457"/>
      <c r="I1296" s="1457"/>
      <c r="J1296" s="1457"/>
      <c r="K1296" s="1457" t="s">
        <v>1267</v>
      </c>
      <c r="L1296" s="1457"/>
      <c r="M1296" s="1457"/>
      <c r="N1296" s="1457"/>
      <c r="O1296" s="1457"/>
      <c r="P1296" s="1457"/>
      <c r="Q1296" s="1457" t="s">
        <v>1268</v>
      </c>
      <c r="R1296" s="1457"/>
      <c r="S1296" s="1457"/>
      <c r="T1296" s="1457"/>
      <c r="U1296" s="1457"/>
      <c r="V1296" s="1457"/>
      <c r="W1296" s="1457" t="s">
        <v>702</v>
      </c>
      <c r="X1296" s="1457"/>
      <c r="Y1296" s="1457"/>
      <c r="Z1296" s="1457"/>
      <c r="AA1296" s="1457"/>
      <c r="AB1296" s="1457"/>
      <c r="AC1296" s="1457" t="s">
        <v>1269</v>
      </c>
      <c r="AD1296" s="1457"/>
      <c r="AE1296" s="1457"/>
      <c r="AF1296" s="1457"/>
      <c r="AG1296" s="1457"/>
      <c r="AH1296" s="1457"/>
      <c r="AI1296" s="1457"/>
      <c r="AJ1296" s="1457" t="s">
        <v>230</v>
      </c>
      <c r="AK1296" s="1457"/>
      <c r="AL1296" s="1457"/>
      <c r="AM1296" s="1457"/>
      <c r="AN1296" s="1457"/>
      <c r="AO1296" s="1457"/>
      <c r="AP1296" s="1457"/>
      <c r="AQ1296" s="1457" t="s">
        <v>231</v>
      </c>
      <c r="AR1296" s="1457"/>
      <c r="AS1296" s="1457"/>
      <c r="AT1296" s="1457"/>
      <c r="AU1296" s="1457"/>
      <c r="AV1296" s="1457"/>
      <c r="AW1296" s="1457" t="s">
        <v>1981</v>
      </c>
      <c r="AX1296" s="1457"/>
      <c r="AY1296" s="1457"/>
      <c r="AZ1296" s="1457"/>
      <c r="BA1296" s="1457"/>
      <c r="BB1296" s="1457"/>
      <c r="BC1296" s="1503"/>
    </row>
    <row r="1297" spans="1:55" ht="9" hidden="1" customHeight="1" thickBot="1">
      <c r="A1297" s="1468">
        <v>1</v>
      </c>
      <c r="B1297" s="1469"/>
      <c r="C1297" s="1469"/>
      <c r="D1297" s="1436">
        <v>2</v>
      </c>
      <c r="E1297" s="1436"/>
      <c r="F1297" s="1436"/>
      <c r="G1297" s="1436"/>
      <c r="H1297" s="1436"/>
      <c r="I1297" s="1436"/>
      <c r="J1297" s="1436"/>
      <c r="K1297" s="1436">
        <v>3</v>
      </c>
      <c r="L1297" s="1436"/>
      <c r="M1297" s="1436"/>
      <c r="N1297" s="1436"/>
      <c r="O1297" s="1436"/>
      <c r="P1297" s="1436"/>
      <c r="Q1297" s="1436">
        <v>4</v>
      </c>
      <c r="R1297" s="1436"/>
      <c r="S1297" s="1436"/>
      <c r="T1297" s="1436"/>
      <c r="U1297" s="1436"/>
      <c r="V1297" s="1436"/>
      <c r="W1297" s="1436">
        <v>5</v>
      </c>
      <c r="X1297" s="1436"/>
      <c r="Y1297" s="1436"/>
      <c r="Z1297" s="1436"/>
      <c r="AA1297" s="1436"/>
      <c r="AB1297" s="1436"/>
      <c r="AC1297" s="1436">
        <v>6</v>
      </c>
      <c r="AD1297" s="1436"/>
      <c r="AE1297" s="1436"/>
      <c r="AF1297" s="1436"/>
      <c r="AG1297" s="1436"/>
      <c r="AH1297" s="1436"/>
      <c r="AI1297" s="1436"/>
      <c r="AJ1297" s="1436">
        <v>7</v>
      </c>
      <c r="AK1297" s="1436"/>
      <c r="AL1297" s="1436"/>
      <c r="AM1297" s="1436"/>
      <c r="AN1297" s="1436"/>
      <c r="AO1297" s="1436"/>
      <c r="AP1297" s="1436"/>
      <c r="AQ1297" s="1436">
        <v>8</v>
      </c>
      <c r="AR1297" s="1436"/>
      <c r="AS1297" s="1436"/>
      <c r="AT1297" s="1436"/>
      <c r="AU1297" s="1436"/>
      <c r="AV1297" s="1436"/>
      <c r="AW1297" s="1436" t="s">
        <v>181</v>
      </c>
      <c r="AX1297" s="1436"/>
      <c r="AY1297" s="1436"/>
      <c r="AZ1297" s="1436"/>
      <c r="BA1297" s="1436"/>
      <c r="BB1297" s="1436"/>
      <c r="BC1297" s="1510"/>
    </row>
    <row r="1298" spans="1:55" hidden="1">
      <c r="A1298" s="1463">
        <v>1</v>
      </c>
      <c r="B1298" s="1464"/>
      <c r="C1298" s="1465"/>
      <c r="D1298" s="1454"/>
      <c r="E1298" s="1455"/>
      <c r="F1298" s="1455"/>
      <c r="G1298" s="1455"/>
      <c r="H1298" s="1455"/>
      <c r="I1298" s="1455"/>
      <c r="J1298" s="1456"/>
      <c r="K1298" s="1458"/>
      <c r="L1298" s="1459"/>
      <c r="M1298" s="1459"/>
      <c r="N1298" s="1459"/>
      <c r="O1298" s="1459"/>
      <c r="P1298" s="1460"/>
      <c r="Q1298" s="1454"/>
      <c r="R1298" s="1455"/>
      <c r="S1298" s="1455"/>
      <c r="T1298" s="1455"/>
      <c r="U1298" s="1455"/>
      <c r="V1298" s="1456"/>
      <c r="W1298" s="1458"/>
      <c r="X1298" s="1459"/>
      <c r="Y1298" s="1459"/>
      <c r="Z1298" s="1459"/>
      <c r="AA1298" s="1459"/>
      <c r="AB1298" s="1460"/>
      <c r="AC1298" s="1454"/>
      <c r="AD1298" s="1455"/>
      <c r="AE1298" s="1455"/>
      <c r="AF1298" s="1455"/>
      <c r="AG1298" s="1455"/>
      <c r="AH1298" s="1455"/>
      <c r="AI1298" s="1456"/>
      <c r="AJ1298" s="1454"/>
      <c r="AK1298" s="1455"/>
      <c r="AL1298" s="1455"/>
      <c r="AM1298" s="1455"/>
      <c r="AN1298" s="1455"/>
      <c r="AO1298" s="1455"/>
      <c r="AP1298" s="1456"/>
      <c r="AQ1298" s="1454"/>
      <c r="AR1298" s="1455"/>
      <c r="AS1298" s="1455"/>
      <c r="AT1298" s="1455"/>
      <c r="AU1298" s="1455"/>
      <c r="AV1298" s="1456"/>
      <c r="AW1298" s="1454"/>
      <c r="AX1298" s="1455"/>
      <c r="AY1298" s="1455"/>
      <c r="AZ1298" s="1455"/>
      <c r="BA1298" s="1455"/>
      <c r="BB1298" s="1455"/>
      <c r="BC1298" s="1456"/>
    </row>
    <row r="1299" spans="1:55" hidden="1">
      <c r="A1299" s="1426">
        <v>2</v>
      </c>
      <c r="B1299" s="1427"/>
      <c r="C1299" s="1428"/>
      <c r="D1299" s="1423"/>
      <c r="E1299" s="1424"/>
      <c r="F1299" s="1424"/>
      <c r="G1299" s="1424"/>
      <c r="H1299" s="1424"/>
      <c r="I1299" s="1424"/>
      <c r="J1299" s="1425"/>
      <c r="K1299" s="1429"/>
      <c r="L1299" s="1430"/>
      <c r="M1299" s="1430"/>
      <c r="N1299" s="1430"/>
      <c r="O1299" s="1430"/>
      <c r="P1299" s="1431"/>
      <c r="Q1299" s="1423"/>
      <c r="R1299" s="1424"/>
      <c r="S1299" s="1424"/>
      <c r="T1299" s="1424"/>
      <c r="U1299" s="1424"/>
      <c r="V1299" s="1425"/>
      <c r="W1299" s="1429"/>
      <c r="X1299" s="1430"/>
      <c r="Y1299" s="1430"/>
      <c r="Z1299" s="1430"/>
      <c r="AA1299" s="1430"/>
      <c r="AB1299" s="1431"/>
      <c r="AC1299" s="1423"/>
      <c r="AD1299" s="1424"/>
      <c r="AE1299" s="1424"/>
      <c r="AF1299" s="1424"/>
      <c r="AG1299" s="1424"/>
      <c r="AH1299" s="1424"/>
      <c r="AI1299" s="1425"/>
      <c r="AJ1299" s="1423"/>
      <c r="AK1299" s="1424"/>
      <c r="AL1299" s="1424"/>
      <c r="AM1299" s="1424"/>
      <c r="AN1299" s="1424"/>
      <c r="AO1299" s="1424"/>
      <c r="AP1299" s="1425"/>
      <c r="AQ1299" s="1423"/>
      <c r="AR1299" s="1424"/>
      <c r="AS1299" s="1424"/>
      <c r="AT1299" s="1424"/>
      <c r="AU1299" s="1424"/>
      <c r="AV1299" s="1425"/>
      <c r="AW1299" s="1423"/>
      <c r="AX1299" s="1424"/>
      <c r="AY1299" s="1424"/>
      <c r="AZ1299" s="1424"/>
      <c r="BA1299" s="1424"/>
      <c r="BB1299" s="1424"/>
      <c r="BC1299" s="1425"/>
    </row>
    <row r="1300" spans="1:55" hidden="1">
      <c r="A1300" s="1426">
        <v>3</v>
      </c>
      <c r="B1300" s="1427"/>
      <c r="C1300" s="1428"/>
      <c r="D1300" s="1423"/>
      <c r="E1300" s="1424"/>
      <c r="F1300" s="1424"/>
      <c r="G1300" s="1424"/>
      <c r="H1300" s="1424"/>
      <c r="I1300" s="1424"/>
      <c r="J1300" s="1425"/>
      <c r="K1300" s="1429"/>
      <c r="L1300" s="1430"/>
      <c r="M1300" s="1430"/>
      <c r="N1300" s="1430"/>
      <c r="O1300" s="1430"/>
      <c r="P1300" s="1431"/>
      <c r="Q1300" s="1423"/>
      <c r="R1300" s="1424"/>
      <c r="S1300" s="1424"/>
      <c r="T1300" s="1424"/>
      <c r="U1300" s="1424"/>
      <c r="V1300" s="1425"/>
      <c r="W1300" s="1429"/>
      <c r="X1300" s="1430"/>
      <c r="Y1300" s="1430"/>
      <c r="Z1300" s="1430"/>
      <c r="AA1300" s="1430"/>
      <c r="AB1300" s="1431"/>
      <c r="AC1300" s="1423"/>
      <c r="AD1300" s="1424"/>
      <c r="AE1300" s="1424"/>
      <c r="AF1300" s="1424"/>
      <c r="AG1300" s="1424"/>
      <c r="AH1300" s="1424"/>
      <c r="AI1300" s="1425"/>
      <c r="AJ1300" s="1423"/>
      <c r="AK1300" s="1424"/>
      <c r="AL1300" s="1424"/>
      <c r="AM1300" s="1424"/>
      <c r="AN1300" s="1424"/>
      <c r="AO1300" s="1424"/>
      <c r="AP1300" s="1425"/>
      <c r="AQ1300" s="1423"/>
      <c r="AR1300" s="1424"/>
      <c r="AS1300" s="1424"/>
      <c r="AT1300" s="1424"/>
      <c r="AU1300" s="1424"/>
      <c r="AV1300" s="1425"/>
      <c r="AW1300" s="1423"/>
      <c r="AX1300" s="1424"/>
      <c r="AY1300" s="1424"/>
      <c r="AZ1300" s="1424"/>
      <c r="BA1300" s="1424"/>
      <c r="BB1300" s="1424"/>
      <c r="BC1300" s="1425"/>
    </row>
    <row r="1301" spans="1:55" hidden="1">
      <c r="A1301" s="1426">
        <v>4</v>
      </c>
      <c r="B1301" s="1427"/>
      <c r="C1301" s="1428"/>
      <c r="D1301" s="1423"/>
      <c r="E1301" s="1424"/>
      <c r="F1301" s="1424"/>
      <c r="G1301" s="1424"/>
      <c r="H1301" s="1424"/>
      <c r="I1301" s="1424"/>
      <c r="J1301" s="1425"/>
      <c r="K1301" s="1429"/>
      <c r="L1301" s="1430"/>
      <c r="M1301" s="1430"/>
      <c r="N1301" s="1430"/>
      <c r="O1301" s="1430"/>
      <c r="P1301" s="1431"/>
      <c r="Q1301" s="1423"/>
      <c r="R1301" s="1424"/>
      <c r="S1301" s="1424"/>
      <c r="T1301" s="1424"/>
      <c r="U1301" s="1424"/>
      <c r="V1301" s="1425"/>
      <c r="W1301" s="1429"/>
      <c r="X1301" s="1430"/>
      <c r="Y1301" s="1430"/>
      <c r="Z1301" s="1430"/>
      <c r="AA1301" s="1430"/>
      <c r="AB1301" s="1431"/>
      <c r="AC1301" s="1423"/>
      <c r="AD1301" s="1424"/>
      <c r="AE1301" s="1424"/>
      <c r="AF1301" s="1424"/>
      <c r="AG1301" s="1424"/>
      <c r="AH1301" s="1424"/>
      <c r="AI1301" s="1425"/>
      <c r="AJ1301" s="1423"/>
      <c r="AK1301" s="1424"/>
      <c r="AL1301" s="1424"/>
      <c r="AM1301" s="1424"/>
      <c r="AN1301" s="1424"/>
      <c r="AO1301" s="1424"/>
      <c r="AP1301" s="1425"/>
      <c r="AQ1301" s="1423"/>
      <c r="AR1301" s="1424"/>
      <c r="AS1301" s="1424"/>
      <c r="AT1301" s="1424"/>
      <c r="AU1301" s="1424"/>
      <c r="AV1301" s="1425"/>
      <c r="AW1301" s="1423"/>
      <c r="AX1301" s="1424"/>
      <c r="AY1301" s="1424"/>
      <c r="AZ1301" s="1424"/>
      <c r="BA1301" s="1424"/>
      <c r="BB1301" s="1424"/>
      <c r="BC1301" s="1425"/>
    </row>
    <row r="1302" spans="1:55" hidden="1">
      <c r="A1302" s="1426">
        <v>5</v>
      </c>
      <c r="B1302" s="1427"/>
      <c r="C1302" s="1428"/>
      <c r="D1302" s="1423"/>
      <c r="E1302" s="1424"/>
      <c r="F1302" s="1424"/>
      <c r="G1302" s="1424"/>
      <c r="H1302" s="1424"/>
      <c r="I1302" s="1424"/>
      <c r="J1302" s="1425"/>
      <c r="K1302" s="1429"/>
      <c r="L1302" s="1430"/>
      <c r="M1302" s="1430"/>
      <c r="N1302" s="1430"/>
      <c r="O1302" s="1430"/>
      <c r="P1302" s="1431"/>
      <c r="Q1302" s="1423"/>
      <c r="R1302" s="1424"/>
      <c r="S1302" s="1424"/>
      <c r="T1302" s="1424"/>
      <c r="U1302" s="1424"/>
      <c r="V1302" s="1425"/>
      <c r="W1302" s="1429"/>
      <c r="X1302" s="1430"/>
      <c r="Y1302" s="1430"/>
      <c r="Z1302" s="1430"/>
      <c r="AA1302" s="1430"/>
      <c r="AB1302" s="1431"/>
      <c r="AC1302" s="1423"/>
      <c r="AD1302" s="1424"/>
      <c r="AE1302" s="1424"/>
      <c r="AF1302" s="1424"/>
      <c r="AG1302" s="1424"/>
      <c r="AH1302" s="1424"/>
      <c r="AI1302" s="1425"/>
      <c r="AJ1302" s="1423"/>
      <c r="AK1302" s="1424"/>
      <c r="AL1302" s="1424"/>
      <c r="AM1302" s="1424"/>
      <c r="AN1302" s="1424"/>
      <c r="AO1302" s="1424"/>
      <c r="AP1302" s="1425"/>
      <c r="AQ1302" s="1423"/>
      <c r="AR1302" s="1424"/>
      <c r="AS1302" s="1424"/>
      <c r="AT1302" s="1424"/>
      <c r="AU1302" s="1424"/>
      <c r="AV1302" s="1425"/>
      <c r="AW1302" s="1423"/>
      <c r="AX1302" s="1424"/>
      <c r="AY1302" s="1424"/>
      <c r="AZ1302" s="1424"/>
      <c r="BA1302" s="1424"/>
      <c r="BB1302" s="1424"/>
      <c r="BC1302" s="1425"/>
    </row>
    <row r="1303" spans="1:55" hidden="1">
      <c r="A1303" s="1426">
        <v>6</v>
      </c>
      <c r="B1303" s="1427"/>
      <c r="C1303" s="1428"/>
      <c r="D1303" s="1423"/>
      <c r="E1303" s="1424"/>
      <c r="F1303" s="1424"/>
      <c r="G1303" s="1424"/>
      <c r="H1303" s="1424"/>
      <c r="I1303" s="1424"/>
      <c r="J1303" s="1425"/>
      <c r="K1303" s="1429"/>
      <c r="L1303" s="1430"/>
      <c r="M1303" s="1430"/>
      <c r="N1303" s="1430"/>
      <c r="O1303" s="1430"/>
      <c r="P1303" s="1431"/>
      <c r="Q1303" s="1423"/>
      <c r="R1303" s="1424"/>
      <c r="S1303" s="1424"/>
      <c r="T1303" s="1424"/>
      <c r="U1303" s="1424"/>
      <c r="V1303" s="1425"/>
      <c r="W1303" s="1429"/>
      <c r="X1303" s="1430"/>
      <c r="Y1303" s="1430"/>
      <c r="Z1303" s="1430"/>
      <c r="AA1303" s="1430"/>
      <c r="AB1303" s="1431"/>
      <c r="AC1303" s="1423"/>
      <c r="AD1303" s="1424"/>
      <c r="AE1303" s="1424"/>
      <c r="AF1303" s="1424"/>
      <c r="AG1303" s="1424"/>
      <c r="AH1303" s="1424"/>
      <c r="AI1303" s="1425"/>
      <c r="AJ1303" s="1423"/>
      <c r="AK1303" s="1424"/>
      <c r="AL1303" s="1424"/>
      <c r="AM1303" s="1424"/>
      <c r="AN1303" s="1424"/>
      <c r="AO1303" s="1424"/>
      <c r="AP1303" s="1425"/>
      <c r="AQ1303" s="1423"/>
      <c r="AR1303" s="1424"/>
      <c r="AS1303" s="1424"/>
      <c r="AT1303" s="1424"/>
      <c r="AU1303" s="1424"/>
      <c r="AV1303" s="1425"/>
      <c r="AW1303" s="1423"/>
      <c r="AX1303" s="1424"/>
      <c r="AY1303" s="1424"/>
      <c r="AZ1303" s="1424"/>
      <c r="BA1303" s="1424"/>
      <c r="BB1303" s="1424"/>
      <c r="BC1303" s="1425"/>
    </row>
    <row r="1304" spans="1:55" hidden="1">
      <c r="A1304" s="1426">
        <v>7</v>
      </c>
      <c r="B1304" s="1427"/>
      <c r="C1304" s="1428"/>
      <c r="D1304" s="1423"/>
      <c r="E1304" s="1424"/>
      <c r="F1304" s="1424"/>
      <c r="G1304" s="1424"/>
      <c r="H1304" s="1424"/>
      <c r="I1304" s="1424"/>
      <c r="J1304" s="1425"/>
      <c r="K1304" s="1429"/>
      <c r="L1304" s="1430"/>
      <c r="M1304" s="1430"/>
      <c r="N1304" s="1430"/>
      <c r="O1304" s="1430"/>
      <c r="P1304" s="1431"/>
      <c r="Q1304" s="1423"/>
      <c r="R1304" s="1424"/>
      <c r="S1304" s="1424"/>
      <c r="T1304" s="1424"/>
      <c r="U1304" s="1424"/>
      <c r="V1304" s="1425"/>
      <c r="W1304" s="1429"/>
      <c r="X1304" s="1430"/>
      <c r="Y1304" s="1430"/>
      <c r="Z1304" s="1430"/>
      <c r="AA1304" s="1430"/>
      <c r="AB1304" s="1431"/>
      <c r="AC1304" s="1423"/>
      <c r="AD1304" s="1424"/>
      <c r="AE1304" s="1424"/>
      <c r="AF1304" s="1424"/>
      <c r="AG1304" s="1424"/>
      <c r="AH1304" s="1424"/>
      <c r="AI1304" s="1425"/>
      <c r="AJ1304" s="1423"/>
      <c r="AK1304" s="1424"/>
      <c r="AL1304" s="1424"/>
      <c r="AM1304" s="1424"/>
      <c r="AN1304" s="1424"/>
      <c r="AO1304" s="1424"/>
      <c r="AP1304" s="1425"/>
      <c r="AQ1304" s="1423"/>
      <c r="AR1304" s="1424"/>
      <c r="AS1304" s="1424"/>
      <c r="AT1304" s="1424"/>
      <c r="AU1304" s="1424"/>
      <c r="AV1304" s="1425"/>
      <c r="AW1304" s="1423"/>
      <c r="AX1304" s="1424"/>
      <c r="AY1304" s="1424"/>
      <c r="AZ1304" s="1424"/>
      <c r="BA1304" s="1424"/>
      <c r="BB1304" s="1424"/>
      <c r="BC1304" s="1425"/>
    </row>
    <row r="1305" spans="1:55" hidden="1">
      <c r="A1305" s="1426">
        <v>8</v>
      </c>
      <c r="B1305" s="1427"/>
      <c r="C1305" s="1428"/>
      <c r="D1305" s="1423"/>
      <c r="E1305" s="1424"/>
      <c r="F1305" s="1424"/>
      <c r="G1305" s="1424"/>
      <c r="H1305" s="1424"/>
      <c r="I1305" s="1424"/>
      <c r="J1305" s="1425"/>
      <c r="K1305" s="1429"/>
      <c r="L1305" s="1430"/>
      <c r="M1305" s="1430"/>
      <c r="N1305" s="1430"/>
      <c r="O1305" s="1430"/>
      <c r="P1305" s="1431"/>
      <c r="Q1305" s="1423"/>
      <c r="R1305" s="1424"/>
      <c r="S1305" s="1424"/>
      <c r="T1305" s="1424"/>
      <c r="U1305" s="1424"/>
      <c r="V1305" s="1425"/>
      <c r="W1305" s="1429"/>
      <c r="X1305" s="1430"/>
      <c r="Y1305" s="1430"/>
      <c r="Z1305" s="1430"/>
      <c r="AA1305" s="1430"/>
      <c r="AB1305" s="1431"/>
      <c r="AC1305" s="1423"/>
      <c r="AD1305" s="1424"/>
      <c r="AE1305" s="1424"/>
      <c r="AF1305" s="1424"/>
      <c r="AG1305" s="1424"/>
      <c r="AH1305" s="1424"/>
      <c r="AI1305" s="1425"/>
      <c r="AJ1305" s="1423"/>
      <c r="AK1305" s="1424"/>
      <c r="AL1305" s="1424"/>
      <c r="AM1305" s="1424"/>
      <c r="AN1305" s="1424"/>
      <c r="AO1305" s="1424"/>
      <c r="AP1305" s="1425"/>
      <c r="AQ1305" s="1423"/>
      <c r="AR1305" s="1424"/>
      <c r="AS1305" s="1424"/>
      <c r="AT1305" s="1424"/>
      <c r="AU1305" s="1424"/>
      <c r="AV1305" s="1425"/>
      <c r="AW1305" s="1423"/>
      <c r="AX1305" s="1424"/>
      <c r="AY1305" s="1424"/>
      <c r="AZ1305" s="1424"/>
      <c r="BA1305" s="1424"/>
      <c r="BB1305" s="1424"/>
      <c r="BC1305" s="1425"/>
    </row>
    <row r="1306" spans="1:55" hidden="1">
      <c r="A1306" s="1426">
        <v>9</v>
      </c>
      <c r="B1306" s="1427"/>
      <c r="C1306" s="1428"/>
      <c r="D1306" s="1423"/>
      <c r="E1306" s="1424"/>
      <c r="F1306" s="1424"/>
      <c r="G1306" s="1424"/>
      <c r="H1306" s="1424"/>
      <c r="I1306" s="1424"/>
      <c r="J1306" s="1425"/>
      <c r="K1306" s="1429"/>
      <c r="L1306" s="1430"/>
      <c r="M1306" s="1430"/>
      <c r="N1306" s="1430"/>
      <c r="O1306" s="1430"/>
      <c r="P1306" s="1431"/>
      <c r="Q1306" s="1423"/>
      <c r="R1306" s="1424"/>
      <c r="S1306" s="1424"/>
      <c r="T1306" s="1424"/>
      <c r="U1306" s="1424"/>
      <c r="V1306" s="1425"/>
      <c r="W1306" s="1429"/>
      <c r="X1306" s="1430"/>
      <c r="Y1306" s="1430"/>
      <c r="Z1306" s="1430"/>
      <c r="AA1306" s="1430"/>
      <c r="AB1306" s="1431"/>
      <c r="AC1306" s="1423"/>
      <c r="AD1306" s="1424"/>
      <c r="AE1306" s="1424"/>
      <c r="AF1306" s="1424"/>
      <c r="AG1306" s="1424"/>
      <c r="AH1306" s="1424"/>
      <c r="AI1306" s="1425"/>
      <c r="AJ1306" s="1423"/>
      <c r="AK1306" s="1424"/>
      <c r="AL1306" s="1424"/>
      <c r="AM1306" s="1424"/>
      <c r="AN1306" s="1424"/>
      <c r="AO1306" s="1424"/>
      <c r="AP1306" s="1425"/>
      <c r="AQ1306" s="1423"/>
      <c r="AR1306" s="1424"/>
      <c r="AS1306" s="1424"/>
      <c r="AT1306" s="1424"/>
      <c r="AU1306" s="1424"/>
      <c r="AV1306" s="1425"/>
      <c r="AW1306" s="1423"/>
      <c r="AX1306" s="1424"/>
      <c r="AY1306" s="1424"/>
      <c r="AZ1306" s="1424"/>
      <c r="BA1306" s="1424"/>
      <c r="BB1306" s="1424"/>
      <c r="BC1306" s="1425"/>
    </row>
    <row r="1307" spans="1:55" hidden="1">
      <c r="A1307" s="1426">
        <v>10</v>
      </c>
      <c r="B1307" s="1427"/>
      <c r="C1307" s="1428"/>
      <c r="D1307" s="1423"/>
      <c r="E1307" s="1424"/>
      <c r="F1307" s="1424"/>
      <c r="G1307" s="1424"/>
      <c r="H1307" s="1424"/>
      <c r="I1307" s="1424"/>
      <c r="J1307" s="1425"/>
      <c r="K1307" s="1429"/>
      <c r="L1307" s="1430"/>
      <c r="M1307" s="1430"/>
      <c r="N1307" s="1430"/>
      <c r="O1307" s="1430"/>
      <c r="P1307" s="1431"/>
      <c r="Q1307" s="1423"/>
      <c r="R1307" s="1424"/>
      <c r="S1307" s="1424"/>
      <c r="T1307" s="1424"/>
      <c r="U1307" s="1424"/>
      <c r="V1307" s="1425"/>
      <c r="W1307" s="1429"/>
      <c r="X1307" s="1430"/>
      <c r="Y1307" s="1430"/>
      <c r="Z1307" s="1430"/>
      <c r="AA1307" s="1430"/>
      <c r="AB1307" s="1431"/>
      <c r="AC1307" s="1423"/>
      <c r="AD1307" s="1424"/>
      <c r="AE1307" s="1424"/>
      <c r="AF1307" s="1424"/>
      <c r="AG1307" s="1424"/>
      <c r="AH1307" s="1424"/>
      <c r="AI1307" s="1425"/>
      <c r="AJ1307" s="1423"/>
      <c r="AK1307" s="1424"/>
      <c r="AL1307" s="1424"/>
      <c r="AM1307" s="1424"/>
      <c r="AN1307" s="1424"/>
      <c r="AO1307" s="1424"/>
      <c r="AP1307" s="1425"/>
      <c r="AQ1307" s="1423"/>
      <c r="AR1307" s="1424"/>
      <c r="AS1307" s="1424"/>
      <c r="AT1307" s="1424"/>
      <c r="AU1307" s="1424"/>
      <c r="AV1307" s="1425"/>
      <c r="AW1307" s="1423"/>
      <c r="AX1307" s="1424"/>
      <c r="AY1307" s="1424"/>
      <c r="AZ1307" s="1424"/>
      <c r="BA1307" s="1424"/>
      <c r="BB1307" s="1424"/>
      <c r="BC1307" s="1425"/>
    </row>
    <row r="1308" spans="1:55" hidden="1">
      <c r="A1308" s="1426">
        <v>11</v>
      </c>
      <c r="B1308" s="1427"/>
      <c r="C1308" s="1428"/>
      <c r="D1308" s="1423"/>
      <c r="E1308" s="1424"/>
      <c r="F1308" s="1424"/>
      <c r="G1308" s="1424"/>
      <c r="H1308" s="1424"/>
      <c r="I1308" s="1424"/>
      <c r="J1308" s="1425"/>
      <c r="K1308" s="1429"/>
      <c r="L1308" s="1430"/>
      <c r="M1308" s="1430"/>
      <c r="N1308" s="1430"/>
      <c r="O1308" s="1430"/>
      <c r="P1308" s="1431"/>
      <c r="Q1308" s="1423"/>
      <c r="R1308" s="1424"/>
      <c r="S1308" s="1424"/>
      <c r="T1308" s="1424"/>
      <c r="U1308" s="1424"/>
      <c r="V1308" s="1425"/>
      <c r="W1308" s="1429"/>
      <c r="X1308" s="1430"/>
      <c r="Y1308" s="1430"/>
      <c r="Z1308" s="1430"/>
      <c r="AA1308" s="1430"/>
      <c r="AB1308" s="1431"/>
      <c r="AC1308" s="1423"/>
      <c r="AD1308" s="1424"/>
      <c r="AE1308" s="1424"/>
      <c r="AF1308" s="1424"/>
      <c r="AG1308" s="1424"/>
      <c r="AH1308" s="1424"/>
      <c r="AI1308" s="1425"/>
      <c r="AJ1308" s="1423"/>
      <c r="AK1308" s="1424"/>
      <c r="AL1308" s="1424"/>
      <c r="AM1308" s="1424"/>
      <c r="AN1308" s="1424"/>
      <c r="AO1308" s="1424"/>
      <c r="AP1308" s="1425"/>
      <c r="AQ1308" s="1423"/>
      <c r="AR1308" s="1424"/>
      <c r="AS1308" s="1424"/>
      <c r="AT1308" s="1424"/>
      <c r="AU1308" s="1424"/>
      <c r="AV1308" s="1425"/>
      <c r="AW1308" s="1423"/>
      <c r="AX1308" s="1424"/>
      <c r="AY1308" s="1424"/>
      <c r="AZ1308" s="1424"/>
      <c r="BA1308" s="1424"/>
      <c r="BB1308" s="1424"/>
      <c r="BC1308" s="1425"/>
    </row>
    <row r="1309" spans="1:55" hidden="1">
      <c r="A1309" s="1426">
        <v>12</v>
      </c>
      <c r="B1309" s="1427"/>
      <c r="C1309" s="1428"/>
      <c r="D1309" s="1423"/>
      <c r="E1309" s="1424"/>
      <c r="F1309" s="1424"/>
      <c r="G1309" s="1424"/>
      <c r="H1309" s="1424"/>
      <c r="I1309" s="1424"/>
      <c r="J1309" s="1425"/>
      <c r="K1309" s="1429"/>
      <c r="L1309" s="1430"/>
      <c r="M1309" s="1430"/>
      <c r="N1309" s="1430"/>
      <c r="O1309" s="1430"/>
      <c r="P1309" s="1431"/>
      <c r="Q1309" s="1423"/>
      <c r="R1309" s="1424"/>
      <c r="S1309" s="1424"/>
      <c r="T1309" s="1424"/>
      <c r="U1309" s="1424"/>
      <c r="V1309" s="1425"/>
      <c r="W1309" s="1429"/>
      <c r="X1309" s="1430"/>
      <c r="Y1309" s="1430"/>
      <c r="Z1309" s="1430"/>
      <c r="AA1309" s="1430"/>
      <c r="AB1309" s="1431"/>
      <c r="AC1309" s="1423"/>
      <c r="AD1309" s="1424"/>
      <c r="AE1309" s="1424"/>
      <c r="AF1309" s="1424"/>
      <c r="AG1309" s="1424"/>
      <c r="AH1309" s="1424"/>
      <c r="AI1309" s="1425"/>
      <c r="AJ1309" s="1423"/>
      <c r="AK1309" s="1424"/>
      <c r="AL1309" s="1424"/>
      <c r="AM1309" s="1424"/>
      <c r="AN1309" s="1424"/>
      <c r="AO1309" s="1424"/>
      <c r="AP1309" s="1425"/>
      <c r="AQ1309" s="1423"/>
      <c r="AR1309" s="1424"/>
      <c r="AS1309" s="1424"/>
      <c r="AT1309" s="1424"/>
      <c r="AU1309" s="1424"/>
      <c r="AV1309" s="1425"/>
      <c r="AW1309" s="1423"/>
      <c r="AX1309" s="1424"/>
      <c r="AY1309" s="1424"/>
      <c r="AZ1309" s="1424"/>
      <c r="BA1309" s="1424"/>
      <c r="BB1309" s="1424"/>
      <c r="BC1309" s="1425"/>
    </row>
    <row r="1310" spans="1:55" hidden="1">
      <c r="A1310" s="1426">
        <v>13</v>
      </c>
      <c r="B1310" s="1427"/>
      <c r="C1310" s="1428"/>
      <c r="D1310" s="1423"/>
      <c r="E1310" s="1424"/>
      <c r="F1310" s="1424"/>
      <c r="G1310" s="1424"/>
      <c r="H1310" s="1424"/>
      <c r="I1310" s="1424"/>
      <c r="J1310" s="1425"/>
      <c r="K1310" s="1429"/>
      <c r="L1310" s="1430"/>
      <c r="M1310" s="1430"/>
      <c r="N1310" s="1430"/>
      <c r="O1310" s="1430"/>
      <c r="P1310" s="1431"/>
      <c r="Q1310" s="1423"/>
      <c r="R1310" s="1424"/>
      <c r="S1310" s="1424"/>
      <c r="T1310" s="1424"/>
      <c r="U1310" s="1424"/>
      <c r="V1310" s="1425"/>
      <c r="W1310" s="1429"/>
      <c r="X1310" s="1430"/>
      <c r="Y1310" s="1430"/>
      <c r="Z1310" s="1430"/>
      <c r="AA1310" s="1430"/>
      <c r="AB1310" s="1431"/>
      <c r="AC1310" s="1423"/>
      <c r="AD1310" s="1424"/>
      <c r="AE1310" s="1424"/>
      <c r="AF1310" s="1424"/>
      <c r="AG1310" s="1424"/>
      <c r="AH1310" s="1424"/>
      <c r="AI1310" s="1425"/>
      <c r="AJ1310" s="1423"/>
      <c r="AK1310" s="1424"/>
      <c r="AL1310" s="1424"/>
      <c r="AM1310" s="1424"/>
      <c r="AN1310" s="1424"/>
      <c r="AO1310" s="1424"/>
      <c r="AP1310" s="1425"/>
      <c r="AQ1310" s="1423"/>
      <c r="AR1310" s="1424"/>
      <c r="AS1310" s="1424"/>
      <c r="AT1310" s="1424"/>
      <c r="AU1310" s="1424"/>
      <c r="AV1310" s="1425"/>
      <c r="AW1310" s="1423"/>
      <c r="AX1310" s="1424"/>
      <c r="AY1310" s="1424"/>
      <c r="AZ1310" s="1424"/>
      <c r="BA1310" s="1424"/>
      <c r="BB1310" s="1424"/>
      <c r="BC1310" s="1425"/>
    </row>
    <row r="1311" spans="1:55" hidden="1">
      <c r="A1311" s="1426">
        <v>14</v>
      </c>
      <c r="B1311" s="1427"/>
      <c r="C1311" s="1428"/>
      <c r="D1311" s="1423"/>
      <c r="E1311" s="1424"/>
      <c r="F1311" s="1424"/>
      <c r="G1311" s="1424"/>
      <c r="H1311" s="1424"/>
      <c r="I1311" s="1424"/>
      <c r="J1311" s="1425"/>
      <c r="K1311" s="1429"/>
      <c r="L1311" s="1430"/>
      <c r="M1311" s="1430"/>
      <c r="N1311" s="1430"/>
      <c r="O1311" s="1430"/>
      <c r="P1311" s="1431"/>
      <c r="Q1311" s="1423"/>
      <c r="R1311" s="1424"/>
      <c r="S1311" s="1424"/>
      <c r="T1311" s="1424"/>
      <c r="U1311" s="1424"/>
      <c r="V1311" s="1425"/>
      <c r="W1311" s="1429"/>
      <c r="X1311" s="1430"/>
      <c r="Y1311" s="1430"/>
      <c r="Z1311" s="1430"/>
      <c r="AA1311" s="1430"/>
      <c r="AB1311" s="1431"/>
      <c r="AC1311" s="1423"/>
      <c r="AD1311" s="1424"/>
      <c r="AE1311" s="1424"/>
      <c r="AF1311" s="1424"/>
      <c r="AG1311" s="1424"/>
      <c r="AH1311" s="1424"/>
      <c r="AI1311" s="1425"/>
      <c r="AJ1311" s="1423"/>
      <c r="AK1311" s="1424"/>
      <c r="AL1311" s="1424"/>
      <c r="AM1311" s="1424"/>
      <c r="AN1311" s="1424"/>
      <c r="AO1311" s="1424"/>
      <c r="AP1311" s="1425"/>
      <c r="AQ1311" s="1423"/>
      <c r="AR1311" s="1424"/>
      <c r="AS1311" s="1424"/>
      <c r="AT1311" s="1424"/>
      <c r="AU1311" s="1424"/>
      <c r="AV1311" s="1425"/>
      <c r="AW1311" s="1423"/>
      <c r="AX1311" s="1424"/>
      <c r="AY1311" s="1424"/>
      <c r="AZ1311" s="1424"/>
      <c r="BA1311" s="1424"/>
      <c r="BB1311" s="1424"/>
      <c r="BC1311" s="1425"/>
    </row>
    <row r="1312" spans="1:55" hidden="1">
      <c r="A1312" s="1426">
        <v>15</v>
      </c>
      <c r="B1312" s="1427"/>
      <c r="C1312" s="1428"/>
      <c r="D1312" s="1423"/>
      <c r="E1312" s="1424"/>
      <c r="F1312" s="1424"/>
      <c r="G1312" s="1424"/>
      <c r="H1312" s="1424"/>
      <c r="I1312" s="1424"/>
      <c r="J1312" s="1425"/>
      <c r="K1312" s="1429"/>
      <c r="L1312" s="1430"/>
      <c r="M1312" s="1430"/>
      <c r="N1312" s="1430"/>
      <c r="O1312" s="1430"/>
      <c r="P1312" s="1431"/>
      <c r="Q1312" s="1423"/>
      <c r="R1312" s="1424"/>
      <c r="S1312" s="1424"/>
      <c r="T1312" s="1424"/>
      <c r="U1312" s="1424"/>
      <c r="V1312" s="1425"/>
      <c r="W1312" s="1429"/>
      <c r="X1312" s="1430"/>
      <c r="Y1312" s="1430"/>
      <c r="Z1312" s="1430"/>
      <c r="AA1312" s="1430"/>
      <c r="AB1312" s="1431"/>
      <c r="AC1312" s="1423"/>
      <c r="AD1312" s="1424"/>
      <c r="AE1312" s="1424"/>
      <c r="AF1312" s="1424"/>
      <c r="AG1312" s="1424"/>
      <c r="AH1312" s="1424"/>
      <c r="AI1312" s="1425"/>
      <c r="AJ1312" s="1423"/>
      <c r="AK1312" s="1424"/>
      <c r="AL1312" s="1424"/>
      <c r="AM1312" s="1424"/>
      <c r="AN1312" s="1424"/>
      <c r="AO1312" s="1424"/>
      <c r="AP1312" s="1425"/>
      <c r="AQ1312" s="1423"/>
      <c r="AR1312" s="1424"/>
      <c r="AS1312" s="1424"/>
      <c r="AT1312" s="1424"/>
      <c r="AU1312" s="1424"/>
      <c r="AV1312" s="1425"/>
      <c r="AW1312" s="1423"/>
      <c r="AX1312" s="1424"/>
      <c r="AY1312" s="1424"/>
      <c r="AZ1312" s="1424"/>
      <c r="BA1312" s="1424"/>
      <c r="BB1312" s="1424"/>
      <c r="BC1312" s="1425"/>
    </row>
    <row r="1313" spans="1:55" hidden="1">
      <c r="A1313" s="1426">
        <v>16</v>
      </c>
      <c r="B1313" s="1427"/>
      <c r="C1313" s="1428"/>
      <c r="D1313" s="1423"/>
      <c r="E1313" s="1424"/>
      <c r="F1313" s="1424"/>
      <c r="G1313" s="1424"/>
      <c r="H1313" s="1424"/>
      <c r="I1313" s="1424"/>
      <c r="J1313" s="1425"/>
      <c r="K1313" s="1429"/>
      <c r="L1313" s="1430"/>
      <c r="M1313" s="1430"/>
      <c r="N1313" s="1430"/>
      <c r="O1313" s="1430"/>
      <c r="P1313" s="1431"/>
      <c r="Q1313" s="1423"/>
      <c r="R1313" s="1424"/>
      <c r="S1313" s="1424"/>
      <c r="T1313" s="1424"/>
      <c r="U1313" s="1424"/>
      <c r="V1313" s="1425"/>
      <c r="W1313" s="1429"/>
      <c r="X1313" s="1430"/>
      <c r="Y1313" s="1430"/>
      <c r="Z1313" s="1430"/>
      <c r="AA1313" s="1430"/>
      <c r="AB1313" s="1431"/>
      <c r="AC1313" s="1423"/>
      <c r="AD1313" s="1424"/>
      <c r="AE1313" s="1424"/>
      <c r="AF1313" s="1424"/>
      <c r="AG1313" s="1424"/>
      <c r="AH1313" s="1424"/>
      <c r="AI1313" s="1425"/>
      <c r="AJ1313" s="1423"/>
      <c r="AK1313" s="1424"/>
      <c r="AL1313" s="1424"/>
      <c r="AM1313" s="1424"/>
      <c r="AN1313" s="1424"/>
      <c r="AO1313" s="1424"/>
      <c r="AP1313" s="1425"/>
      <c r="AQ1313" s="1423"/>
      <c r="AR1313" s="1424"/>
      <c r="AS1313" s="1424"/>
      <c r="AT1313" s="1424"/>
      <c r="AU1313" s="1424"/>
      <c r="AV1313" s="1425"/>
      <c r="AW1313" s="1423"/>
      <c r="AX1313" s="1424"/>
      <c r="AY1313" s="1424"/>
      <c r="AZ1313" s="1424"/>
      <c r="BA1313" s="1424"/>
      <c r="BB1313" s="1424"/>
      <c r="BC1313" s="1425"/>
    </row>
    <row r="1314" spans="1:55" hidden="1">
      <c r="A1314" s="1426">
        <v>17</v>
      </c>
      <c r="B1314" s="1427"/>
      <c r="C1314" s="1428"/>
      <c r="D1314" s="1423"/>
      <c r="E1314" s="1424"/>
      <c r="F1314" s="1424"/>
      <c r="G1314" s="1424"/>
      <c r="H1314" s="1424"/>
      <c r="I1314" s="1424"/>
      <c r="J1314" s="1425"/>
      <c r="K1314" s="1429"/>
      <c r="L1314" s="1430"/>
      <c r="M1314" s="1430"/>
      <c r="N1314" s="1430"/>
      <c r="O1314" s="1430"/>
      <c r="P1314" s="1431"/>
      <c r="Q1314" s="1423"/>
      <c r="R1314" s="1424"/>
      <c r="S1314" s="1424"/>
      <c r="T1314" s="1424"/>
      <c r="U1314" s="1424"/>
      <c r="V1314" s="1425"/>
      <c r="W1314" s="1429"/>
      <c r="X1314" s="1430"/>
      <c r="Y1314" s="1430"/>
      <c r="Z1314" s="1430"/>
      <c r="AA1314" s="1430"/>
      <c r="AB1314" s="1431"/>
      <c r="AC1314" s="1423"/>
      <c r="AD1314" s="1424"/>
      <c r="AE1314" s="1424"/>
      <c r="AF1314" s="1424"/>
      <c r="AG1314" s="1424"/>
      <c r="AH1314" s="1424"/>
      <c r="AI1314" s="1425"/>
      <c r="AJ1314" s="1423"/>
      <c r="AK1314" s="1424"/>
      <c r="AL1314" s="1424"/>
      <c r="AM1314" s="1424"/>
      <c r="AN1314" s="1424"/>
      <c r="AO1314" s="1424"/>
      <c r="AP1314" s="1425"/>
      <c r="AQ1314" s="1423"/>
      <c r="AR1314" s="1424"/>
      <c r="AS1314" s="1424"/>
      <c r="AT1314" s="1424"/>
      <c r="AU1314" s="1424"/>
      <c r="AV1314" s="1425"/>
      <c r="AW1314" s="1423"/>
      <c r="AX1314" s="1424"/>
      <c r="AY1314" s="1424"/>
      <c r="AZ1314" s="1424"/>
      <c r="BA1314" s="1424"/>
      <c r="BB1314" s="1424"/>
      <c r="BC1314" s="1425"/>
    </row>
    <row r="1315" spans="1:55" hidden="1">
      <c r="A1315" s="1426">
        <v>18</v>
      </c>
      <c r="B1315" s="1427"/>
      <c r="C1315" s="1428"/>
      <c r="D1315" s="1423"/>
      <c r="E1315" s="1424"/>
      <c r="F1315" s="1424"/>
      <c r="G1315" s="1424"/>
      <c r="H1315" s="1424"/>
      <c r="I1315" s="1424"/>
      <c r="J1315" s="1425"/>
      <c r="K1315" s="1429"/>
      <c r="L1315" s="1430"/>
      <c r="M1315" s="1430"/>
      <c r="N1315" s="1430"/>
      <c r="O1315" s="1430"/>
      <c r="P1315" s="1431"/>
      <c r="Q1315" s="1423"/>
      <c r="R1315" s="1424"/>
      <c r="S1315" s="1424"/>
      <c r="T1315" s="1424"/>
      <c r="U1315" s="1424"/>
      <c r="V1315" s="1425"/>
      <c r="W1315" s="1429"/>
      <c r="X1315" s="1430"/>
      <c r="Y1315" s="1430"/>
      <c r="Z1315" s="1430"/>
      <c r="AA1315" s="1430"/>
      <c r="AB1315" s="1431"/>
      <c r="AC1315" s="1423"/>
      <c r="AD1315" s="1424"/>
      <c r="AE1315" s="1424"/>
      <c r="AF1315" s="1424"/>
      <c r="AG1315" s="1424"/>
      <c r="AH1315" s="1424"/>
      <c r="AI1315" s="1425"/>
      <c r="AJ1315" s="1423"/>
      <c r="AK1315" s="1424"/>
      <c r="AL1315" s="1424"/>
      <c r="AM1315" s="1424"/>
      <c r="AN1315" s="1424"/>
      <c r="AO1315" s="1424"/>
      <c r="AP1315" s="1425"/>
      <c r="AQ1315" s="1423"/>
      <c r="AR1315" s="1424"/>
      <c r="AS1315" s="1424"/>
      <c r="AT1315" s="1424"/>
      <c r="AU1315" s="1424"/>
      <c r="AV1315" s="1425"/>
      <c r="AW1315" s="1423"/>
      <c r="AX1315" s="1424"/>
      <c r="AY1315" s="1424"/>
      <c r="AZ1315" s="1424"/>
      <c r="BA1315" s="1424"/>
      <c r="BB1315" s="1424"/>
      <c r="BC1315" s="1425"/>
    </row>
    <row r="1316" spans="1:55" hidden="1">
      <c r="A1316" s="1426">
        <v>19</v>
      </c>
      <c r="B1316" s="1427"/>
      <c r="C1316" s="1428"/>
      <c r="D1316" s="1423"/>
      <c r="E1316" s="1424"/>
      <c r="F1316" s="1424"/>
      <c r="G1316" s="1424"/>
      <c r="H1316" s="1424"/>
      <c r="I1316" s="1424"/>
      <c r="J1316" s="1425"/>
      <c r="K1316" s="1429"/>
      <c r="L1316" s="1430"/>
      <c r="M1316" s="1430"/>
      <c r="N1316" s="1430"/>
      <c r="O1316" s="1430"/>
      <c r="P1316" s="1431"/>
      <c r="Q1316" s="1423"/>
      <c r="R1316" s="1424"/>
      <c r="S1316" s="1424"/>
      <c r="T1316" s="1424"/>
      <c r="U1316" s="1424"/>
      <c r="V1316" s="1425"/>
      <c r="W1316" s="1429"/>
      <c r="X1316" s="1430"/>
      <c r="Y1316" s="1430"/>
      <c r="Z1316" s="1430"/>
      <c r="AA1316" s="1430"/>
      <c r="AB1316" s="1431"/>
      <c r="AC1316" s="1423"/>
      <c r="AD1316" s="1424"/>
      <c r="AE1316" s="1424"/>
      <c r="AF1316" s="1424"/>
      <c r="AG1316" s="1424"/>
      <c r="AH1316" s="1424"/>
      <c r="AI1316" s="1425"/>
      <c r="AJ1316" s="1423"/>
      <c r="AK1316" s="1424"/>
      <c r="AL1316" s="1424"/>
      <c r="AM1316" s="1424"/>
      <c r="AN1316" s="1424"/>
      <c r="AO1316" s="1424"/>
      <c r="AP1316" s="1425"/>
      <c r="AQ1316" s="1423"/>
      <c r="AR1316" s="1424"/>
      <c r="AS1316" s="1424"/>
      <c r="AT1316" s="1424"/>
      <c r="AU1316" s="1424"/>
      <c r="AV1316" s="1425"/>
      <c r="AW1316" s="1423"/>
      <c r="AX1316" s="1424"/>
      <c r="AY1316" s="1424"/>
      <c r="AZ1316" s="1424"/>
      <c r="BA1316" s="1424"/>
      <c r="BB1316" s="1424"/>
      <c r="BC1316" s="1425"/>
    </row>
    <row r="1317" spans="1:55" hidden="1">
      <c r="A1317" s="1426">
        <v>20</v>
      </c>
      <c r="B1317" s="1427"/>
      <c r="C1317" s="1428"/>
      <c r="D1317" s="1423"/>
      <c r="E1317" s="1424"/>
      <c r="F1317" s="1424"/>
      <c r="G1317" s="1424"/>
      <c r="H1317" s="1424"/>
      <c r="I1317" s="1424"/>
      <c r="J1317" s="1425"/>
      <c r="K1317" s="1429"/>
      <c r="L1317" s="1430"/>
      <c r="M1317" s="1430"/>
      <c r="N1317" s="1430"/>
      <c r="O1317" s="1430"/>
      <c r="P1317" s="1431"/>
      <c r="Q1317" s="1423"/>
      <c r="R1317" s="1424"/>
      <c r="S1317" s="1424"/>
      <c r="T1317" s="1424"/>
      <c r="U1317" s="1424"/>
      <c r="V1317" s="1425"/>
      <c r="W1317" s="1429"/>
      <c r="X1317" s="1430"/>
      <c r="Y1317" s="1430"/>
      <c r="Z1317" s="1430"/>
      <c r="AA1317" s="1430"/>
      <c r="AB1317" s="1431"/>
      <c r="AC1317" s="1423"/>
      <c r="AD1317" s="1424"/>
      <c r="AE1317" s="1424"/>
      <c r="AF1317" s="1424"/>
      <c r="AG1317" s="1424"/>
      <c r="AH1317" s="1424"/>
      <c r="AI1317" s="1425"/>
      <c r="AJ1317" s="1423"/>
      <c r="AK1317" s="1424"/>
      <c r="AL1317" s="1424"/>
      <c r="AM1317" s="1424"/>
      <c r="AN1317" s="1424"/>
      <c r="AO1317" s="1424"/>
      <c r="AP1317" s="1425"/>
      <c r="AQ1317" s="1423"/>
      <c r="AR1317" s="1424"/>
      <c r="AS1317" s="1424"/>
      <c r="AT1317" s="1424"/>
      <c r="AU1317" s="1424"/>
      <c r="AV1317" s="1425"/>
      <c r="AW1317" s="1423"/>
      <c r="AX1317" s="1424"/>
      <c r="AY1317" s="1424"/>
      <c r="AZ1317" s="1424"/>
      <c r="BA1317" s="1424"/>
      <c r="BB1317" s="1424"/>
      <c r="BC1317" s="1425"/>
    </row>
    <row r="1318" spans="1:55" hidden="1">
      <c r="A1318" s="1426">
        <v>21</v>
      </c>
      <c r="B1318" s="1427"/>
      <c r="C1318" s="1428"/>
      <c r="D1318" s="1423"/>
      <c r="E1318" s="1424"/>
      <c r="F1318" s="1424"/>
      <c r="G1318" s="1424"/>
      <c r="H1318" s="1424"/>
      <c r="I1318" s="1424"/>
      <c r="J1318" s="1425"/>
      <c r="K1318" s="1429"/>
      <c r="L1318" s="1430"/>
      <c r="M1318" s="1430"/>
      <c r="N1318" s="1430"/>
      <c r="O1318" s="1430"/>
      <c r="P1318" s="1431"/>
      <c r="Q1318" s="1423"/>
      <c r="R1318" s="1424"/>
      <c r="S1318" s="1424"/>
      <c r="T1318" s="1424"/>
      <c r="U1318" s="1424"/>
      <c r="V1318" s="1425"/>
      <c r="W1318" s="1429"/>
      <c r="X1318" s="1430"/>
      <c r="Y1318" s="1430"/>
      <c r="Z1318" s="1430"/>
      <c r="AA1318" s="1430"/>
      <c r="AB1318" s="1431"/>
      <c r="AC1318" s="1423"/>
      <c r="AD1318" s="1424"/>
      <c r="AE1318" s="1424"/>
      <c r="AF1318" s="1424"/>
      <c r="AG1318" s="1424"/>
      <c r="AH1318" s="1424"/>
      <c r="AI1318" s="1425"/>
      <c r="AJ1318" s="1423"/>
      <c r="AK1318" s="1424"/>
      <c r="AL1318" s="1424"/>
      <c r="AM1318" s="1424"/>
      <c r="AN1318" s="1424"/>
      <c r="AO1318" s="1424"/>
      <c r="AP1318" s="1425"/>
      <c r="AQ1318" s="1423"/>
      <c r="AR1318" s="1424"/>
      <c r="AS1318" s="1424"/>
      <c r="AT1318" s="1424"/>
      <c r="AU1318" s="1424"/>
      <c r="AV1318" s="1425"/>
      <c r="AW1318" s="1423"/>
      <c r="AX1318" s="1424"/>
      <c r="AY1318" s="1424"/>
      <c r="AZ1318" s="1424"/>
      <c r="BA1318" s="1424"/>
      <c r="BB1318" s="1424"/>
      <c r="BC1318" s="1425"/>
    </row>
    <row r="1319" spans="1:55" hidden="1">
      <c r="A1319" s="1426">
        <v>22</v>
      </c>
      <c r="B1319" s="1427"/>
      <c r="C1319" s="1428"/>
      <c r="D1319" s="1423"/>
      <c r="E1319" s="1424"/>
      <c r="F1319" s="1424"/>
      <c r="G1319" s="1424"/>
      <c r="H1319" s="1424"/>
      <c r="I1319" s="1424"/>
      <c r="J1319" s="1425"/>
      <c r="K1319" s="1429"/>
      <c r="L1319" s="1430"/>
      <c r="M1319" s="1430"/>
      <c r="N1319" s="1430"/>
      <c r="O1319" s="1430"/>
      <c r="P1319" s="1431"/>
      <c r="Q1319" s="1423"/>
      <c r="R1319" s="1424"/>
      <c r="S1319" s="1424"/>
      <c r="T1319" s="1424"/>
      <c r="U1319" s="1424"/>
      <c r="V1319" s="1425"/>
      <c r="W1319" s="1429"/>
      <c r="X1319" s="1430"/>
      <c r="Y1319" s="1430"/>
      <c r="Z1319" s="1430"/>
      <c r="AA1319" s="1430"/>
      <c r="AB1319" s="1431"/>
      <c r="AC1319" s="1423"/>
      <c r="AD1319" s="1424"/>
      <c r="AE1319" s="1424"/>
      <c r="AF1319" s="1424"/>
      <c r="AG1319" s="1424"/>
      <c r="AH1319" s="1424"/>
      <c r="AI1319" s="1425"/>
      <c r="AJ1319" s="1423"/>
      <c r="AK1319" s="1424"/>
      <c r="AL1319" s="1424"/>
      <c r="AM1319" s="1424"/>
      <c r="AN1319" s="1424"/>
      <c r="AO1319" s="1424"/>
      <c r="AP1319" s="1425"/>
      <c r="AQ1319" s="1423"/>
      <c r="AR1319" s="1424"/>
      <c r="AS1319" s="1424"/>
      <c r="AT1319" s="1424"/>
      <c r="AU1319" s="1424"/>
      <c r="AV1319" s="1425"/>
      <c r="AW1319" s="1423"/>
      <c r="AX1319" s="1424"/>
      <c r="AY1319" s="1424"/>
      <c r="AZ1319" s="1424"/>
      <c r="BA1319" s="1424"/>
      <c r="BB1319" s="1424"/>
      <c r="BC1319" s="1425"/>
    </row>
    <row r="1320" spans="1:55" hidden="1">
      <c r="A1320" s="1426">
        <v>23</v>
      </c>
      <c r="B1320" s="1427"/>
      <c r="C1320" s="1428"/>
      <c r="D1320" s="1423"/>
      <c r="E1320" s="1424"/>
      <c r="F1320" s="1424"/>
      <c r="G1320" s="1424"/>
      <c r="H1320" s="1424"/>
      <c r="I1320" s="1424"/>
      <c r="J1320" s="1425"/>
      <c r="K1320" s="1429"/>
      <c r="L1320" s="1430"/>
      <c r="M1320" s="1430"/>
      <c r="N1320" s="1430"/>
      <c r="O1320" s="1430"/>
      <c r="P1320" s="1431"/>
      <c r="Q1320" s="1423"/>
      <c r="R1320" s="1424"/>
      <c r="S1320" s="1424"/>
      <c r="T1320" s="1424"/>
      <c r="U1320" s="1424"/>
      <c r="V1320" s="1425"/>
      <c r="W1320" s="1429"/>
      <c r="X1320" s="1430"/>
      <c r="Y1320" s="1430"/>
      <c r="Z1320" s="1430"/>
      <c r="AA1320" s="1430"/>
      <c r="AB1320" s="1431"/>
      <c r="AC1320" s="1423"/>
      <c r="AD1320" s="1424"/>
      <c r="AE1320" s="1424"/>
      <c r="AF1320" s="1424"/>
      <c r="AG1320" s="1424"/>
      <c r="AH1320" s="1424"/>
      <c r="AI1320" s="1425"/>
      <c r="AJ1320" s="1423"/>
      <c r="AK1320" s="1424"/>
      <c r="AL1320" s="1424"/>
      <c r="AM1320" s="1424"/>
      <c r="AN1320" s="1424"/>
      <c r="AO1320" s="1424"/>
      <c r="AP1320" s="1425"/>
      <c r="AQ1320" s="1423"/>
      <c r="AR1320" s="1424"/>
      <c r="AS1320" s="1424"/>
      <c r="AT1320" s="1424"/>
      <c r="AU1320" s="1424"/>
      <c r="AV1320" s="1425"/>
      <c r="AW1320" s="1423"/>
      <c r="AX1320" s="1424"/>
      <c r="AY1320" s="1424"/>
      <c r="AZ1320" s="1424"/>
      <c r="BA1320" s="1424"/>
      <c r="BB1320" s="1424"/>
      <c r="BC1320" s="1425"/>
    </row>
    <row r="1321" spans="1:55" hidden="1">
      <c r="A1321" s="1426">
        <v>24</v>
      </c>
      <c r="B1321" s="1427"/>
      <c r="C1321" s="1428"/>
      <c r="D1321" s="1423"/>
      <c r="E1321" s="1424"/>
      <c r="F1321" s="1424"/>
      <c r="G1321" s="1424"/>
      <c r="H1321" s="1424"/>
      <c r="I1321" s="1424"/>
      <c r="J1321" s="1425"/>
      <c r="K1321" s="1429"/>
      <c r="L1321" s="1430"/>
      <c r="M1321" s="1430"/>
      <c r="N1321" s="1430"/>
      <c r="O1321" s="1430"/>
      <c r="P1321" s="1431"/>
      <c r="Q1321" s="1423"/>
      <c r="R1321" s="1424"/>
      <c r="S1321" s="1424"/>
      <c r="T1321" s="1424"/>
      <c r="U1321" s="1424"/>
      <c r="V1321" s="1425"/>
      <c r="W1321" s="1429"/>
      <c r="X1321" s="1430"/>
      <c r="Y1321" s="1430"/>
      <c r="Z1321" s="1430"/>
      <c r="AA1321" s="1430"/>
      <c r="AB1321" s="1431"/>
      <c r="AC1321" s="1423"/>
      <c r="AD1321" s="1424"/>
      <c r="AE1321" s="1424"/>
      <c r="AF1321" s="1424"/>
      <c r="AG1321" s="1424"/>
      <c r="AH1321" s="1424"/>
      <c r="AI1321" s="1425"/>
      <c r="AJ1321" s="1423"/>
      <c r="AK1321" s="1424"/>
      <c r="AL1321" s="1424"/>
      <c r="AM1321" s="1424"/>
      <c r="AN1321" s="1424"/>
      <c r="AO1321" s="1424"/>
      <c r="AP1321" s="1425"/>
      <c r="AQ1321" s="1423"/>
      <c r="AR1321" s="1424"/>
      <c r="AS1321" s="1424"/>
      <c r="AT1321" s="1424"/>
      <c r="AU1321" s="1424"/>
      <c r="AV1321" s="1425"/>
      <c r="AW1321" s="1423"/>
      <c r="AX1321" s="1424"/>
      <c r="AY1321" s="1424"/>
      <c r="AZ1321" s="1424"/>
      <c r="BA1321" s="1424"/>
      <c r="BB1321" s="1424"/>
      <c r="BC1321" s="1425"/>
    </row>
    <row r="1322" spans="1:55" hidden="1">
      <c r="A1322" s="1426">
        <v>25</v>
      </c>
      <c r="B1322" s="1427"/>
      <c r="C1322" s="1428"/>
      <c r="D1322" s="1423"/>
      <c r="E1322" s="1424"/>
      <c r="F1322" s="1424"/>
      <c r="G1322" s="1424"/>
      <c r="H1322" s="1424"/>
      <c r="I1322" s="1424"/>
      <c r="J1322" s="1425"/>
      <c r="K1322" s="1429"/>
      <c r="L1322" s="1430"/>
      <c r="M1322" s="1430"/>
      <c r="N1322" s="1430"/>
      <c r="O1322" s="1430"/>
      <c r="P1322" s="1431"/>
      <c r="Q1322" s="1423"/>
      <c r="R1322" s="1424"/>
      <c r="S1322" s="1424"/>
      <c r="T1322" s="1424"/>
      <c r="U1322" s="1424"/>
      <c r="V1322" s="1425"/>
      <c r="W1322" s="1429"/>
      <c r="X1322" s="1430"/>
      <c r="Y1322" s="1430"/>
      <c r="Z1322" s="1430"/>
      <c r="AA1322" s="1430"/>
      <c r="AB1322" s="1431"/>
      <c r="AC1322" s="1423"/>
      <c r="AD1322" s="1424"/>
      <c r="AE1322" s="1424"/>
      <c r="AF1322" s="1424"/>
      <c r="AG1322" s="1424"/>
      <c r="AH1322" s="1424"/>
      <c r="AI1322" s="1425"/>
      <c r="AJ1322" s="1423"/>
      <c r="AK1322" s="1424"/>
      <c r="AL1322" s="1424"/>
      <c r="AM1322" s="1424"/>
      <c r="AN1322" s="1424"/>
      <c r="AO1322" s="1424"/>
      <c r="AP1322" s="1425"/>
      <c r="AQ1322" s="1423"/>
      <c r="AR1322" s="1424"/>
      <c r="AS1322" s="1424"/>
      <c r="AT1322" s="1424"/>
      <c r="AU1322" s="1424"/>
      <c r="AV1322" s="1425"/>
      <c r="AW1322" s="1423"/>
      <c r="AX1322" s="1424"/>
      <c r="AY1322" s="1424"/>
      <c r="AZ1322" s="1424"/>
      <c r="BA1322" s="1424"/>
      <c r="BB1322" s="1424"/>
      <c r="BC1322" s="1425"/>
    </row>
    <row r="1323" spans="1:55" hidden="1">
      <c r="A1323" s="1426">
        <v>26</v>
      </c>
      <c r="B1323" s="1427"/>
      <c r="C1323" s="1428"/>
      <c r="D1323" s="1423"/>
      <c r="E1323" s="1424"/>
      <c r="F1323" s="1424"/>
      <c r="G1323" s="1424"/>
      <c r="H1323" s="1424"/>
      <c r="I1323" s="1424"/>
      <c r="J1323" s="1425"/>
      <c r="K1323" s="1429"/>
      <c r="L1323" s="1430"/>
      <c r="M1323" s="1430"/>
      <c r="N1323" s="1430"/>
      <c r="O1323" s="1430"/>
      <c r="P1323" s="1431"/>
      <c r="Q1323" s="1423"/>
      <c r="R1323" s="1424"/>
      <c r="S1323" s="1424"/>
      <c r="T1323" s="1424"/>
      <c r="U1323" s="1424"/>
      <c r="V1323" s="1425"/>
      <c r="W1323" s="1429"/>
      <c r="X1323" s="1430"/>
      <c r="Y1323" s="1430"/>
      <c r="Z1323" s="1430"/>
      <c r="AA1323" s="1430"/>
      <c r="AB1323" s="1431"/>
      <c r="AC1323" s="1423"/>
      <c r="AD1323" s="1424"/>
      <c r="AE1323" s="1424"/>
      <c r="AF1323" s="1424"/>
      <c r="AG1323" s="1424"/>
      <c r="AH1323" s="1424"/>
      <c r="AI1323" s="1425"/>
      <c r="AJ1323" s="1423"/>
      <c r="AK1323" s="1424"/>
      <c r="AL1323" s="1424"/>
      <c r="AM1323" s="1424"/>
      <c r="AN1323" s="1424"/>
      <c r="AO1323" s="1424"/>
      <c r="AP1323" s="1425"/>
      <c r="AQ1323" s="1423"/>
      <c r="AR1323" s="1424"/>
      <c r="AS1323" s="1424"/>
      <c r="AT1323" s="1424"/>
      <c r="AU1323" s="1424"/>
      <c r="AV1323" s="1425"/>
      <c r="AW1323" s="1423"/>
      <c r="AX1323" s="1424"/>
      <c r="AY1323" s="1424"/>
      <c r="AZ1323" s="1424"/>
      <c r="BA1323" s="1424"/>
      <c r="BB1323" s="1424"/>
      <c r="BC1323" s="1425"/>
    </row>
    <row r="1324" spans="1:55" hidden="1">
      <c r="A1324" s="1426">
        <v>27</v>
      </c>
      <c r="B1324" s="1427"/>
      <c r="C1324" s="1428"/>
      <c r="D1324" s="1423"/>
      <c r="E1324" s="1424"/>
      <c r="F1324" s="1424"/>
      <c r="G1324" s="1424"/>
      <c r="H1324" s="1424"/>
      <c r="I1324" s="1424"/>
      <c r="J1324" s="1425"/>
      <c r="K1324" s="1429"/>
      <c r="L1324" s="1430"/>
      <c r="M1324" s="1430"/>
      <c r="N1324" s="1430"/>
      <c r="O1324" s="1430"/>
      <c r="P1324" s="1431"/>
      <c r="Q1324" s="1423"/>
      <c r="R1324" s="1424"/>
      <c r="S1324" s="1424"/>
      <c r="T1324" s="1424"/>
      <c r="U1324" s="1424"/>
      <c r="V1324" s="1425"/>
      <c r="W1324" s="1429"/>
      <c r="X1324" s="1430"/>
      <c r="Y1324" s="1430"/>
      <c r="Z1324" s="1430"/>
      <c r="AA1324" s="1430"/>
      <c r="AB1324" s="1431"/>
      <c r="AC1324" s="1423"/>
      <c r="AD1324" s="1424"/>
      <c r="AE1324" s="1424"/>
      <c r="AF1324" s="1424"/>
      <c r="AG1324" s="1424"/>
      <c r="AH1324" s="1424"/>
      <c r="AI1324" s="1425"/>
      <c r="AJ1324" s="1423"/>
      <c r="AK1324" s="1424"/>
      <c r="AL1324" s="1424"/>
      <c r="AM1324" s="1424"/>
      <c r="AN1324" s="1424"/>
      <c r="AO1324" s="1424"/>
      <c r="AP1324" s="1425"/>
      <c r="AQ1324" s="1423"/>
      <c r="AR1324" s="1424"/>
      <c r="AS1324" s="1424"/>
      <c r="AT1324" s="1424"/>
      <c r="AU1324" s="1424"/>
      <c r="AV1324" s="1425"/>
      <c r="AW1324" s="1423"/>
      <c r="AX1324" s="1424"/>
      <c r="AY1324" s="1424"/>
      <c r="AZ1324" s="1424"/>
      <c r="BA1324" s="1424"/>
      <c r="BB1324" s="1424"/>
      <c r="BC1324" s="1425"/>
    </row>
    <row r="1325" spans="1:55" hidden="1">
      <c r="A1325" s="1426">
        <v>28</v>
      </c>
      <c r="B1325" s="1427"/>
      <c r="C1325" s="1428"/>
      <c r="D1325" s="1423"/>
      <c r="E1325" s="1424"/>
      <c r="F1325" s="1424"/>
      <c r="G1325" s="1424"/>
      <c r="H1325" s="1424"/>
      <c r="I1325" s="1424"/>
      <c r="J1325" s="1425"/>
      <c r="K1325" s="1429"/>
      <c r="L1325" s="1430"/>
      <c r="M1325" s="1430"/>
      <c r="N1325" s="1430"/>
      <c r="O1325" s="1430"/>
      <c r="P1325" s="1431"/>
      <c r="Q1325" s="1423"/>
      <c r="R1325" s="1424"/>
      <c r="S1325" s="1424"/>
      <c r="T1325" s="1424"/>
      <c r="U1325" s="1424"/>
      <c r="V1325" s="1425"/>
      <c r="W1325" s="1429"/>
      <c r="X1325" s="1430"/>
      <c r="Y1325" s="1430"/>
      <c r="Z1325" s="1430"/>
      <c r="AA1325" s="1430"/>
      <c r="AB1325" s="1431"/>
      <c r="AC1325" s="1423"/>
      <c r="AD1325" s="1424"/>
      <c r="AE1325" s="1424"/>
      <c r="AF1325" s="1424"/>
      <c r="AG1325" s="1424"/>
      <c r="AH1325" s="1424"/>
      <c r="AI1325" s="1425"/>
      <c r="AJ1325" s="1423"/>
      <c r="AK1325" s="1424"/>
      <c r="AL1325" s="1424"/>
      <c r="AM1325" s="1424"/>
      <c r="AN1325" s="1424"/>
      <c r="AO1325" s="1424"/>
      <c r="AP1325" s="1425"/>
      <c r="AQ1325" s="1423"/>
      <c r="AR1325" s="1424"/>
      <c r="AS1325" s="1424"/>
      <c r="AT1325" s="1424"/>
      <c r="AU1325" s="1424"/>
      <c r="AV1325" s="1425"/>
      <c r="AW1325" s="1423"/>
      <c r="AX1325" s="1424"/>
      <c r="AY1325" s="1424"/>
      <c r="AZ1325" s="1424"/>
      <c r="BA1325" s="1424"/>
      <c r="BB1325" s="1424"/>
      <c r="BC1325" s="1425"/>
    </row>
    <row r="1326" spans="1:55" hidden="1">
      <c r="A1326" s="1426">
        <v>29</v>
      </c>
      <c r="B1326" s="1427"/>
      <c r="C1326" s="1428"/>
      <c r="D1326" s="1423"/>
      <c r="E1326" s="1424"/>
      <c r="F1326" s="1424"/>
      <c r="G1326" s="1424"/>
      <c r="H1326" s="1424"/>
      <c r="I1326" s="1424"/>
      <c r="J1326" s="1425"/>
      <c r="K1326" s="1429"/>
      <c r="L1326" s="1430"/>
      <c r="M1326" s="1430"/>
      <c r="N1326" s="1430"/>
      <c r="O1326" s="1430"/>
      <c r="P1326" s="1431"/>
      <c r="Q1326" s="1423"/>
      <c r="R1326" s="1424"/>
      <c r="S1326" s="1424"/>
      <c r="T1326" s="1424"/>
      <c r="U1326" s="1424"/>
      <c r="V1326" s="1425"/>
      <c r="W1326" s="1429"/>
      <c r="X1326" s="1430"/>
      <c r="Y1326" s="1430"/>
      <c r="Z1326" s="1430"/>
      <c r="AA1326" s="1430"/>
      <c r="AB1326" s="1431"/>
      <c r="AC1326" s="1423"/>
      <c r="AD1326" s="1424"/>
      <c r="AE1326" s="1424"/>
      <c r="AF1326" s="1424"/>
      <c r="AG1326" s="1424"/>
      <c r="AH1326" s="1424"/>
      <c r="AI1326" s="1425"/>
      <c r="AJ1326" s="1423"/>
      <c r="AK1326" s="1424"/>
      <c r="AL1326" s="1424"/>
      <c r="AM1326" s="1424"/>
      <c r="AN1326" s="1424"/>
      <c r="AO1326" s="1424"/>
      <c r="AP1326" s="1425"/>
      <c r="AQ1326" s="1423"/>
      <c r="AR1326" s="1424"/>
      <c r="AS1326" s="1424"/>
      <c r="AT1326" s="1424"/>
      <c r="AU1326" s="1424"/>
      <c r="AV1326" s="1425"/>
      <c r="AW1326" s="1423"/>
      <c r="AX1326" s="1424"/>
      <c r="AY1326" s="1424"/>
      <c r="AZ1326" s="1424"/>
      <c r="BA1326" s="1424"/>
      <c r="BB1326" s="1424"/>
      <c r="BC1326" s="1425"/>
    </row>
    <row r="1327" spans="1:55" hidden="1">
      <c r="A1327" s="1426">
        <v>30</v>
      </c>
      <c r="B1327" s="1427"/>
      <c r="C1327" s="1428"/>
      <c r="D1327" s="1423"/>
      <c r="E1327" s="1424"/>
      <c r="F1327" s="1424"/>
      <c r="G1327" s="1424"/>
      <c r="H1327" s="1424"/>
      <c r="I1327" s="1424"/>
      <c r="J1327" s="1425"/>
      <c r="K1327" s="1429"/>
      <c r="L1327" s="1430"/>
      <c r="M1327" s="1430"/>
      <c r="N1327" s="1430"/>
      <c r="O1327" s="1430"/>
      <c r="P1327" s="1431"/>
      <c r="Q1327" s="1423"/>
      <c r="R1327" s="1424"/>
      <c r="S1327" s="1424"/>
      <c r="T1327" s="1424"/>
      <c r="U1327" s="1424"/>
      <c r="V1327" s="1425"/>
      <c r="W1327" s="1429"/>
      <c r="X1327" s="1430"/>
      <c r="Y1327" s="1430"/>
      <c r="Z1327" s="1430"/>
      <c r="AA1327" s="1430"/>
      <c r="AB1327" s="1431"/>
      <c r="AC1327" s="1423"/>
      <c r="AD1327" s="1424"/>
      <c r="AE1327" s="1424"/>
      <c r="AF1327" s="1424"/>
      <c r="AG1327" s="1424"/>
      <c r="AH1327" s="1424"/>
      <c r="AI1327" s="1425"/>
      <c r="AJ1327" s="1423"/>
      <c r="AK1327" s="1424"/>
      <c r="AL1327" s="1424"/>
      <c r="AM1327" s="1424"/>
      <c r="AN1327" s="1424"/>
      <c r="AO1327" s="1424"/>
      <c r="AP1327" s="1425"/>
      <c r="AQ1327" s="1423"/>
      <c r="AR1327" s="1424"/>
      <c r="AS1327" s="1424"/>
      <c r="AT1327" s="1424"/>
      <c r="AU1327" s="1424"/>
      <c r="AV1327" s="1425"/>
      <c r="AW1327" s="1423"/>
      <c r="AX1327" s="1424"/>
      <c r="AY1327" s="1424"/>
      <c r="AZ1327" s="1424"/>
      <c r="BA1327" s="1424"/>
      <c r="BB1327" s="1424"/>
      <c r="BC1327" s="1425"/>
    </row>
    <row r="1328" spans="1:55" hidden="1">
      <c r="A1328" s="1426">
        <v>31</v>
      </c>
      <c r="B1328" s="1427"/>
      <c r="C1328" s="1428"/>
      <c r="D1328" s="1423"/>
      <c r="E1328" s="1424"/>
      <c r="F1328" s="1424"/>
      <c r="G1328" s="1424"/>
      <c r="H1328" s="1424"/>
      <c r="I1328" s="1424"/>
      <c r="J1328" s="1425"/>
      <c r="K1328" s="1429"/>
      <c r="L1328" s="1430"/>
      <c r="M1328" s="1430"/>
      <c r="N1328" s="1430"/>
      <c r="O1328" s="1430"/>
      <c r="P1328" s="1431"/>
      <c r="Q1328" s="1423"/>
      <c r="R1328" s="1424"/>
      <c r="S1328" s="1424"/>
      <c r="T1328" s="1424"/>
      <c r="U1328" s="1424"/>
      <c r="V1328" s="1425"/>
      <c r="W1328" s="1429"/>
      <c r="X1328" s="1430"/>
      <c r="Y1328" s="1430"/>
      <c r="Z1328" s="1430"/>
      <c r="AA1328" s="1430"/>
      <c r="AB1328" s="1431"/>
      <c r="AC1328" s="1423"/>
      <c r="AD1328" s="1424"/>
      <c r="AE1328" s="1424"/>
      <c r="AF1328" s="1424"/>
      <c r="AG1328" s="1424"/>
      <c r="AH1328" s="1424"/>
      <c r="AI1328" s="1425"/>
      <c r="AJ1328" s="1423"/>
      <c r="AK1328" s="1424"/>
      <c r="AL1328" s="1424"/>
      <c r="AM1328" s="1424"/>
      <c r="AN1328" s="1424"/>
      <c r="AO1328" s="1424"/>
      <c r="AP1328" s="1425"/>
      <c r="AQ1328" s="1423"/>
      <c r="AR1328" s="1424"/>
      <c r="AS1328" s="1424"/>
      <c r="AT1328" s="1424"/>
      <c r="AU1328" s="1424"/>
      <c r="AV1328" s="1425"/>
      <c r="AW1328" s="1423"/>
      <c r="AX1328" s="1424"/>
      <c r="AY1328" s="1424"/>
      <c r="AZ1328" s="1424"/>
      <c r="BA1328" s="1424"/>
      <c r="BB1328" s="1424"/>
      <c r="BC1328" s="1425"/>
    </row>
    <row r="1329" spans="1:55" hidden="1">
      <c r="A1329" s="1426">
        <v>32</v>
      </c>
      <c r="B1329" s="1427"/>
      <c r="C1329" s="1428"/>
      <c r="D1329" s="1423"/>
      <c r="E1329" s="1424"/>
      <c r="F1329" s="1424"/>
      <c r="G1329" s="1424"/>
      <c r="H1329" s="1424"/>
      <c r="I1329" s="1424"/>
      <c r="J1329" s="1425"/>
      <c r="K1329" s="1429"/>
      <c r="L1329" s="1430"/>
      <c r="M1329" s="1430"/>
      <c r="N1329" s="1430"/>
      <c r="O1329" s="1430"/>
      <c r="P1329" s="1431"/>
      <c r="Q1329" s="1423"/>
      <c r="R1329" s="1424"/>
      <c r="S1329" s="1424"/>
      <c r="T1329" s="1424"/>
      <c r="U1329" s="1424"/>
      <c r="V1329" s="1425"/>
      <c r="W1329" s="1429"/>
      <c r="X1329" s="1430"/>
      <c r="Y1329" s="1430"/>
      <c r="Z1329" s="1430"/>
      <c r="AA1329" s="1430"/>
      <c r="AB1329" s="1431"/>
      <c r="AC1329" s="1423"/>
      <c r="AD1329" s="1424"/>
      <c r="AE1329" s="1424"/>
      <c r="AF1329" s="1424"/>
      <c r="AG1329" s="1424"/>
      <c r="AH1329" s="1424"/>
      <c r="AI1329" s="1425"/>
      <c r="AJ1329" s="1423"/>
      <c r="AK1329" s="1424"/>
      <c r="AL1329" s="1424"/>
      <c r="AM1329" s="1424"/>
      <c r="AN1329" s="1424"/>
      <c r="AO1329" s="1424"/>
      <c r="AP1329" s="1425"/>
      <c r="AQ1329" s="1423"/>
      <c r="AR1329" s="1424"/>
      <c r="AS1329" s="1424"/>
      <c r="AT1329" s="1424"/>
      <c r="AU1329" s="1424"/>
      <c r="AV1329" s="1425"/>
      <c r="AW1329" s="1423"/>
      <c r="AX1329" s="1424"/>
      <c r="AY1329" s="1424"/>
      <c r="AZ1329" s="1424"/>
      <c r="BA1329" s="1424"/>
      <c r="BB1329" s="1424"/>
      <c r="BC1329" s="1425"/>
    </row>
    <row r="1330" spans="1:55" hidden="1">
      <c r="A1330" s="1426">
        <v>33</v>
      </c>
      <c r="B1330" s="1427"/>
      <c r="C1330" s="1428"/>
      <c r="D1330" s="1423"/>
      <c r="E1330" s="1424"/>
      <c r="F1330" s="1424"/>
      <c r="G1330" s="1424"/>
      <c r="H1330" s="1424"/>
      <c r="I1330" s="1424"/>
      <c r="J1330" s="1425"/>
      <c r="K1330" s="1429"/>
      <c r="L1330" s="1430"/>
      <c r="M1330" s="1430"/>
      <c r="N1330" s="1430"/>
      <c r="O1330" s="1430"/>
      <c r="P1330" s="1431"/>
      <c r="Q1330" s="1423"/>
      <c r="R1330" s="1424"/>
      <c r="S1330" s="1424"/>
      <c r="T1330" s="1424"/>
      <c r="U1330" s="1424"/>
      <c r="V1330" s="1425"/>
      <c r="W1330" s="1429"/>
      <c r="X1330" s="1430"/>
      <c r="Y1330" s="1430"/>
      <c r="Z1330" s="1430"/>
      <c r="AA1330" s="1430"/>
      <c r="AB1330" s="1431"/>
      <c r="AC1330" s="1423"/>
      <c r="AD1330" s="1424"/>
      <c r="AE1330" s="1424"/>
      <c r="AF1330" s="1424"/>
      <c r="AG1330" s="1424"/>
      <c r="AH1330" s="1424"/>
      <c r="AI1330" s="1425"/>
      <c r="AJ1330" s="1423"/>
      <c r="AK1330" s="1424"/>
      <c r="AL1330" s="1424"/>
      <c r="AM1330" s="1424"/>
      <c r="AN1330" s="1424"/>
      <c r="AO1330" s="1424"/>
      <c r="AP1330" s="1425"/>
      <c r="AQ1330" s="1423"/>
      <c r="AR1330" s="1424"/>
      <c r="AS1330" s="1424"/>
      <c r="AT1330" s="1424"/>
      <c r="AU1330" s="1424"/>
      <c r="AV1330" s="1425"/>
      <c r="AW1330" s="1423"/>
      <c r="AX1330" s="1424"/>
      <c r="AY1330" s="1424"/>
      <c r="AZ1330" s="1424"/>
      <c r="BA1330" s="1424"/>
      <c r="BB1330" s="1424"/>
      <c r="BC1330" s="1425"/>
    </row>
    <row r="1331" spans="1:55" hidden="1">
      <c r="A1331" s="1426">
        <v>34</v>
      </c>
      <c r="B1331" s="1427"/>
      <c r="C1331" s="1428"/>
      <c r="D1331" s="1423"/>
      <c r="E1331" s="1424"/>
      <c r="F1331" s="1424"/>
      <c r="G1331" s="1424"/>
      <c r="H1331" s="1424"/>
      <c r="I1331" s="1424"/>
      <c r="J1331" s="1425"/>
      <c r="K1331" s="1429"/>
      <c r="L1331" s="1430"/>
      <c r="M1331" s="1430"/>
      <c r="N1331" s="1430"/>
      <c r="O1331" s="1430"/>
      <c r="P1331" s="1431"/>
      <c r="Q1331" s="1423"/>
      <c r="R1331" s="1424"/>
      <c r="S1331" s="1424"/>
      <c r="T1331" s="1424"/>
      <c r="U1331" s="1424"/>
      <c r="V1331" s="1425"/>
      <c r="W1331" s="1429"/>
      <c r="X1331" s="1430"/>
      <c r="Y1331" s="1430"/>
      <c r="Z1331" s="1430"/>
      <c r="AA1331" s="1430"/>
      <c r="AB1331" s="1431"/>
      <c r="AC1331" s="1423"/>
      <c r="AD1331" s="1424"/>
      <c r="AE1331" s="1424"/>
      <c r="AF1331" s="1424"/>
      <c r="AG1331" s="1424"/>
      <c r="AH1331" s="1424"/>
      <c r="AI1331" s="1425"/>
      <c r="AJ1331" s="1423"/>
      <c r="AK1331" s="1424"/>
      <c r="AL1331" s="1424"/>
      <c r="AM1331" s="1424"/>
      <c r="AN1331" s="1424"/>
      <c r="AO1331" s="1424"/>
      <c r="AP1331" s="1425"/>
      <c r="AQ1331" s="1423"/>
      <c r="AR1331" s="1424"/>
      <c r="AS1331" s="1424"/>
      <c r="AT1331" s="1424"/>
      <c r="AU1331" s="1424"/>
      <c r="AV1331" s="1425"/>
      <c r="AW1331" s="1423"/>
      <c r="AX1331" s="1424"/>
      <c r="AY1331" s="1424"/>
      <c r="AZ1331" s="1424"/>
      <c r="BA1331" s="1424"/>
      <c r="BB1331" s="1424"/>
      <c r="BC1331" s="1425"/>
    </row>
    <row r="1332" spans="1:55" hidden="1">
      <c r="A1332" s="1426">
        <v>35</v>
      </c>
      <c r="B1332" s="1427"/>
      <c r="C1332" s="1428"/>
      <c r="D1332" s="1423"/>
      <c r="E1332" s="1424"/>
      <c r="F1332" s="1424"/>
      <c r="G1332" s="1424"/>
      <c r="H1332" s="1424"/>
      <c r="I1332" s="1424"/>
      <c r="J1332" s="1425"/>
      <c r="K1332" s="1429"/>
      <c r="L1332" s="1430"/>
      <c r="M1332" s="1430"/>
      <c r="N1332" s="1430"/>
      <c r="O1332" s="1430"/>
      <c r="P1332" s="1431"/>
      <c r="Q1332" s="1423"/>
      <c r="R1332" s="1424"/>
      <c r="S1332" s="1424"/>
      <c r="T1332" s="1424"/>
      <c r="U1332" s="1424"/>
      <c r="V1332" s="1425"/>
      <c r="W1332" s="1429"/>
      <c r="X1332" s="1430"/>
      <c r="Y1332" s="1430"/>
      <c r="Z1332" s="1430"/>
      <c r="AA1332" s="1430"/>
      <c r="AB1332" s="1431"/>
      <c r="AC1332" s="1423"/>
      <c r="AD1332" s="1424"/>
      <c r="AE1332" s="1424"/>
      <c r="AF1332" s="1424"/>
      <c r="AG1332" s="1424"/>
      <c r="AH1332" s="1424"/>
      <c r="AI1332" s="1425"/>
      <c r="AJ1332" s="1423"/>
      <c r="AK1332" s="1424"/>
      <c r="AL1332" s="1424"/>
      <c r="AM1332" s="1424"/>
      <c r="AN1332" s="1424"/>
      <c r="AO1332" s="1424"/>
      <c r="AP1332" s="1425"/>
      <c r="AQ1332" s="1423"/>
      <c r="AR1332" s="1424"/>
      <c r="AS1332" s="1424"/>
      <c r="AT1332" s="1424"/>
      <c r="AU1332" s="1424"/>
      <c r="AV1332" s="1425"/>
      <c r="AW1332" s="1423"/>
      <c r="AX1332" s="1424"/>
      <c r="AY1332" s="1424"/>
      <c r="AZ1332" s="1424"/>
      <c r="BA1332" s="1424"/>
      <c r="BB1332" s="1424"/>
      <c r="BC1332" s="1425"/>
    </row>
    <row r="1333" spans="1:55" hidden="1">
      <c r="A1333" s="1426">
        <v>36</v>
      </c>
      <c r="B1333" s="1427"/>
      <c r="C1333" s="1428"/>
      <c r="D1333" s="1423"/>
      <c r="E1333" s="1424"/>
      <c r="F1333" s="1424"/>
      <c r="G1333" s="1424"/>
      <c r="H1333" s="1424"/>
      <c r="I1333" s="1424"/>
      <c r="J1333" s="1425"/>
      <c r="K1333" s="1429"/>
      <c r="L1333" s="1430"/>
      <c r="M1333" s="1430"/>
      <c r="N1333" s="1430"/>
      <c r="O1333" s="1430"/>
      <c r="P1333" s="1431"/>
      <c r="Q1333" s="1423"/>
      <c r="R1333" s="1424"/>
      <c r="S1333" s="1424"/>
      <c r="T1333" s="1424"/>
      <c r="U1333" s="1424"/>
      <c r="V1333" s="1425"/>
      <c r="W1333" s="1429"/>
      <c r="X1333" s="1430"/>
      <c r="Y1333" s="1430"/>
      <c r="Z1333" s="1430"/>
      <c r="AA1333" s="1430"/>
      <c r="AB1333" s="1431"/>
      <c r="AC1333" s="1423"/>
      <c r="AD1333" s="1424"/>
      <c r="AE1333" s="1424"/>
      <c r="AF1333" s="1424"/>
      <c r="AG1333" s="1424"/>
      <c r="AH1333" s="1424"/>
      <c r="AI1333" s="1425"/>
      <c r="AJ1333" s="1423"/>
      <c r="AK1333" s="1424"/>
      <c r="AL1333" s="1424"/>
      <c r="AM1333" s="1424"/>
      <c r="AN1333" s="1424"/>
      <c r="AO1333" s="1424"/>
      <c r="AP1333" s="1425"/>
      <c r="AQ1333" s="1423"/>
      <c r="AR1333" s="1424"/>
      <c r="AS1333" s="1424"/>
      <c r="AT1333" s="1424"/>
      <c r="AU1333" s="1424"/>
      <c r="AV1333" s="1425"/>
      <c r="AW1333" s="1423"/>
      <c r="AX1333" s="1424"/>
      <c r="AY1333" s="1424"/>
      <c r="AZ1333" s="1424"/>
      <c r="BA1333" s="1424"/>
      <c r="BB1333" s="1424"/>
      <c r="BC1333" s="1425"/>
    </row>
    <row r="1334" spans="1:55" hidden="1">
      <c r="A1334" s="1426">
        <v>37</v>
      </c>
      <c r="B1334" s="1427"/>
      <c r="C1334" s="1428"/>
      <c r="D1334" s="1423"/>
      <c r="E1334" s="1424"/>
      <c r="F1334" s="1424"/>
      <c r="G1334" s="1424"/>
      <c r="H1334" s="1424"/>
      <c r="I1334" s="1424"/>
      <c r="J1334" s="1425"/>
      <c r="K1334" s="1429"/>
      <c r="L1334" s="1430"/>
      <c r="M1334" s="1430"/>
      <c r="N1334" s="1430"/>
      <c r="O1334" s="1430"/>
      <c r="P1334" s="1431"/>
      <c r="Q1334" s="1423"/>
      <c r="R1334" s="1424"/>
      <c r="S1334" s="1424"/>
      <c r="T1334" s="1424"/>
      <c r="U1334" s="1424"/>
      <c r="V1334" s="1425"/>
      <c r="W1334" s="1429"/>
      <c r="X1334" s="1430"/>
      <c r="Y1334" s="1430"/>
      <c r="Z1334" s="1430"/>
      <c r="AA1334" s="1430"/>
      <c r="AB1334" s="1431"/>
      <c r="AC1334" s="1423"/>
      <c r="AD1334" s="1424"/>
      <c r="AE1334" s="1424"/>
      <c r="AF1334" s="1424"/>
      <c r="AG1334" s="1424"/>
      <c r="AH1334" s="1424"/>
      <c r="AI1334" s="1425"/>
      <c r="AJ1334" s="1423"/>
      <c r="AK1334" s="1424"/>
      <c r="AL1334" s="1424"/>
      <c r="AM1334" s="1424"/>
      <c r="AN1334" s="1424"/>
      <c r="AO1334" s="1424"/>
      <c r="AP1334" s="1425"/>
      <c r="AQ1334" s="1423"/>
      <c r="AR1334" s="1424"/>
      <c r="AS1334" s="1424"/>
      <c r="AT1334" s="1424"/>
      <c r="AU1334" s="1424"/>
      <c r="AV1334" s="1425"/>
      <c r="AW1334" s="1423"/>
      <c r="AX1334" s="1424"/>
      <c r="AY1334" s="1424"/>
      <c r="AZ1334" s="1424"/>
      <c r="BA1334" s="1424"/>
      <c r="BB1334" s="1424"/>
      <c r="BC1334" s="1425"/>
    </row>
    <row r="1335" spans="1:55" hidden="1">
      <c r="A1335" s="1426">
        <v>38</v>
      </c>
      <c r="B1335" s="1427"/>
      <c r="C1335" s="1428"/>
      <c r="D1335" s="1423"/>
      <c r="E1335" s="1424"/>
      <c r="F1335" s="1424"/>
      <c r="G1335" s="1424"/>
      <c r="H1335" s="1424"/>
      <c r="I1335" s="1424"/>
      <c r="J1335" s="1425"/>
      <c r="K1335" s="1429"/>
      <c r="L1335" s="1430"/>
      <c r="M1335" s="1430"/>
      <c r="N1335" s="1430"/>
      <c r="O1335" s="1430"/>
      <c r="P1335" s="1431"/>
      <c r="Q1335" s="1423"/>
      <c r="R1335" s="1424"/>
      <c r="S1335" s="1424"/>
      <c r="T1335" s="1424"/>
      <c r="U1335" s="1424"/>
      <c r="V1335" s="1425"/>
      <c r="W1335" s="1429"/>
      <c r="X1335" s="1430"/>
      <c r="Y1335" s="1430"/>
      <c r="Z1335" s="1430"/>
      <c r="AA1335" s="1430"/>
      <c r="AB1335" s="1431"/>
      <c r="AC1335" s="1423"/>
      <c r="AD1335" s="1424"/>
      <c r="AE1335" s="1424"/>
      <c r="AF1335" s="1424"/>
      <c r="AG1335" s="1424"/>
      <c r="AH1335" s="1424"/>
      <c r="AI1335" s="1425"/>
      <c r="AJ1335" s="1423"/>
      <c r="AK1335" s="1424"/>
      <c r="AL1335" s="1424"/>
      <c r="AM1335" s="1424"/>
      <c r="AN1335" s="1424"/>
      <c r="AO1335" s="1424"/>
      <c r="AP1335" s="1425"/>
      <c r="AQ1335" s="1423"/>
      <c r="AR1335" s="1424"/>
      <c r="AS1335" s="1424"/>
      <c r="AT1335" s="1424"/>
      <c r="AU1335" s="1424"/>
      <c r="AV1335" s="1425"/>
      <c r="AW1335" s="1423"/>
      <c r="AX1335" s="1424"/>
      <c r="AY1335" s="1424"/>
      <c r="AZ1335" s="1424"/>
      <c r="BA1335" s="1424"/>
      <c r="BB1335" s="1424"/>
      <c r="BC1335" s="1425"/>
    </row>
    <row r="1336" spans="1:55" hidden="1">
      <c r="A1336" s="1426">
        <v>39</v>
      </c>
      <c r="B1336" s="1427"/>
      <c r="C1336" s="1428"/>
      <c r="D1336" s="1423"/>
      <c r="E1336" s="1424"/>
      <c r="F1336" s="1424"/>
      <c r="G1336" s="1424"/>
      <c r="H1336" s="1424"/>
      <c r="I1336" s="1424"/>
      <c r="J1336" s="1425"/>
      <c r="K1336" s="1429"/>
      <c r="L1336" s="1430"/>
      <c r="M1336" s="1430"/>
      <c r="N1336" s="1430"/>
      <c r="O1336" s="1430"/>
      <c r="P1336" s="1431"/>
      <c r="Q1336" s="1423"/>
      <c r="R1336" s="1424"/>
      <c r="S1336" s="1424"/>
      <c r="T1336" s="1424"/>
      <c r="U1336" s="1424"/>
      <c r="V1336" s="1425"/>
      <c r="W1336" s="1429"/>
      <c r="X1336" s="1430"/>
      <c r="Y1336" s="1430"/>
      <c r="Z1336" s="1430"/>
      <c r="AA1336" s="1430"/>
      <c r="AB1336" s="1431"/>
      <c r="AC1336" s="1423"/>
      <c r="AD1336" s="1424"/>
      <c r="AE1336" s="1424"/>
      <c r="AF1336" s="1424"/>
      <c r="AG1336" s="1424"/>
      <c r="AH1336" s="1424"/>
      <c r="AI1336" s="1425"/>
      <c r="AJ1336" s="1423"/>
      <c r="AK1336" s="1424"/>
      <c r="AL1336" s="1424"/>
      <c r="AM1336" s="1424"/>
      <c r="AN1336" s="1424"/>
      <c r="AO1336" s="1424"/>
      <c r="AP1336" s="1425"/>
      <c r="AQ1336" s="1423"/>
      <c r="AR1336" s="1424"/>
      <c r="AS1336" s="1424"/>
      <c r="AT1336" s="1424"/>
      <c r="AU1336" s="1424"/>
      <c r="AV1336" s="1425"/>
      <c r="AW1336" s="1423"/>
      <c r="AX1336" s="1424"/>
      <c r="AY1336" s="1424"/>
      <c r="AZ1336" s="1424"/>
      <c r="BA1336" s="1424"/>
      <c r="BB1336" s="1424"/>
      <c r="BC1336" s="1425"/>
    </row>
    <row r="1337" spans="1:55" hidden="1">
      <c r="A1337" s="1426">
        <v>40</v>
      </c>
      <c r="B1337" s="1427"/>
      <c r="C1337" s="1428"/>
      <c r="D1337" s="1423"/>
      <c r="E1337" s="1424"/>
      <c r="F1337" s="1424"/>
      <c r="G1337" s="1424"/>
      <c r="H1337" s="1424"/>
      <c r="I1337" s="1424"/>
      <c r="J1337" s="1425"/>
      <c r="K1337" s="1429"/>
      <c r="L1337" s="1430"/>
      <c r="M1337" s="1430"/>
      <c r="N1337" s="1430"/>
      <c r="O1337" s="1430"/>
      <c r="P1337" s="1431"/>
      <c r="Q1337" s="1423"/>
      <c r="R1337" s="1424"/>
      <c r="S1337" s="1424"/>
      <c r="T1337" s="1424"/>
      <c r="U1337" s="1424"/>
      <c r="V1337" s="1425"/>
      <c r="W1337" s="1429"/>
      <c r="X1337" s="1430"/>
      <c r="Y1337" s="1430"/>
      <c r="Z1337" s="1430"/>
      <c r="AA1337" s="1430"/>
      <c r="AB1337" s="1431"/>
      <c r="AC1337" s="1423"/>
      <c r="AD1337" s="1424"/>
      <c r="AE1337" s="1424"/>
      <c r="AF1337" s="1424"/>
      <c r="AG1337" s="1424"/>
      <c r="AH1337" s="1424"/>
      <c r="AI1337" s="1425"/>
      <c r="AJ1337" s="1423"/>
      <c r="AK1337" s="1424"/>
      <c r="AL1337" s="1424"/>
      <c r="AM1337" s="1424"/>
      <c r="AN1337" s="1424"/>
      <c r="AO1337" s="1424"/>
      <c r="AP1337" s="1425"/>
      <c r="AQ1337" s="1423"/>
      <c r="AR1337" s="1424"/>
      <c r="AS1337" s="1424"/>
      <c r="AT1337" s="1424"/>
      <c r="AU1337" s="1424"/>
      <c r="AV1337" s="1425"/>
      <c r="AW1337" s="1423"/>
      <c r="AX1337" s="1424"/>
      <c r="AY1337" s="1424"/>
      <c r="AZ1337" s="1424"/>
      <c r="BA1337" s="1424"/>
      <c r="BB1337" s="1424"/>
      <c r="BC1337" s="1425"/>
    </row>
    <row r="1338" spans="1:55" hidden="1">
      <c r="A1338" s="1426">
        <v>41</v>
      </c>
      <c r="B1338" s="1427"/>
      <c r="C1338" s="1428"/>
      <c r="D1338" s="1423"/>
      <c r="E1338" s="1424"/>
      <c r="F1338" s="1424"/>
      <c r="G1338" s="1424"/>
      <c r="H1338" s="1424"/>
      <c r="I1338" s="1424"/>
      <c r="J1338" s="1425"/>
      <c r="K1338" s="1429"/>
      <c r="L1338" s="1430"/>
      <c r="M1338" s="1430"/>
      <c r="N1338" s="1430"/>
      <c r="O1338" s="1430"/>
      <c r="P1338" s="1431"/>
      <c r="Q1338" s="1423"/>
      <c r="R1338" s="1424"/>
      <c r="S1338" s="1424"/>
      <c r="T1338" s="1424"/>
      <c r="U1338" s="1424"/>
      <c r="V1338" s="1425"/>
      <c r="W1338" s="1429"/>
      <c r="X1338" s="1430"/>
      <c r="Y1338" s="1430"/>
      <c r="Z1338" s="1430"/>
      <c r="AA1338" s="1430"/>
      <c r="AB1338" s="1431"/>
      <c r="AC1338" s="1423"/>
      <c r="AD1338" s="1424"/>
      <c r="AE1338" s="1424"/>
      <c r="AF1338" s="1424"/>
      <c r="AG1338" s="1424"/>
      <c r="AH1338" s="1424"/>
      <c r="AI1338" s="1425"/>
      <c r="AJ1338" s="1423"/>
      <c r="AK1338" s="1424"/>
      <c r="AL1338" s="1424"/>
      <c r="AM1338" s="1424"/>
      <c r="AN1338" s="1424"/>
      <c r="AO1338" s="1424"/>
      <c r="AP1338" s="1425"/>
      <c r="AQ1338" s="1423"/>
      <c r="AR1338" s="1424"/>
      <c r="AS1338" s="1424"/>
      <c r="AT1338" s="1424"/>
      <c r="AU1338" s="1424"/>
      <c r="AV1338" s="1425"/>
      <c r="AW1338" s="1423"/>
      <c r="AX1338" s="1424"/>
      <c r="AY1338" s="1424"/>
      <c r="AZ1338" s="1424"/>
      <c r="BA1338" s="1424"/>
      <c r="BB1338" s="1424"/>
      <c r="BC1338" s="1425"/>
    </row>
    <row r="1339" spans="1:55" hidden="1">
      <c r="A1339" s="1426">
        <v>42</v>
      </c>
      <c r="B1339" s="1427"/>
      <c r="C1339" s="1428"/>
      <c r="D1339" s="1423"/>
      <c r="E1339" s="1424"/>
      <c r="F1339" s="1424"/>
      <c r="G1339" s="1424"/>
      <c r="H1339" s="1424"/>
      <c r="I1339" s="1424"/>
      <c r="J1339" s="1425"/>
      <c r="K1339" s="1429"/>
      <c r="L1339" s="1430"/>
      <c r="M1339" s="1430"/>
      <c r="N1339" s="1430"/>
      <c r="O1339" s="1430"/>
      <c r="P1339" s="1431"/>
      <c r="Q1339" s="1423"/>
      <c r="R1339" s="1424"/>
      <c r="S1339" s="1424"/>
      <c r="T1339" s="1424"/>
      <c r="U1339" s="1424"/>
      <c r="V1339" s="1425"/>
      <c r="W1339" s="1429"/>
      <c r="X1339" s="1430"/>
      <c r="Y1339" s="1430"/>
      <c r="Z1339" s="1430"/>
      <c r="AA1339" s="1430"/>
      <c r="AB1339" s="1431"/>
      <c r="AC1339" s="1423"/>
      <c r="AD1339" s="1424"/>
      <c r="AE1339" s="1424"/>
      <c r="AF1339" s="1424"/>
      <c r="AG1339" s="1424"/>
      <c r="AH1339" s="1424"/>
      <c r="AI1339" s="1425"/>
      <c r="AJ1339" s="1423"/>
      <c r="AK1339" s="1424"/>
      <c r="AL1339" s="1424"/>
      <c r="AM1339" s="1424"/>
      <c r="AN1339" s="1424"/>
      <c r="AO1339" s="1424"/>
      <c r="AP1339" s="1425"/>
      <c r="AQ1339" s="1423"/>
      <c r="AR1339" s="1424"/>
      <c r="AS1339" s="1424"/>
      <c r="AT1339" s="1424"/>
      <c r="AU1339" s="1424"/>
      <c r="AV1339" s="1425"/>
      <c r="AW1339" s="1423"/>
      <c r="AX1339" s="1424"/>
      <c r="AY1339" s="1424"/>
      <c r="AZ1339" s="1424"/>
      <c r="BA1339" s="1424"/>
      <c r="BB1339" s="1424"/>
      <c r="BC1339" s="1425"/>
    </row>
    <row r="1340" spans="1:55" hidden="1">
      <c r="A1340" s="1426">
        <v>43</v>
      </c>
      <c r="B1340" s="1427"/>
      <c r="C1340" s="1428"/>
      <c r="D1340" s="1423"/>
      <c r="E1340" s="1424"/>
      <c r="F1340" s="1424"/>
      <c r="G1340" s="1424"/>
      <c r="H1340" s="1424"/>
      <c r="I1340" s="1424"/>
      <c r="J1340" s="1425"/>
      <c r="K1340" s="1429"/>
      <c r="L1340" s="1430"/>
      <c r="M1340" s="1430"/>
      <c r="N1340" s="1430"/>
      <c r="O1340" s="1430"/>
      <c r="P1340" s="1431"/>
      <c r="Q1340" s="1423"/>
      <c r="R1340" s="1424"/>
      <c r="S1340" s="1424"/>
      <c r="T1340" s="1424"/>
      <c r="U1340" s="1424"/>
      <c r="V1340" s="1425"/>
      <c r="W1340" s="1429"/>
      <c r="X1340" s="1430"/>
      <c r="Y1340" s="1430"/>
      <c r="Z1340" s="1430"/>
      <c r="AA1340" s="1430"/>
      <c r="AB1340" s="1431"/>
      <c r="AC1340" s="1423"/>
      <c r="AD1340" s="1424"/>
      <c r="AE1340" s="1424"/>
      <c r="AF1340" s="1424"/>
      <c r="AG1340" s="1424"/>
      <c r="AH1340" s="1424"/>
      <c r="AI1340" s="1425"/>
      <c r="AJ1340" s="1423"/>
      <c r="AK1340" s="1424"/>
      <c r="AL1340" s="1424"/>
      <c r="AM1340" s="1424"/>
      <c r="AN1340" s="1424"/>
      <c r="AO1340" s="1424"/>
      <c r="AP1340" s="1425"/>
      <c r="AQ1340" s="1423"/>
      <c r="AR1340" s="1424"/>
      <c r="AS1340" s="1424"/>
      <c r="AT1340" s="1424"/>
      <c r="AU1340" s="1424"/>
      <c r="AV1340" s="1425"/>
      <c r="AW1340" s="1423"/>
      <c r="AX1340" s="1424"/>
      <c r="AY1340" s="1424"/>
      <c r="AZ1340" s="1424"/>
      <c r="BA1340" s="1424"/>
      <c r="BB1340" s="1424"/>
      <c r="BC1340" s="1425"/>
    </row>
    <row r="1341" spans="1:55" hidden="1">
      <c r="A1341" s="1426">
        <v>44</v>
      </c>
      <c r="B1341" s="1427"/>
      <c r="C1341" s="1428"/>
      <c r="D1341" s="1423"/>
      <c r="E1341" s="1424"/>
      <c r="F1341" s="1424"/>
      <c r="G1341" s="1424"/>
      <c r="H1341" s="1424"/>
      <c r="I1341" s="1424"/>
      <c r="J1341" s="1425"/>
      <c r="K1341" s="1429"/>
      <c r="L1341" s="1430"/>
      <c r="M1341" s="1430"/>
      <c r="N1341" s="1430"/>
      <c r="O1341" s="1430"/>
      <c r="P1341" s="1431"/>
      <c r="Q1341" s="1423"/>
      <c r="R1341" s="1424"/>
      <c r="S1341" s="1424"/>
      <c r="T1341" s="1424"/>
      <c r="U1341" s="1424"/>
      <c r="V1341" s="1425"/>
      <c r="W1341" s="1429"/>
      <c r="X1341" s="1430"/>
      <c r="Y1341" s="1430"/>
      <c r="Z1341" s="1430"/>
      <c r="AA1341" s="1430"/>
      <c r="AB1341" s="1431"/>
      <c r="AC1341" s="1423"/>
      <c r="AD1341" s="1424"/>
      <c r="AE1341" s="1424"/>
      <c r="AF1341" s="1424"/>
      <c r="AG1341" s="1424"/>
      <c r="AH1341" s="1424"/>
      <c r="AI1341" s="1425"/>
      <c r="AJ1341" s="1423"/>
      <c r="AK1341" s="1424"/>
      <c r="AL1341" s="1424"/>
      <c r="AM1341" s="1424"/>
      <c r="AN1341" s="1424"/>
      <c r="AO1341" s="1424"/>
      <c r="AP1341" s="1425"/>
      <c r="AQ1341" s="1423"/>
      <c r="AR1341" s="1424"/>
      <c r="AS1341" s="1424"/>
      <c r="AT1341" s="1424"/>
      <c r="AU1341" s="1424"/>
      <c r="AV1341" s="1425"/>
      <c r="AW1341" s="1423"/>
      <c r="AX1341" s="1424"/>
      <c r="AY1341" s="1424"/>
      <c r="AZ1341" s="1424"/>
      <c r="BA1341" s="1424"/>
      <c r="BB1341" s="1424"/>
      <c r="BC1341" s="1425"/>
    </row>
    <row r="1342" spans="1:55" hidden="1">
      <c r="A1342" s="1426">
        <v>45</v>
      </c>
      <c r="B1342" s="1427"/>
      <c r="C1342" s="1428"/>
      <c r="D1342" s="1423"/>
      <c r="E1342" s="1424"/>
      <c r="F1342" s="1424"/>
      <c r="G1342" s="1424"/>
      <c r="H1342" s="1424"/>
      <c r="I1342" s="1424"/>
      <c r="J1342" s="1425"/>
      <c r="K1342" s="1429"/>
      <c r="L1342" s="1430"/>
      <c r="M1342" s="1430"/>
      <c r="N1342" s="1430"/>
      <c r="O1342" s="1430"/>
      <c r="P1342" s="1431"/>
      <c r="Q1342" s="1423"/>
      <c r="R1342" s="1424"/>
      <c r="S1342" s="1424"/>
      <c r="T1342" s="1424"/>
      <c r="U1342" s="1424"/>
      <c r="V1342" s="1425"/>
      <c r="W1342" s="1429"/>
      <c r="X1342" s="1430"/>
      <c r="Y1342" s="1430"/>
      <c r="Z1342" s="1430"/>
      <c r="AA1342" s="1430"/>
      <c r="AB1342" s="1431"/>
      <c r="AC1342" s="1423"/>
      <c r="AD1342" s="1424"/>
      <c r="AE1342" s="1424"/>
      <c r="AF1342" s="1424"/>
      <c r="AG1342" s="1424"/>
      <c r="AH1342" s="1424"/>
      <c r="AI1342" s="1425"/>
      <c r="AJ1342" s="1423"/>
      <c r="AK1342" s="1424"/>
      <c r="AL1342" s="1424"/>
      <c r="AM1342" s="1424"/>
      <c r="AN1342" s="1424"/>
      <c r="AO1342" s="1424"/>
      <c r="AP1342" s="1425"/>
      <c r="AQ1342" s="1423"/>
      <c r="AR1342" s="1424"/>
      <c r="AS1342" s="1424"/>
      <c r="AT1342" s="1424"/>
      <c r="AU1342" s="1424"/>
      <c r="AV1342" s="1425"/>
      <c r="AW1342" s="1423"/>
      <c r="AX1342" s="1424"/>
      <c r="AY1342" s="1424"/>
      <c r="AZ1342" s="1424"/>
      <c r="BA1342" s="1424"/>
      <c r="BB1342" s="1424"/>
      <c r="BC1342" s="1425"/>
    </row>
    <row r="1343" spans="1:55" hidden="1">
      <c r="A1343" s="1426">
        <v>46</v>
      </c>
      <c r="B1343" s="1427"/>
      <c r="C1343" s="1428"/>
      <c r="D1343" s="1423"/>
      <c r="E1343" s="1424"/>
      <c r="F1343" s="1424"/>
      <c r="G1343" s="1424"/>
      <c r="H1343" s="1424"/>
      <c r="I1343" s="1424"/>
      <c r="J1343" s="1425"/>
      <c r="K1343" s="1429"/>
      <c r="L1343" s="1430"/>
      <c r="M1343" s="1430"/>
      <c r="N1343" s="1430"/>
      <c r="O1343" s="1430"/>
      <c r="P1343" s="1431"/>
      <c r="Q1343" s="1423"/>
      <c r="R1343" s="1424"/>
      <c r="S1343" s="1424"/>
      <c r="T1343" s="1424"/>
      <c r="U1343" s="1424"/>
      <c r="V1343" s="1425"/>
      <c r="W1343" s="1429"/>
      <c r="X1343" s="1430"/>
      <c r="Y1343" s="1430"/>
      <c r="Z1343" s="1430"/>
      <c r="AA1343" s="1430"/>
      <c r="AB1343" s="1431"/>
      <c r="AC1343" s="1423"/>
      <c r="AD1343" s="1424"/>
      <c r="AE1343" s="1424"/>
      <c r="AF1343" s="1424"/>
      <c r="AG1343" s="1424"/>
      <c r="AH1343" s="1424"/>
      <c r="AI1343" s="1425"/>
      <c r="AJ1343" s="1423"/>
      <c r="AK1343" s="1424"/>
      <c r="AL1343" s="1424"/>
      <c r="AM1343" s="1424"/>
      <c r="AN1343" s="1424"/>
      <c r="AO1343" s="1424"/>
      <c r="AP1343" s="1425"/>
      <c r="AQ1343" s="1423"/>
      <c r="AR1343" s="1424"/>
      <c r="AS1343" s="1424"/>
      <c r="AT1343" s="1424"/>
      <c r="AU1343" s="1424"/>
      <c r="AV1343" s="1425"/>
      <c r="AW1343" s="1423"/>
      <c r="AX1343" s="1424"/>
      <c r="AY1343" s="1424"/>
      <c r="AZ1343" s="1424"/>
      <c r="BA1343" s="1424"/>
      <c r="BB1343" s="1424"/>
      <c r="BC1343" s="1425"/>
    </row>
    <row r="1344" spans="1:55" hidden="1">
      <c r="A1344" s="1426">
        <v>47</v>
      </c>
      <c r="B1344" s="1427"/>
      <c r="C1344" s="1428"/>
      <c r="D1344" s="1423"/>
      <c r="E1344" s="1424"/>
      <c r="F1344" s="1424"/>
      <c r="G1344" s="1424"/>
      <c r="H1344" s="1424"/>
      <c r="I1344" s="1424"/>
      <c r="J1344" s="1425"/>
      <c r="K1344" s="1429"/>
      <c r="L1344" s="1430"/>
      <c r="M1344" s="1430"/>
      <c r="N1344" s="1430"/>
      <c r="O1344" s="1430"/>
      <c r="P1344" s="1431"/>
      <c r="Q1344" s="1423"/>
      <c r="R1344" s="1424"/>
      <c r="S1344" s="1424"/>
      <c r="T1344" s="1424"/>
      <c r="U1344" s="1424"/>
      <c r="V1344" s="1425"/>
      <c r="W1344" s="1429"/>
      <c r="X1344" s="1430"/>
      <c r="Y1344" s="1430"/>
      <c r="Z1344" s="1430"/>
      <c r="AA1344" s="1430"/>
      <c r="AB1344" s="1431"/>
      <c r="AC1344" s="1423"/>
      <c r="AD1344" s="1424"/>
      <c r="AE1344" s="1424"/>
      <c r="AF1344" s="1424"/>
      <c r="AG1344" s="1424"/>
      <c r="AH1344" s="1424"/>
      <c r="AI1344" s="1425"/>
      <c r="AJ1344" s="1423"/>
      <c r="AK1344" s="1424"/>
      <c r="AL1344" s="1424"/>
      <c r="AM1344" s="1424"/>
      <c r="AN1344" s="1424"/>
      <c r="AO1344" s="1424"/>
      <c r="AP1344" s="1425"/>
      <c r="AQ1344" s="1423"/>
      <c r="AR1344" s="1424"/>
      <c r="AS1344" s="1424"/>
      <c r="AT1344" s="1424"/>
      <c r="AU1344" s="1424"/>
      <c r="AV1344" s="1425"/>
      <c r="AW1344" s="1423"/>
      <c r="AX1344" s="1424"/>
      <c r="AY1344" s="1424"/>
      <c r="AZ1344" s="1424"/>
      <c r="BA1344" s="1424"/>
      <c r="BB1344" s="1424"/>
      <c r="BC1344" s="1425"/>
    </row>
    <row r="1345" spans="1:55" hidden="1">
      <c r="A1345" s="1426">
        <v>48</v>
      </c>
      <c r="B1345" s="1427"/>
      <c r="C1345" s="1428"/>
      <c r="D1345" s="1423"/>
      <c r="E1345" s="1424"/>
      <c r="F1345" s="1424"/>
      <c r="G1345" s="1424"/>
      <c r="H1345" s="1424"/>
      <c r="I1345" s="1424"/>
      <c r="J1345" s="1425"/>
      <c r="K1345" s="1429"/>
      <c r="L1345" s="1430"/>
      <c r="M1345" s="1430"/>
      <c r="N1345" s="1430"/>
      <c r="O1345" s="1430"/>
      <c r="P1345" s="1431"/>
      <c r="Q1345" s="1423"/>
      <c r="R1345" s="1424"/>
      <c r="S1345" s="1424"/>
      <c r="T1345" s="1424"/>
      <c r="U1345" s="1424"/>
      <c r="V1345" s="1425"/>
      <c r="W1345" s="1429"/>
      <c r="X1345" s="1430"/>
      <c r="Y1345" s="1430"/>
      <c r="Z1345" s="1430"/>
      <c r="AA1345" s="1430"/>
      <c r="AB1345" s="1431"/>
      <c r="AC1345" s="1423"/>
      <c r="AD1345" s="1424"/>
      <c r="AE1345" s="1424"/>
      <c r="AF1345" s="1424"/>
      <c r="AG1345" s="1424"/>
      <c r="AH1345" s="1424"/>
      <c r="AI1345" s="1425"/>
      <c r="AJ1345" s="1423"/>
      <c r="AK1345" s="1424"/>
      <c r="AL1345" s="1424"/>
      <c r="AM1345" s="1424"/>
      <c r="AN1345" s="1424"/>
      <c r="AO1345" s="1424"/>
      <c r="AP1345" s="1425"/>
      <c r="AQ1345" s="1423"/>
      <c r="AR1345" s="1424"/>
      <c r="AS1345" s="1424"/>
      <c r="AT1345" s="1424"/>
      <c r="AU1345" s="1424"/>
      <c r="AV1345" s="1425"/>
      <c r="AW1345" s="1423"/>
      <c r="AX1345" s="1424"/>
      <c r="AY1345" s="1424"/>
      <c r="AZ1345" s="1424"/>
      <c r="BA1345" s="1424"/>
      <c r="BB1345" s="1424"/>
      <c r="BC1345" s="1425"/>
    </row>
    <row r="1346" spans="1:55" hidden="1">
      <c r="A1346" s="1426">
        <v>49</v>
      </c>
      <c r="B1346" s="1427"/>
      <c r="C1346" s="1428"/>
      <c r="D1346" s="1423"/>
      <c r="E1346" s="1424"/>
      <c r="F1346" s="1424"/>
      <c r="G1346" s="1424"/>
      <c r="H1346" s="1424"/>
      <c r="I1346" s="1424"/>
      <c r="J1346" s="1425"/>
      <c r="K1346" s="1429"/>
      <c r="L1346" s="1430"/>
      <c r="M1346" s="1430"/>
      <c r="N1346" s="1430"/>
      <c r="O1346" s="1430"/>
      <c r="P1346" s="1431"/>
      <c r="Q1346" s="1423"/>
      <c r="R1346" s="1424"/>
      <c r="S1346" s="1424"/>
      <c r="T1346" s="1424"/>
      <c r="U1346" s="1424"/>
      <c r="V1346" s="1425"/>
      <c r="W1346" s="1429"/>
      <c r="X1346" s="1430"/>
      <c r="Y1346" s="1430"/>
      <c r="Z1346" s="1430"/>
      <c r="AA1346" s="1430"/>
      <c r="AB1346" s="1431"/>
      <c r="AC1346" s="1423"/>
      <c r="AD1346" s="1424"/>
      <c r="AE1346" s="1424"/>
      <c r="AF1346" s="1424"/>
      <c r="AG1346" s="1424"/>
      <c r="AH1346" s="1424"/>
      <c r="AI1346" s="1425"/>
      <c r="AJ1346" s="1423"/>
      <c r="AK1346" s="1424"/>
      <c r="AL1346" s="1424"/>
      <c r="AM1346" s="1424"/>
      <c r="AN1346" s="1424"/>
      <c r="AO1346" s="1424"/>
      <c r="AP1346" s="1425"/>
      <c r="AQ1346" s="1423"/>
      <c r="AR1346" s="1424"/>
      <c r="AS1346" s="1424"/>
      <c r="AT1346" s="1424"/>
      <c r="AU1346" s="1424"/>
      <c r="AV1346" s="1425"/>
      <c r="AW1346" s="1423"/>
      <c r="AX1346" s="1424"/>
      <c r="AY1346" s="1424"/>
      <c r="AZ1346" s="1424"/>
      <c r="BA1346" s="1424"/>
      <c r="BB1346" s="1424"/>
      <c r="BC1346" s="1425"/>
    </row>
    <row r="1347" spans="1:55" ht="14" hidden="1" thickBot="1">
      <c r="A1347" s="1616">
        <v>50</v>
      </c>
      <c r="B1347" s="1617"/>
      <c r="C1347" s="1618"/>
      <c r="D1347" s="1470"/>
      <c r="E1347" s="1471"/>
      <c r="F1347" s="1471"/>
      <c r="G1347" s="1471"/>
      <c r="H1347" s="1471"/>
      <c r="I1347" s="1471"/>
      <c r="J1347" s="1472"/>
      <c r="K1347" s="1448"/>
      <c r="L1347" s="1449"/>
      <c r="M1347" s="1449"/>
      <c r="N1347" s="1449"/>
      <c r="O1347" s="1449"/>
      <c r="P1347" s="1450"/>
      <c r="Q1347" s="1470"/>
      <c r="R1347" s="1471"/>
      <c r="S1347" s="1471"/>
      <c r="T1347" s="1471"/>
      <c r="U1347" s="1471"/>
      <c r="V1347" s="1472"/>
      <c r="W1347" s="1448"/>
      <c r="X1347" s="1449"/>
      <c r="Y1347" s="1449"/>
      <c r="Z1347" s="1449"/>
      <c r="AA1347" s="1449"/>
      <c r="AB1347" s="1450"/>
      <c r="AC1347" s="1470"/>
      <c r="AD1347" s="1471"/>
      <c r="AE1347" s="1471"/>
      <c r="AF1347" s="1471"/>
      <c r="AG1347" s="1471"/>
      <c r="AH1347" s="1471"/>
      <c r="AI1347" s="1472"/>
      <c r="AJ1347" s="1470"/>
      <c r="AK1347" s="1471"/>
      <c r="AL1347" s="1471"/>
      <c r="AM1347" s="1471"/>
      <c r="AN1347" s="1471"/>
      <c r="AO1347" s="1471"/>
      <c r="AP1347" s="1472"/>
      <c r="AQ1347" s="1470"/>
      <c r="AR1347" s="1471"/>
      <c r="AS1347" s="1471"/>
      <c r="AT1347" s="1471"/>
      <c r="AU1347" s="1471"/>
      <c r="AV1347" s="1472"/>
      <c r="AW1347" s="1470"/>
      <c r="AX1347" s="1471"/>
      <c r="AY1347" s="1471"/>
      <c r="AZ1347" s="1471"/>
      <c r="BA1347" s="1471"/>
      <c r="BB1347" s="1471"/>
      <c r="BC1347" s="1472"/>
    </row>
    <row r="1348" spans="1:55" ht="14" hidden="1" thickBot="1">
      <c r="A1348" s="1619" t="s">
        <v>85</v>
      </c>
      <c r="B1348" s="1620"/>
      <c r="C1348" s="1621"/>
      <c r="D1348" s="1447">
        <f>SUM(D1298:J1347)</f>
        <v>0</v>
      </c>
      <c r="E1348" s="1447"/>
      <c r="F1348" s="1447"/>
      <c r="G1348" s="1447"/>
      <c r="H1348" s="1447"/>
      <c r="I1348" s="1447"/>
      <c r="J1348" s="1447"/>
      <c r="K1348" s="1447">
        <f>SUM(K1298:P1347)</f>
        <v>0</v>
      </c>
      <c r="L1348" s="1447"/>
      <c r="M1348" s="1447"/>
      <c r="N1348" s="1447"/>
      <c r="O1348" s="1447"/>
      <c r="P1348" s="1447"/>
      <c r="Q1348" s="1447">
        <f>SUM(Q1298:V1347)</f>
        <v>0</v>
      </c>
      <c r="R1348" s="1447"/>
      <c r="S1348" s="1447"/>
      <c r="T1348" s="1447"/>
      <c r="U1348" s="1447"/>
      <c r="V1348" s="1447"/>
      <c r="W1348" s="1447">
        <f>SUM(W1298:AB1347)</f>
        <v>0</v>
      </c>
      <c r="X1348" s="1447"/>
      <c r="Y1348" s="1447"/>
      <c r="Z1348" s="1447"/>
      <c r="AA1348" s="1447"/>
      <c r="AB1348" s="1447"/>
      <c r="AC1348" s="1447">
        <f>SUM(AC1298:AI1347)</f>
        <v>0</v>
      </c>
      <c r="AD1348" s="1447"/>
      <c r="AE1348" s="1447"/>
      <c r="AF1348" s="1447"/>
      <c r="AG1348" s="1447"/>
      <c r="AH1348" s="1447"/>
      <c r="AI1348" s="1447"/>
      <c r="AJ1348" s="1447">
        <f>SUM(AJ1298:AP1347)</f>
        <v>0</v>
      </c>
      <c r="AK1348" s="1447"/>
      <c r="AL1348" s="1447"/>
      <c r="AM1348" s="1447"/>
      <c r="AN1348" s="1447"/>
      <c r="AO1348" s="1447"/>
      <c r="AP1348" s="1447"/>
      <c r="AQ1348" s="1447">
        <f>SUM(AQ1298:AV1347)</f>
        <v>0</v>
      </c>
      <c r="AR1348" s="1447"/>
      <c r="AS1348" s="1447"/>
      <c r="AT1348" s="1447"/>
      <c r="AU1348" s="1447"/>
      <c r="AV1348" s="1447"/>
      <c r="AW1348" s="1447">
        <f>SUM(AW1298:BC1347)</f>
        <v>0</v>
      </c>
      <c r="AX1348" s="1447"/>
      <c r="AY1348" s="1447"/>
      <c r="AZ1348" s="1447"/>
      <c r="BA1348" s="1447"/>
      <c r="BB1348" s="1447"/>
      <c r="BC1348" s="1482"/>
    </row>
    <row r="1349" spans="1:55" hidden="1">
      <c r="L1349" s="578"/>
      <c r="M1349" s="578"/>
      <c r="N1349" s="578"/>
      <c r="O1349" s="578"/>
      <c r="P1349" s="578"/>
      <c r="Q1349" s="578"/>
      <c r="R1349" s="578"/>
      <c r="S1349" s="578"/>
      <c r="T1349" s="578"/>
      <c r="U1349" s="578"/>
      <c r="V1349" s="578"/>
      <c r="W1349" s="578"/>
      <c r="X1349" s="578"/>
      <c r="Y1349" s="578"/>
      <c r="Z1349" s="578"/>
      <c r="AA1349" s="578"/>
      <c r="AB1349" s="578"/>
      <c r="AC1349" s="578"/>
      <c r="AD1349" s="578"/>
      <c r="AE1349" s="578"/>
      <c r="AF1349" s="578"/>
      <c r="AG1349" s="578"/>
      <c r="AH1349" s="578"/>
      <c r="AI1349" s="578"/>
      <c r="AJ1349" s="578"/>
      <c r="AK1349" s="578"/>
      <c r="AL1349" s="578"/>
      <c r="AM1349" s="578"/>
      <c r="AN1349" s="578"/>
    </row>
    <row r="1350" spans="1:55" hidden="1">
      <c r="L1350" s="578"/>
      <c r="M1350" s="578"/>
      <c r="N1350" s="578"/>
      <c r="O1350" s="578"/>
      <c r="P1350" s="578"/>
      <c r="Q1350" s="578"/>
      <c r="R1350" s="578"/>
      <c r="S1350" s="578"/>
      <c r="T1350" s="578"/>
      <c r="U1350" s="578"/>
      <c r="V1350" s="578"/>
      <c r="W1350" s="578"/>
      <c r="X1350" s="578"/>
      <c r="Y1350" s="578"/>
      <c r="Z1350" s="578"/>
      <c r="AA1350" s="578"/>
      <c r="AB1350" s="578"/>
      <c r="AC1350" s="578"/>
      <c r="AD1350" s="578"/>
      <c r="AE1350" s="578"/>
      <c r="AF1350" s="578"/>
      <c r="AG1350" s="578"/>
      <c r="AH1350" s="578"/>
      <c r="AI1350" s="578"/>
      <c r="AJ1350" s="578"/>
      <c r="AK1350" s="578"/>
      <c r="AL1350" s="578"/>
      <c r="AM1350" s="578"/>
      <c r="AN1350" s="578"/>
    </row>
    <row r="1351" spans="1:55" ht="18.75" hidden="1" customHeight="1">
      <c r="A1351" s="1060" t="s">
        <v>844</v>
      </c>
      <c r="B1351" s="1061"/>
      <c r="C1351" s="1061"/>
      <c r="D1351" s="1061"/>
      <c r="E1351" s="20"/>
      <c r="F1351" s="993" t="s">
        <v>271</v>
      </c>
      <c r="G1351" s="993"/>
      <c r="H1351" s="993"/>
      <c r="I1351" s="993"/>
      <c r="J1351" s="993"/>
      <c r="K1351" s="993"/>
      <c r="L1351" s="993"/>
      <c r="M1351" s="993"/>
      <c r="N1351" s="993"/>
      <c r="O1351" s="21"/>
      <c r="P1351" s="1483" t="s">
        <v>1602</v>
      </c>
      <c r="Q1351" s="1196"/>
      <c r="R1351" s="1196"/>
      <c r="S1351" s="1196"/>
      <c r="T1351" s="1196"/>
      <c r="U1351" s="1196"/>
      <c r="V1351" s="1196"/>
      <c r="W1351" s="1196"/>
      <c r="X1351" s="1196"/>
      <c r="Y1351" s="1196"/>
      <c r="Z1351" s="1196"/>
      <c r="AA1351" s="1196"/>
      <c r="AB1351" s="1196"/>
      <c r="AC1351" s="1196"/>
      <c r="AD1351" s="1196"/>
      <c r="AE1351" s="1196"/>
      <c r="AF1351" s="1196"/>
      <c r="AG1351" s="1196"/>
      <c r="AH1351" s="1196"/>
      <c r="AI1351" s="1196"/>
      <c r="AJ1351" s="1196"/>
      <c r="AK1351" s="1196"/>
      <c r="AL1351" s="1196"/>
      <c r="AM1351" s="1196"/>
      <c r="AN1351" s="1196"/>
      <c r="AO1351" s="1196"/>
      <c r="AP1351" s="1196"/>
      <c r="AQ1351" s="1196"/>
      <c r="AR1351" s="1196"/>
      <c r="AS1351" s="1196"/>
      <c r="AT1351" s="1196"/>
      <c r="AU1351" s="1196"/>
      <c r="AV1351" s="1196"/>
      <c r="AW1351" s="1196"/>
      <c r="AX1351" s="1196"/>
      <c r="AY1351" s="1196"/>
      <c r="AZ1351" s="1196"/>
      <c r="BA1351" s="1196"/>
      <c r="BB1351" s="1196"/>
      <c r="BC1351" s="1197"/>
    </row>
    <row r="1352" spans="1:55" ht="18.75" hidden="1" customHeight="1">
      <c r="A1352" s="1062"/>
      <c r="B1352" s="1063"/>
      <c r="C1352" s="1063"/>
      <c r="D1352" s="1063"/>
      <c r="E1352" s="22"/>
      <c r="F1352" s="1044"/>
      <c r="G1352" s="1044"/>
      <c r="H1352" s="1044"/>
      <c r="I1352" s="1044"/>
      <c r="J1352" s="1044"/>
      <c r="K1352" s="1044"/>
      <c r="L1352" s="1044"/>
      <c r="M1352" s="1044"/>
      <c r="N1352" s="1044"/>
      <c r="O1352" s="23"/>
      <c r="P1352" s="1484"/>
      <c r="Q1352" s="1198"/>
      <c r="R1352" s="1198"/>
      <c r="S1352" s="1198"/>
      <c r="T1352" s="1198"/>
      <c r="U1352" s="1198"/>
      <c r="V1352" s="1198"/>
      <c r="W1352" s="1198"/>
      <c r="X1352" s="1198"/>
      <c r="Y1352" s="1198"/>
      <c r="Z1352" s="1198"/>
      <c r="AA1352" s="1198"/>
      <c r="AB1352" s="1198"/>
      <c r="AC1352" s="1198"/>
      <c r="AD1352" s="1198"/>
      <c r="AE1352" s="1198"/>
      <c r="AF1352" s="1198"/>
      <c r="AG1352" s="1198"/>
      <c r="AH1352" s="1198"/>
      <c r="AI1352" s="1198"/>
      <c r="AJ1352" s="1198"/>
      <c r="AK1352" s="1198"/>
      <c r="AL1352" s="1198"/>
      <c r="AM1352" s="1198"/>
      <c r="AN1352" s="1198"/>
      <c r="AO1352" s="1198"/>
      <c r="AP1352" s="1198"/>
      <c r="AQ1352" s="1198"/>
      <c r="AR1352" s="1198"/>
      <c r="AS1352" s="1198"/>
      <c r="AT1352" s="1198"/>
      <c r="AU1352" s="1198"/>
      <c r="AV1352" s="1198"/>
      <c r="AW1352" s="1198"/>
      <c r="AX1352" s="1198"/>
      <c r="AY1352" s="1198"/>
      <c r="AZ1352" s="1198"/>
      <c r="BA1352" s="1198"/>
      <c r="BB1352" s="1198"/>
      <c r="BC1352" s="1199"/>
    </row>
    <row r="1353" spans="1:55" ht="6" hidden="1" customHeight="1" thickBot="1">
      <c r="L1353" s="578"/>
      <c r="M1353" s="578"/>
      <c r="N1353" s="578"/>
      <c r="O1353" s="578"/>
      <c r="P1353" s="578"/>
      <c r="Q1353" s="578"/>
      <c r="R1353" s="578"/>
      <c r="S1353" s="578"/>
      <c r="T1353" s="578"/>
      <c r="U1353" s="578"/>
      <c r="V1353" s="578"/>
      <c r="W1353" s="578"/>
      <c r="X1353" s="578"/>
      <c r="Y1353" s="578"/>
      <c r="Z1353" s="578"/>
      <c r="AA1353" s="578"/>
      <c r="AB1353" s="578"/>
      <c r="AC1353" s="578"/>
      <c r="AD1353" s="578"/>
      <c r="AE1353" s="578"/>
      <c r="AF1353" s="578"/>
      <c r="AG1353" s="578"/>
      <c r="AH1353" s="578"/>
      <c r="AI1353" s="578"/>
      <c r="AJ1353" s="578"/>
      <c r="AK1353" s="578"/>
      <c r="AL1353" s="578"/>
      <c r="AM1353" s="578"/>
      <c r="AN1353" s="578"/>
    </row>
    <row r="1354" spans="1:55" ht="77.25" hidden="1" customHeight="1">
      <c r="A1354" s="1466" t="s">
        <v>275</v>
      </c>
      <c r="B1354" s="1467"/>
      <c r="C1354" s="1467"/>
      <c r="D1354" s="1457" t="s">
        <v>394</v>
      </c>
      <c r="E1354" s="1457"/>
      <c r="F1354" s="1457"/>
      <c r="G1354" s="1457"/>
      <c r="H1354" s="1457"/>
      <c r="I1354" s="1457"/>
      <c r="J1354" s="1457"/>
      <c r="K1354" s="1457" t="s">
        <v>395</v>
      </c>
      <c r="L1354" s="1457"/>
      <c r="M1354" s="1457"/>
      <c r="N1354" s="1457"/>
      <c r="O1354" s="1457"/>
      <c r="P1354" s="1457"/>
      <c r="Q1354" s="1457" t="s">
        <v>1281</v>
      </c>
      <c r="R1354" s="1457"/>
      <c r="S1354" s="1457"/>
      <c r="T1354" s="1457"/>
      <c r="U1354" s="1457"/>
      <c r="V1354" s="1457"/>
      <c r="W1354" s="1457" t="s">
        <v>703</v>
      </c>
      <c r="X1354" s="1457"/>
      <c r="Y1354" s="1457"/>
      <c r="Z1354" s="1457"/>
      <c r="AA1354" s="1457"/>
      <c r="AB1354" s="1457"/>
      <c r="AC1354" s="1457" t="s">
        <v>393</v>
      </c>
      <c r="AD1354" s="1457"/>
      <c r="AE1354" s="1457"/>
      <c r="AF1354" s="1457"/>
      <c r="AG1354" s="1457"/>
      <c r="AH1354" s="1457"/>
      <c r="AI1354" s="1457"/>
      <c r="AJ1354" s="1457" t="s">
        <v>702</v>
      </c>
      <c r="AK1354" s="1457"/>
      <c r="AL1354" s="1457"/>
      <c r="AM1354" s="1457"/>
      <c r="AN1354" s="1457"/>
      <c r="AO1354" s="1457"/>
      <c r="AP1354" s="1457"/>
      <c r="AQ1354" s="1457" t="s">
        <v>1282</v>
      </c>
      <c r="AR1354" s="1457"/>
      <c r="AS1354" s="1457"/>
      <c r="AT1354" s="1457"/>
      <c r="AU1354" s="1457"/>
      <c r="AV1354" s="1457"/>
      <c r="AW1354" s="1457" t="s">
        <v>1642</v>
      </c>
      <c r="AX1354" s="1457"/>
      <c r="AY1354" s="1457"/>
      <c r="AZ1354" s="1457"/>
      <c r="BA1354" s="1457"/>
      <c r="BB1354" s="1457"/>
      <c r="BC1354" s="1503"/>
    </row>
    <row r="1355" spans="1:55" ht="9.75" hidden="1" customHeight="1" thickBot="1">
      <c r="A1355" s="1468">
        <v>1</v>
      </c>
      <c r="B1355" s="1469"/>
      <c r="C1355" s="1469"/>
      <c r="D1355" s="1436">
        <v>2</v>
      </c>
      <c r="E1355" s="1436"/>
      <c r="F1355" s="1436"/>
      <c r="G1355" s="1436"/>
      <c r="H1355" s="1436"/>
      <c r="I1355" s="1436"/>
      <c r="J1355" s="1436"/>
      <c r="K1355" s="1436">
        <v>3</v>
      </c>
      <c r="L1355" s="1436"/>
      <c r="M1355" s="1436"/>
      <c r="N1355" s="1436"/>
      <c r="O1355" s="1436"/>
      <c r="P1355" s="1436"/>
      <c r="Q1355" s="1436">
        <v>4</v>
      </c>
      <c r="R1355" s="1436"/>
      <c r="S1355" s="1436"/>
      <c r="T1355" s="1436"/>
      <c r="U1355" s="1436"/>
      <c r="V1355" s="1436"/>
      <c r="W1355" s="1436">
        <v>5</v>
      </c>
      <c r="X1355" s="1436"/>
      <c r="Y1355" s="1436"/>
      <c r="Z1355" s="1436"/>
      <c r="AA1355" s="1436"/>
      <c r="AB1355" s="1436"/>
      <c r="AC1355" s="1436">
        <v>6</v>
      </c>
      <c r="AD1355" s="1436"/>
      <c r="AE1355" s="1436"/>
      <c r="AF1355" s="1436"/>
      <c r="AG1355" s="1436"/>
      <c r="AH1355" s="1436"/>
      <c r="AI1355" s="1436"/>
      <c r="AJ1355" s="1436">
        <v>7</v>
      </c>
      <c r="AK1355" s="1436"/>
      <c r="AL1355" s="1436"/>
      <c r="AM1355" s="1436"/>
      <c r="AN1355" s="1436"/>
      <c r="AO1355" s="1436"/>
      <c r="AP1355" s="1436"/>
      <c r="AQ1355" s="1436" t="s">
        <v>1294</v>
      </c>
      <c r="AR1355" s="1436"/>
      <c r="AS1355" s="1436"/>
      <c r="AT1355" s="1436"/>
      <c r="AU1355" s="1436"/>
      <c r="AV1355" s="1436"/>
      <c r="AW1355" s="1436" t="s">
        <v>1295</v>
      </c>
      <c r="AX1355" s="1436"/>
      <c r="AY1355" s="1436"/>
      <c r="AZ1355" s="1436"/>
      <c r="BA1355" s="1436"/>
      <c r="BB1355" s="1436"/>
      <c r="BC1355" s="1510"/>
    </row>
    <row r="1356" spans="1:55" hidden="1">
      <c r="A1356" s="1463">
        <v>1</v>
      </c>
      <c r="B1356" s="1464"/>
      <c r="C1356" s="1465"/>
      <c r="D1356" s="1454"/>
      <c r="E1356" s="1455"/>
      <c r="F1356" s="1455"/>
      <c r="G1356" s="1455"/>
      <c r="H1356" s="1455"/>
      <c r="I1356" s="1455"/>
      <c r="J1356" s="1456"/>
      <c r="K1356" s="1454"/>
      <c r="L1356" s="1455"/>
      <c r="M1356" s="1455"/>
      <c r="N1356" s="1455"/>
      <c r="O1356" s="1455"/>
      <c r="P1356" s="1456"/>
      <c r="Q1356" s="1479"/>
      <c r="R1356" s="1480"/>
      <c r="S1356" s="1480"/>
      <c r="T1356" s="1480"/>
      <c r="U1356" s="1480"/>
      <c r="V1356" s="1481"/>
      <c r="W1356" s="1454"/>
      <c r="X1356" s="1455"/>
      <c r="Y1356" s="1455"/>
      <c r="Z1356" s="1455"/>
      <c r="AA1356" s="1455"/>
      <c r="AB1356" s="1456"/>
      <c r="AC1356" s="1479"/>
      <c r="AD1356" s="1480"/>
      <c r="AE1356" s="1480"/>
      <c r="AF1356" s="1480"/>
      <c r="AG1356" s="1480"/>
      <c r="AH1356" s="1480"/>
      <c r="AI1356" s="1481"/>
      <c r="AJ1356" s="1454"/>
      <c r="AK1356" s="1455"/>
      <c r="AL1356" s="1455"/>
      <c r="AM1356" s="1455"/>
      <c r="AN1356" s="1455"/>
      <c r="AO1356" s="1455"/>
      <c r="AP1356" s="1456"/>
      <c r="AQ1356" s="1479"/>
      <c r="AR1356" s="1480"/>
      <c r="AS1356" s="1480"/>
      <c r="AT1356" s="1480"/>
      <c r="AU1356" s="1480"/>
      <c r="AV1356" s="1481"/>
      <c r="AW1356" s="1479"/>
      <c r="AX1356" s="1480"/>
      <c r="AY1356" s="1480"/>
      <c r="AZ1356" s="1480"/>
      <c r="BA1356" s="1480"/>
      <c r="BB1356" s="1480"/>
      <c r="BC1356" s="1481"/>
    </row>
    <row r="1357" spans="1:55" hidden="1">
      <c r="A1357" s="1426">
        <v>2</v>
      </c>
      <c r="B1357" s="1427"/>
      <c r="C1357" s="1428"/>
      <c r="D1357" s="1423"/>
      <c r="E1357" s="1424"/>
      <c r="F1357" s="1424"/>
      <c r="G1357" s="1424"/>
      <c r="H1357" s="1424"/>
      <c r="I1357" s="1424"/>
      <c r="J1357" s="1425"/>
      <c r="K1357" s="1423"/>
      <c r="L1357" s="1424"/>
      <c r="M1357" s="1424"/>
      <c r="N1357" s="1424"/>
      <c r="O1357" s="1424"/>
      <c r="P1357" s="1425"/>
      <c r="Q1357" s="1433"/>
      <c r="R1357" s="1434"/>
      <c r="S1357" s="1434"/>
      <c r="T1357" s="1434"/>
      <c r="U1357" s="1434"/>
      <c r="V1357" s="1435"/>
      <c r="W1357" s="1423"/>
      <c r="X1357" s="1424"/>
      <c r="Y1357" s="1424"/>
      <c r="Z1357" s="1424"/>
      <c r="AA1357" s="1424"/>
      <c r="AB1357" s="1425"/>
      <c r="AC1357" s="1433"/>
      <c r="AD1357" s="1434"/>
      <c r="AE1357" s="1434"/>
      <c r="AF1357" s="1434"/>
      <c r="AG1357" s="1434"/>
      <c r="AH1357" s="1434"/>
      <c r="AI1357" s="1435"/>
      <c r="AJ1357" s="1423"/>
      <c r="AK1357" s="1424"/>
      <c r="AL1357" s="1424"/>
      <c r="AM1357" s="1424"/>
      <c r="AN1357" s="1424"/>
      <c r="AO1357" s="1424"/>
      <c r="AP1357" s="1425"/>
      <c r="AQ1357" s="1433"/>
      <c r="AR1357" s="1434"/>
      <c r="AS1357" s="1434"/>
      <c r="AT1357" s="1434"/>
      <c r="AU1357" s="1434"/>
      <c r="AV1357" s="1435"/>
      <c r="AW1357" s="1433"/>
      <c r="AX1357" s="1434"/>
      <c r="AY1357" s="1434"/>
      <c r="AZ1357" s="1434"/>
      <c r="BA1357" s="1434"/>
      <c r="BB1357" s="1434"/>
      <c r="BC1357" s="1435"/>
    </row>
    <row r="1358" spans="1:55" hidden="1">
      <c r="A1358" s="1426">
        <v>3</v>
      </c>
      <c r="B1358" s="1427"/>
      <c r="C1358" s="1428"/>
      <c r="D1358" s="1423"/>
      <c r="E1358" s="1424"/>
      <c r="F1358" s="1424"/>
      <c r="G1358" s="1424"/>
      <c r="H1358" s="1424"/>
      <c r="I1358" s="1424"/>
      <c r="J1358" s="1425"/>
      <c r="K1358" s="1423"/>
      <c r="L1358" s="1424"/>
      <c r="M1358" s="1424"/>
      <c r="N1358" s="1424"/>
      <c r="O1358" s="1424"/>
      <c r="P1358" s="1425"/>
      <c r="Q1358" s="1433"/>
      <c r="R1358" s="1434"/>
      <c r="S1358" s="1434"/>
      <c r="T1358" s="1434"/>
      <c r="U1358" s="1434"/>
      <c r="V1358" s="1435"/>
      <c r="W1358" s="1423"/>
      <c r="X1358" s="1424"/>
      <c r="Y1358" s="1424"/>
      <c r="Z1358" s="1424"/>
      <c r="AA1358" s="1424"/>
      <c r="AB1358" s="1425"/>
      <c r="AC1358" s="1433"/>
      <c r="AD1358" s="1434"/>
      <c r="AE1358" s="1434"/>
      <c r="AF1358" s="1434"/>
      <c r="AG1358" s="1434"/>
      <c r="AH1358" s="1434"/>
      <c r="AI1358" s="1435"/>
      <c r="AJ1358" s="1423"/>
      <c r="AK1358" s="1424"/>
      <c r="AL1358" s="1424"/>
      <c r="AM1358" s="1424"/>
      <c r="AN1358" s="1424"/>
      <c r="AO1358" s="1424"/>
      <c r="AP1358" s="1425"/>
      <c r="AQ1358" s="1433"/>
      <c r="AR1358" s="1434"/>
      <c r="AS1358" s="1434"/>
      <c r="AT1358" s="1434"/>
      <c r="AU1358" s="1434"/>
      <c r="AV1358" s="1435"/>
      <c r="AW1358" s="1433"/>
      <c r="AX1358" s="1434"/>
      <c r="AY1358" s="1434"/>
      <c r="AZ1358" s="1434"/>
      <c r="BA1358" s="1434"/>
      <c r="BB1358" s="1434"/>
      <c r="BC1358" s="1435"/>
    </row>
    <row r="1359" spans="1:55" hidden="1">
      <c r="A1359" s="1426">
        <v>4</v>
      </c>
      <c r="B1359" s="1427"/>
      <c r="C1359" s="1428"/>
      <c r="D1359" s="1423"/>
      <c r="E1359" s="1424"/>
      <c r="F1359" s="1424"/>
      <c r="G1359" s="1424"/>
      <c r="H1359" s="1424"/>
      <c r="I1359" s="1424"/>
      <c r="J1359" s="1425"/>
      <c r="K1359" s="1423"/>
      <c r="L1359" s="1424"/>
      <c r="M1359" s="1424"/>
      <c r="N1359" s="1424"/>
      <c r="O1359" s="1424"/>
      <c r="P1359" s="1425"/>
      <c r="Q1359" s="1433"/>
      <c r="R1359" s="1434"/>
      <c r="S1359" s="1434"/>
      <c r="T1359" s="1434"/>
      <c r="U1359" s="1434"/>
      <c r="V1359" s="1435"/>
      <c r="W1359" s="1423"/>
      <c r="X1359" s="1424"/>
      <c r="Y1359" s="1424"/>
      <c r="Z1359" s="1424"/>
      <c r="AA1359" s="1424"/>
      <c r="AB1359" s="1425"/>
      <c r="AC1359" s="1433"/>
      <c r="AD1359" s="1434"/>
      <c r="AE1359" s="1434"/>
      <c r="AF1359" s="1434"/>
      <c r="AG1359" s="1434"/>
      <c r="AH1359" s="1434"/>
      <c r="AI1359" s="1435"/>
      <c r="AJ1359" s="1423"/>
      <c r="AK1359" s="1424"/>
      <c r="AL1359" s="1424"/>
      <c r="AM1359" s="1424"/>
      <c r="AN1359" s="1424"/>
      <c r="AO1359" s="1424"/>
      <c r="AP1359" s="1425"/>
      <c r="AQ1359" s="1433"/>
      <c r="AR1359" s="1434"/>
      <c r="AS1359" s="1434"/>
      <c r="AT1359" s="1434"/>
      <c r="AU1359" s="1434"/>
      <c r="AV1359" s="1435"/>
      <c r="AW1359" s="1433"/>
      <c r="AX1359" s="1434"/>
      <c r="AY1359" s="1434"/>
      <c r="AZ1359" s="1434"/>
      <c r="BA1359" s="1434"/>
      <c r="BB1359" s="1434"/>
      <c r="BC1359" s="1435"/>
    </row>
    <row r="1360" spans="1:55" hidden="1">
      <c r="A1360" s="1426">
        <v>5</v>
      </c>
      <c r="B1360" s="1427"/>
      <c r="C1360" s="1428"/>
      <c r="D1360" s="1423"/>
      <c r="E1360" s="1424"/>
      <c r="F1360" s="1424"/>
      <c r="G1360" s="1424"/>
      <c r="H1360" s="1424"/>
      <c r="I1360" s="1424"/>
      <c r="J1360" s="1425"/>
      <c r="K1360" s="1423"/>
      <c r="L1360" s="1424"/>
      <c r="M1360" s="1424"/>
      <c r="N1360" s="1424"/>
      <c r="O1360" s="1424"/>
      <c r="P1360" s="1425"/>
      <c r="Q1360" s="1433"/>
      <c r="R1360" s="1434"/>
      <c r="S1360" s="1434"/>
      <c r="T1360" s="1434"/>
      <c r="U1360" s="1434"/>
      <c r="V1360" s="1435"/>
      <c r="W1360" s="1423"/>
      <c r="X1360" s="1424"/>
      <c r="Y1360" s="1424"/>
      <c r="Z1360" s="1424"/>
      <c r="AA1360" s="1424"/>
      <c r="AB1360" s="1425"/>
      <c r="AC1360" s="1433"/>
      <c r="AD1360" s="1434"/>
      <c r="AE1360" s="1434"/>
      <c r="AF1360" s="1434"/>
      <c r="AG1360" s="1434"/>
      <c r="AH1360" s="1434"/>
      <c r="AI1360" s="1435"/>
      <c r="AJ1360" s="1423"/>
      <c r="AK1360" s="1424"/>
      <c r="AL1360" s="1424"/>
      <c r="AM1360" s="1424"/>
      <c r="AN1360" s="1424"/>
      <c r="AO1360" s="1424"/>
      <c r="AP1360" s="1425"/>
      <c r="AQ1360" s="1433"/>
      <c r="AR1360" s="1434"/>
      <c r="AS1360" s="1434"/>
      <c r="AT1360" s="1434"/>
      <c r="AU1360" s="1434"/>
      <c r="AV1360" s="1435"/>
      <c r="AW1360" s="1433"/>
      <c r="AX1360" s="1434"/>
      <c r="AY1360" s="1434"/>
      <c r="AZ1360" s="1434"/>
      <c r="BA1360" s="1434"/>
      <c r="BB1360" s="1434"/>
      <c r="BC1360" s="1435"/>
    </row>
    <row r="1361" spans="1:55" hidden="1">
      <c r="A1361" s="1426">
        <v>6</v>
      </c>
      <c r="B1361" s="1427"/>
      <c r="C1361" s="1428"/>
      <c r="D1361" s="1423"/>
      <c r="E1361" s="1424"/>
      <c r="F1361" s="1424"/>
      <c r="G1361" s="1424"/>
      <c r="H1361" s="1424"/>
      <c r="I1361" s="1424"/>
      <c r="J1361" s="1425"/>
      <c r="K1361" s="1423"/>
      <c r="L1361" s="1424"/>
      <c r="M1361" s="1424"/>
      <c r="N1361" s="1424"/>
      <c r="O1361" s="1424"/>
      <c r="P1361" s="1425"/>
      <c r="Q1361" s="1433"/>
      <c r="R1361" s="1434"/>
      <c r="S1361" s="1434"/>
      <c r="T1361" s="1434"/>
      <c r="U1361" s="1434"/>
      <c r="V1361" s="1435"/>
      <c r="W1361" s="1423"/>
      <c r="X1361" s="1424"/>
      <c r="Y1361" s="1424"/>
      <c r="Z1361" s="1424"/>
      <c r="AA1361" s="1424"/>
      <c r="AB1361" s="1425"/>
      <c r="AC1361" s="1433"/>
      <c r="AD1361" s="1434"/>
      <c r="AE1361" s="1434"/>
      <c r="AF1361" s="1434"/>
      <c r="AG1361" s="1434"/>
      <c r="AH1361" s="1434"/>
      <c r="AI1361" s="1435"/>
      <c r="AJ1361" s="1423"/>
      <c r="AK1361" s="1424"/>
      <c r="AL1361" s="1424"/>
      <c r="AM1361" s="1424"/>
      <c r="AN1361" s="1424"/>
      <c r="AO1361" s="1424"/>
      <c r="AP1361" s="1425"/>
      <c r="AQ1361" s="1433"/>
      <c r="AR1361" s="1434"/>
      <c r="AS1361" s="1434"/>
      <c r="AT1361" s="1434"/>
      <c r="AU1361" s="1434"/>
      <c r="AV1361" s="1435"/>
      <c r="AW1361" s="1433"/>
      <c r="AX1361" s="1434"/>
      <c r="AY1361" s="1434"/>
      <c r="AZ1361" s="1434"/>
      <c r="BA1361" s="1434"/>
      <c r="BB1361" s="1434"/>
      <c r="BC1361" s="1435"/>
    </row>
    <row r="1362" spans="1:55" hidden="1">
      <c r="A1362" s="1426">
        <v>7</v>
      </c>
      <c r="B1362" s="1427"/>
      <c r="C1362" s="1428"/>
      <c r="D1362" s="1423"/>
      <c r="E1362" s="1424"/>
      <c r="F1362" s="1424"/>
      <c r="G1362" s="1424"/>
      <c r="H1362" s="1424"/>
      <c r="I1362" s="1424"/>
      <c r="J1362" s="1425"/>
      <c r="K1362" s="1423"/>
      <c r="L1362" s="1424"/>
      <c r="M1362" s="1424"/>
      <c r="N1362" s="1424"/>
      <c r="O1362" s="1424"/>
      <c r="P1362" s="1425"/>
      <c r="Q1362" s="1433"/>
      <c r="R1362" s="1434"/>
      <c r="S1362" s="1434"/>
      <c r="T1362" s="1434"/>
      <c r="U1362" s="1434"/>
      <c r="V1362" s="1435"/>
      <c r="W1362" s="1423"/>
      <c r="X1362" s="1424"/>
      <c r="Y1362" s="1424"/>
      <c r="Z1362" s="1424"/>
      <c r="AA1362" s="1424"/>
      <c r="AB1362" s="1425"/>
      <c r="AC1362" s="1433"/>
      <c r="AD1362" s="1434"/>
      <c r="AE1362" s="1434"/>
      <c r="AF1362" s="1434"/>
      <c r="AG1362" s="1434"/>
      <c r="AH1362" s="1434"/>
      <c r="AI1362" s="1435"/>
      <c r="AJ1362" s="1423"/>
      <c r="AK1362" s="1424"/>
      <c r="AL1362" s="1424"/>
      <c r="AM1362" s="1424"/>
      <c r="AN1362" s="1424"/>
      <c r="AO1362" s="1424"/>
      <c r="AP1362" s="1425"/>
      <c r="AQ1362" s="1433"/>
      <c r="AR1362" s="1434"/>
      <c r="AS1362" s="1434"/>
      <c r="AT1362" s="1434"/>
      <c r="AU1362" s="1434"/>
      <c r="AV1362" s="1435"/>
      <c r="AW1362" s="1433"/>
      <c r="AX1362" s="1434"/>
      <c r="AY1362" s="1434"/>
      <c r="AZ1362" s="1434"/>
      <c r="BA1362" s="1434"/>
      <c r="BB1362" s="1434"/>
      <c r="BC1362" s="1435"/>
    </row>
    <row r="1363" spans="1:55" hidden="1">
      <c r="A1363" s="1426">
        <v>8</v>
      </c>
      <c r="B1363" s="1427"/>
      <c r="C1363" s="1428"/>
      <c r="D1363" s="1423"/>
      <c r="E1363" s="1424"/>
      <c r="F1363" s="1424"/>
      <c r="G1363" s="1424"/>
      <c r="H1363" s="1424"/>
      <c r="I1363" s="1424"/>
      <c r="J1363" s="1425"/>
      <c r="K1363" s="1423"/>
      <c r="L1363" s="1424"/>
      <c r="M1363" s="1424"/>
      <c r="N1363" s="1424"/>
      <c r="O1363" s="1424"/>
      <c r="P1363" s="1425"/>
      <c r="Q1363" s="1433"/>
      <c r="R1363" s="1434"/>
      <c r="S1363" s="1434"/>
      <c r="T1363" s="1434"/>
      <c r="U1363" s="1434"/>
      <c r="V1363" s="1435"/>
      <c r="W1363" s="1423"/>
      <c r="X1363" s="1424"/>
      <c r="Y1363" s="1424"/>
      <c r="Z1363" s="1424"/>
      <c r="AA1363" s="1424"/>
      <c r="AB1363" s="1425"/>
      <c r="AC1363" s="1433"/>
      <c r="AD1363" s="1434"/>
      <c r="AE1363" s="1434"/>
      <c r="AF1363" s="1434"/>
      <c r="AG1363" s="1434"/>
      <c r="AH1363" s="1434"/>
      <c r="AI1363" s="1435"/>
      <c r="AJ1363" s="1423"/>
      <c r="AK1363" s="1424"/>
      <c r="AL1363" s="1424"/>
      <c r="AM1363" s="1424"/>
      <c r="AN1363" s="1424"/>
      <c r="AO1363" s="1424"/>
      <c r="AP1363" s="1425"/>
      <c r="AQ1363" s="1433"/>
      <c r="AR1363" s="1434"/>
      <c r="AS1363" s="1434"/>
      <c r="AT1363" s="1434"/>
      <c r="AU1363" s="1434"/>
      <c r="AV1363" s="1435"/>
      <c r="AW1363" s="1433"/>
      <c r="AX1363" s="1434"/>
      <c r="AY1363" s="1434"/>
      <c r="AZ1363" s="1434"/>
      <c r="BA1363" s="1434"/>
      <c r="BB1363" s="1434"/>
      <c r="BC1363" s="1435"/>
    </row>
    <row r="1364" spans="1:55" hidden="1">
      <c r="A1364" s="1426">
        <v>9</v>
      </c>
      <c r="B1364" s="1427"/>
      <c r="C1364" s="1428"/>
      <c r="D1364" s="1423"/>
      <c r="E1364" s="1424"/>
      <c r="F1364" s="1424"/>
      <c r="G1364" s="1424"/>
      <c r="H1364" s="1424"/>
      <c r="I1364" s="1424"/>
      <c r="J1364" s="1425"/>
      <c r="K1364" s="1423"/>
      <c r="L1364" s="1424"/>
      <c r="M1364" s="1424"/>
      <c r="N1364" s="1424"/>
      <c r="O1364" s="1424"/>
      <c r="P1364" s="1425"/>
      <c r="Q1364" s="1433"/>
      <c r="R1364" s="1434"/>
      <c r="S1364" s="1434"/>
      <c r="T1364" s="1434"/>
      <c r="U1364" s="1434"/>
      <c r="V1364" s="1435"/>
      <c r="W1364" s="1423"/>
      <c r="X1364" s="1424"/>
      <c r="Y1364" s="1424"/>
      <c r="Z1364" s="1424"/>
      <c r="AA1364" s="1424"/>
      <c r="AB1364" s="1425"/>
      <c r="AC1364" s="1433"/>
      <c r="AD1364" s="1434"/>
      <c r="AE1364" s="1434"/>
      <c r="AF1364" s="1434"/>
      <c r="AG1364" s="1434"/>
      <c r="AH1364" s="1434"/>
      <c r="AI1364" s="1435"/>
      <c r="AJ1364" s="1423"/>
      <c r="AK1364" s="1424"/>
      <c r="AL1364" s="1424"/>
      <c r="AM1364" s="1424"/>
      <c r="AN1364" s="1424"/>
      <c r="AO1364" s="1424"/>
      <c r="AP1364" s="1425"/>
      <c r="AQ1364" s="1433"/>
      <c r="AR1364" s="1434"/>
      <c r="AS1364" s="1434"/>
      <c r="AT1364" s="1434"/>
      <c r="AU1364" s="1434"/>
      <c r="AV1364" s="1435"/>
      <c r="AW1364" s="1433"/>
      <c r="AX1364" s="1434"/>
      <c r="AY1364" s="1434"/>
      <c r="AZ1364" s="1434"/>
      <c r="BA1364" s="1434"/>
      <c r="BB1364" s="1434"/>
      <c r="BC1364" s="1435"/>
    </row>
    <row r="1365" spans="1:55" hidden="1">
      <c r="A1365" s="1426">
        <v>10</v>
      </c>
      <c r="B1365" s="1427"/>
      <c r="C1365" s="1428"/>
      <c r="D1365" s="1423"/>
      <c r="E1365" s="1424"/>
      <c r="F1365" s="1424"/>
      <c r="G1365" s="1424"/>
      <c r="H1365" s="1424"/>
      <c r="I1365" s="1424"/>
      <c r="J1365" s="1425"/>
      <c r="K1365" s="1423"/>
      <c r="L1365" s="1424"/>
      <c r="M1365" s="1424"/>
      <c r="N1365" s="1424"/>
      <c r="O1365" s="1424"/>
      <c r="P1365" s="1425"/>
      <c r="Q1365" s="1433"/>
      <c r="R1365" s="1434"/>
      <c r="S1365" s="1434"/>
      <c r="T1365" s="1434"/>
      <c r="U1365" s="1434"/>
      <c r="V1365" s="1435"/>
      <c r="W1365" s="1423"/>
      <c r="X1365" s="1424"/>
      <c r="Y1365" s="1424"/>
      <c r="Z1365" s="1424"/>
      <c r="AA1365" s="1424"/>
      <c r="AB1365" s="1425"/>
      <c r="AC1365" s="1433"/>
      <c r="AD1365" s="1434"/>
      <c r="AE1365" s="1434"/>
      <c r="AF1365" s="1434"/>
      <c r="AG1365" s="1434"/>
      <c r="AH1365" s="1434"/>
      <c r="AI1365" s="1435"/>
      <c r="AJ1365" s="1423"/>
      <c r="AK1365" s="1424"/>
      <c r="AL1365" s="1424"/>
      <c r="AM1365" s="1424"/>
      <c r="AN1365" s="1424"/>
      <c r="AO1365" s="1424"/>
      <c r="AP1365" s="1425"/>
      <c r="AQ1365" s="1433"/>
      <c r="AR1365" s="1434"/>
      <c r="AS1365" s="1434"/>
      <c r="AT1365" s="1434"/>
      <c r="AU1365" s="1434"/>
      <c r="AV1365" s="1435"/>
      <c r="AW1365" s="1433"/>
      <c r="AX1365" s="1434"/>
      <c r="AY1365" s="1434"/>
      <c r="AZ1365" s="1434"/>
      <c r="BA1365" s="1434"/>
      <c r="BB1365" s="1434"/>
      <c r="BC1365" s="1435"/>
    </row>
    <row r="1366" spans="1:55" hidden="1">
      <c r="A1366" s="1426">
        <v>11</v>
      </c>
      <c r="B1366" s="1427"/>
      <c r="C1366" s="1428"/>
      <c r="D1366" s="1423"/>
      <c r="E1366" s="1424"/>
      <c r="F1366" s="1424"/>
      <c r="G1366" s="1424"/>
      <c r="H1366" s="1424"/>
      <c r="I1366" s="1424"/>
      <c r="J1366" s="1425"/>
      <c r="K1366" s="1423"/>
      <c r="L1366" s="1424"/>
      <c r="M1366" s="1424"/>
      <c r="N1366" s="1424"/>
      <c r="O1366" s="1424"/>
      <c r="P1366" s="1425"/>
      <c r="Q1366" s="1433"/>
      <c r="R1366" s="1434"/>
      <c r="S1366" s="1434"/>
      <c r="T1366" s="1434"/>
      <c r="U1366" s="1434"/>
      <c r="V1366" s="1435"/>
      <c r="W1366" s="1423"/>
      <c r="X1366" s="1424"/>
      <c r="Y1366" s="1424"/>
      <c r="Z1366" s="1424"/>
      <c r="AA1366" s="1424"/>
      <c r="AB1366" s="1425"/>
      <c r="AC1366" s="1433"/>
      <c r="AD1366" s="1434"/>
      <c r="AE1366" s="1434"/>
      <c r="AF1366" s="1434"/>
      <c r="AG1366" s="1434"/>
      <c r="AH1366" s="1434"/>
      <c r="AI1366" s="1435"/>
      <c r="AJ1366" s="1423"/>
      <c r="AK1366" s="1424"/>
      <c r="AL1366" s="1424"/>
      <c r="AM1366" s="1424"/>
      <c r="AN1366" s="1424"/>
      <c r="AO1366" s="1424"/>
      <c r="AP1366" s="1425"/>
      <c r="AQ1366" s="1433"/>
      <c r="AR1366" s="1434"/>
      <c r="AS1366" s="1434"/>
      <c r="AT1366" s="1434"/>
      <c r="AU1366" s="1434"/>
      <c r="AV1366" s="1435"/>
      <c r="AW1366" s="1433"/>
      <c r="AX1366" s="1434"/>
      <c r="AY1366" s="1434"/>
      <c r="AZ1366" s="1434"/>
      <c r="BA1366" s="1434"/>
      <c r="BB1366" s="1434"/>
      <c r="BC1366" s="1435"/>
    </row>
    <row r="1367" spans="1:55" hidden="1">
      <c r="A1367" s="1426">
        <v>12</v>
      </c>
      <c r="B1367" s="1427"/>
      <c r="C1367" s="1428"/>
      <c r="D1367" s="1423"/>
      <c r="E1367" s="1424"/>
      <c r="F1367" s="1424"/>
      <c r="G1367" s="1424"/>
      <c r="H1367" s="1424"/>
      <c r="I1367" s="1424"/>
      <c r="J1367" s="1425"/>
      <c r="K1367" s="1423"/>
      <c r="L1367" s="1424"/>
      <c r="M1367" s="1424"/>
      <c r="N1367" s="1424"/>
      <c r="O1367" s="1424"/>
      <c r="P1367" s="1425"/>
      <c r="Q1367" s="1433"/>
      <c r="R1367" s="1434"/>
      <c r="S1367" s="1434"/>
      <c r="T1367" s="1434"/>
      <c r="U1367" s="1434"/>
      <c r="V1367" s="1435"/>
      <c r="W1367" s="1423"/>
      <c r="X1367" s="1424"/>
      <c r="Y1367" s="1424"/>
      <c r="Z1367" s="1424"/>
      <c r="AA1367" s="1424"/>
      <c r="AB1367" s="1425"/>
      <c r="AC1367" s="1433"/>
      <c r="AD1367" s="1434"/>
      <c r="AE1367" s="1434"/>
      <c r="AF1367" s="1434"/>
      <c r="AG1367" s="1434"/>
      <c r="AH1367" s="1434"/>
      <c r="AI1367" s="1435"/>
      <c r="AJ1367" s="1423"/>
      <c r="AK1367" s="1424"/>
      <c r="AL1367" s="1424"/>
      <c r="AM1367" s="1424"/>
      <c r="AN1367" s="1424"/>
      <c r="AO1367" s="1424"/>
      <c r="AP1367" s="1425"/>
      <c r="AQ1367" s="1433"/>
      <c r="AR1367" s="1434"/>
      <c r="AS1367" s="1434"/>
      <c r="AT1367" s="1434"/>
      <c r="AU1367" s="1434"/>
      <c r="AV1367" s="1435"/>
      <c r="AW1367" s="1433"/>
      <c r="AX1367" s="1434"/>
      <c r="AY1367" s="1434"/>
      <c r="AZ1367" s="1434"/>
      <c r="BA1367" s="1434"/>
      <c r="BB1367" s="1434"/>
      <c r="BC1367" s="1435"/>
    </row>
    <row r="1368" spans="1:55" hidden="1">
      <c r="A1368" s="1426">
        <v>13</v>
      </c>
      <c r="B1368" s="1427"/>
      <c r="C1368" s="1428"/>
      <c r="D1368" s="1423"/>
      <c r="E1368" s="1424"/>
      <c r="F1368" s="1424"/>
      <c r="G1368" s="1424"/>
      <c r="H1368" s="1424"/>
      <c r="I1368" s="1424"/>
      <c r="J1368" s="1425"/>
      <c r="K1368" s="1423"/>
      <c r="L1368" s="1424"/>
      <c r="M1368" s="1424"/>
      <c r="N1368" s="1424"/>
      <c r="O1368" s="1424"/>
      <c r="P1368" s="1425"/>
      <c r="Q1368" s="1433"/>
      <c r="R1368" s="1434"/>
      <c r="S1368" s="1434"/>
      <c r="T1368" s="1434"/>
      <c r="U1368" s="1434"/>
      <c r="V1368" s="1435"/>
      <c r="W1368" s="1423"/>
      <c r="X1368" s="1424"/>
      <c r="Y1368" s="1424"/>
      <c r="Z1368" s="1424"/>
      <c r="AA1368" s="1424"/>
      <c r="AB1368" s="1425"/>
      <c r="AC1368" s="1433"/>
      <c r="AD1368" s="1434"/>
      <c r="AE1368" s="1434"/>
      <c r="AF1368" s="1434"/>
      <c r="AG1368" s="1434"/>
      <c r="AH1368" s="1434"/>
      <c r="AI1368" s="1435"/>
      <c r="AJ1368" s="1423"/>
      <c r="AK1368" s="1424"/>
      <c r="AL1368" s="1424"/>
      <c r="AM1368" s="1424"/>
      <c r="AN1368" s="1424"/>
      <c r="AO1368" s="1424"/>
      <c r="AP1368" s="1425"/>
      <c r="AQ1368" s="1433"/>
      <c r="AR1368" s="1434"/>
      <c r="AS1368" s="1434"/>
      <c r="AT1368" s="1434"/>
      <c r="AU1368" s="1434"/>
      <c r="AV1368" s="1435"/>
      <c r="AW1368" s="1433"/>
      <c r="AX1368" s="1434"/>
      <c r="AY1368" s="1434"/>
      <c r="AZ1368" s="1434"/>
      <c r="BA1368" s="1434"/>
      <c r="BB1368" s="1434"/>
      <c r="BC1368" s="1435"/>
    </row>
    <row r="1369" spans="1:55" hidden="1">
      <c r="A1369" s="1426">
        <v>14</v>
      </c>
      <c r="B1369" s="1427"/>
      <c r="C1369" s="1428"/>
      <c r="D1369" s="1423"/>
      <c r="E1369" s="1424"/>
      <c r="F1369" s="1424"/>
      <c r="G1369" s="1424"/>
      <c r="H1369" s="1424"/>
      <c r="I1369" s="1424"/>
      <c r="J1369" s="1425"/>
      <c r="K1369" s="1423"/>
      <c r="L1369" s="1424"/>
      <c r="M1369" s="1424"/>
      <c r="N1369" s="1424"/>
      <c r="O1369" s="1424"/>
      <c r="P1369" s="1425"/>
      <c r="Q1369" s="1433"/>
      <c r="R1369" s="1434"/>
      <c r="S1369" s="1434"/>
      <c r="T1369" s="1434"/>
      <c r="U1369" s="1434"/>
      <c r="V1369" s="1435"/>
      <c r="W1369" s="1423"/>
      <c r="X1369" s="1424"/>
      <c r="Y1369" s="1424"/>
      <c r="Z1369" s="1424"/>
      <c r="AA1369" s="1424"/>
      <c r="AB1369" s="1425"/>
      <c r="AC1369" s="1433"/>
      <c r="AD1369" s="1434"/>
      <c r="AE1369" s="1434"/>
      <c r="AF1369" s="1434"/>
      <c r="AG1369" s="1434"/>
      <c r="AH1369" s="1434"/>
      <c r="AI1369" s="1435"/>
      <c r="AJ1369" s="1423"/>
      <c r="AK1369" s="1424"/>
      <c r="AL1369" s="1424"/>
      <c r="AM1369" s="1424"/>
      <c r="AN1369" s="1424"/>
      <c r="AO1369" s="1424"/>
      <c r="AP1369" s="1425"/>
      <c r="AQ1369" s="1433"/>
      <c r="AR1369" s="1434"/>
      <c r="AS1369" s="1434"/>
      <c r="AT1369" s="1434"/>
      <c r="AU1369" s="1434"/>
      <c r="AV1369" s="1435"/>
      <c r="AW1369" s="1433"/>
      <c r="AX1369" s="1434"/>
      <c r="AY1369" s="1434"/>
      <c r="AZ1369" s="1434"/>
      <c r="BA1369" s="1434"/>
      <c r="BB1369" s="1434"/>
      <c r="BC1369" s="1435"/>
    </row>
    <row r="1370" spans="1:55" hidden="1">
      <c r="A1370" s="1426">
        <v>15</v>
      </c>
      <c r="B1370" s="1427"/>
      <c r="C1370" s="1428"/>
      <c r="D1370" s="1423"/>
      <c r="E1370" s="1424"/>
      <c r="F1370" s="1424"/>
      <c r="G1370" s="1424"/>
      <c r="H1370" s="1424"/>
      <c r="I1370" s="1424"/>
      <c r="J1370" s="1425"/>
      <c r="K1370" s="1423"/>
      <c r="L1370" s="1424"/>
      <c r="M1370" s="1424"/>
      <c r="N1370" s="1424"/>
      <c r="O1370" s="1424"/>
      <c r="P1370" s="1425"/>
      <c r="Q1370" s="1433"/>
      <c r="R1370" s="1434"/>
      <c r="S1370" s="1434"/>
      <c r="T1370" s="1434"/>
      <c r="U1370" s="1434"/>
      <c r="V1370" s="1435"/>
      <c r="W1370" s="1423"/>
      <c r="X1370" s="1424"/>
      <c r="Y1370" s="1424"/>
      <c r="Z1370" s="1424"/>
      <c r="AA1370" s="1424"/>
      <c r="AB1370" s="1425"/>
      <c r="AC1370" s="1433"/>
      <c r="AD1370" s="1434"/>
      <c r="AE1370" s="1434"/>
      <c r="AF1370" s="1434"/>
      <c r="AG1370" s="1434"/>
      <c r="AH1370" s="1434"/>
      <c r="AI1370" s="1435"/>
      <c r="AJ1370" s="1423"/>
      <c r="AK1370" s="1424"/>
      <c r="AL1370" s="1424"/>
      <c r="AM1370" s="1424"/>
      <c r="AN1370" s="1424"/>
      <c r="AO1370" s="1424"/>
      <c r="AP1370" s="1425"/>
      <c r="AQ1370" s="1433"/>
      <c r="AR1370" s="1434"/>
      <c r="AS1370" s="1434"/>
      <c r="AT1370" s="1434"/>
      <c r="AU1370" s="1434"/>
      <c r="AV1370" s="1435"/>
      <c r="AW1370" s="1433"/>
      <c r="AX1370" s="1434"/>
      <c r="AY1370" s="1434"/>
      <c r="AZ1370" s="1434"/>
      <c r="BA1370" s="1434"/>
      <c r="BB1370" s="1434"/>
      <c r="BC1370" s="1435"/>
    </row>
    <row r="1371" spans="1:55" hidden="1">
      <c r="A1371" s="1426">
        <v>16</v>
      </c>
      <c r="B1371" s="1427"/>
      <c r="C1371" s="1428"/>
      <c r="D1371" s="1423"/>
      <c r="E1371" s="1424"/>
      <c r="F1371" s="1424"/>
      <c r="G1371" s="1424"/>
      <c r="H1371" s="1424"/>
      <c r="I1371" s="1424"/>
      <c r="J1371" s="1425"/>
      <c r="K1371" s="1423"/>
      <c r="L1371" s="1424"/>
      <c r="M1371" s="1424"/>
      <c r="N1371" s="1424"/>
      <c r="O1371" s="1424"/>
      <c r="P1371" s="1425"/>
      <c r="Q1371" s="1433"/>
      <c r="R1371" s="1434"/>
      <c r="S1371" s="1434"/>
      <c r="T1371" s="1434"/>
      <c r="U1371" s="1434"/>
      <c r="V1371" s="1435"/>
      <c r="W1371" s="1423"/>
      <c r="X1371" s="1424"/>
      <c r="Y1371" s="1424"/>
      <c r="Z1371" s="1424"/>
      <c r="AA1371" s="1424"/>
      <c r="AB1371" s="1425"/>
      <c r="AC1371" s="1433"/>
      <c r="AD1371" s="1434"/>
      <c r="AE1371" s="1434"/>
      <c r="AF1371" s="1434"/>
      <c r="AG1371" s="1434"/>
      <c r="AH1371" s="1434"/>
      <c r="AI1371" s="1435"/>
      <c r="AJ1371" s="1423"/>
      <c r="AK1371" s="1424"/>
      <c r="AL1371" s="1424"/>
      <c r="AM1371" s="1424"/>
      <c r="AN1371" s="1424"/>
      <c r="AO1371" s="1424"/>
      <c r="AP1371" s="1425"/>
      <c r="AQ1371" s="1433"/>
      <c r="AR1371" s="1434"/>
      <c r="AS1371" s="1434"/>
      <c r="AT1371" s="1434"/>
      <c r="AU1371" s="1434"/>
      <c r="AV1371" s="1435"/>
      <c r="AW1371" s="1433"/>
      <c r="AX1371" s="1434"/>
      <c r="AY1371" s="1434"/>
      <c r="AZ1371" s="1434"/>
      <c r="BA1371" s="1434"/>
      <c r="BB1371" s="1434"/>
      <c r="BC1371" s="1435"/>
    </row>
    <row r="1372" spans="1:55" hidden="1">
      <c r="A1372" s="1426">
        <v>17</v>
      </c>
      <c r="B1372" s="1427"/>
      <c r="C1372" s="1428"/>
      <c r="D1372" s="1423"/>
      <c r="E1372" s="1424"/>
      <c r="F1372" s="1424"/>
      <c r="G1372" s="1424"/>
      <c r="H1372" s="1424"/>
      <c r="I1372" s="1424"/>
      <c r="J1372" s="1425"/>
      <c r="K1372" s="1423"/>
      <c r="L1372" s="1424"/>
      <c r="M1372" s="1424"/>
      <c r="N1372" s="1424"/>
      <c r="O1372" s="1424"/>
      <c r="P1372" s="1425"/>
      <c r="Q1372" s="1433"/>
      <c r="R1372" s="1434"/>
      <c r="S1372" s="1434"/>
      <c r="T1372" s="1434"/>
      <c r="U1372" s="1434"/>
      <c r="V1372" s="1435"/>
      <c r="W1372" s="1423"/>
      <c r="X1372" s="1424"/>
      <c r="Y1372" s="1424"/>
      <c r="Z1372" s="1424"/>
      <c r="AA1372" s="1424"/>
      <c r="AB1372" s="1425"/>
      <c r="AC1372" s="1433"/>
      <c r="AD1372" s="1434"/>
      <c r="AE1372" s="1434"/>
      <c r="AF1372" s="1434"/>
      <c r="AG1372" s="1434"/>
      <c r="AH1372" s="1434"/>
      <c r="AI1372" s="1435"/>
      <c r="AJ1372" s="1423"/>
      <c r="AK1372" s="1424"/>
      <c r="AL1372" s="1424"/>
      <c r="AM1372" s="1424"/>
      <c r="AN1372" s="1424"/>
      <c r="AO1372" s="1424"/>
      <c r="AP1372" s="1425"/>
      <c r="AQ1372" s="1433"/>
      <c r="AR1372" s="1434"/>
      <c r="AS1372" s="1434"/>
      <c r="AT1372" s="1434"/>
      <c r="AU1372" s="1434"/>
      <c r="AV1372" s="1435"/>
      <c r="AW1372" s="1433"/>
      <c r="AX1372" s="1434"/>
      <c r="AY1372" s="1434"/>
      <c r="AZ1372" s="1434"/>
      <c r="BA1372" s="1434"/>
      <c r="BB1372" s="1434"/>
      <c r="BC1372" s="1435"/>
    </row>
    <row r="1373" spans="1:55" hidden="1">
      <c r="A1373" s="1426">
        <v>18</v>
      </c>
      <c r="B1373" s="1427"/>
      <c r="C1373" s="1428"/>
      <c r="D1373" s="1423"/>
      <c r="E1373" s="1424"/>
      <c r="F1373" s="1424"/>
      <c r="G1373" s="1424"/>
      <c r="H1373" s="1424"/>
      <c r="I1373" s="1424"/>
      <c r="J1373" s="1425"/>
      <c r="K1373" s="1423"/>
      <c r="L1373" s="1424"/>
      <c r="M1373" s="1424"/>
      <c r="N1373" s="1424"/>
      <c r="O1373" s="1424"/>
      <c r="P1373" s="1425"/>
      <c r="Q1373" s="1433"/>
      <c r="R1373" s="1434"/>
      <c r="S1373" s="1434"/>
      <c r="T1373" s="1434"/>
      <c r="U1373" s="1434"/>
      <c r="V1373" s="1435"/>
      <c r="W1373" s="1423"/>
      <c r="X1373" s="1424"/>
      <c r="Y1373" s="1424"/>
      <c r="Z1373" s="1424"/>
      <c r="AA1373" s="1424"/>
      <c r="AB1373" s="1425"/>
      <c r="AC1373" s="1433"/>
      <c r="AD1373" s="1434"/>
      <c r="AE1373" s="1434"/>
      <c r="AF1373" s="1434"/>
      <c r="AG1373" s="1434"/>
      <c r="AH1373" s="1434"/>
      <c r="AI1373" s="1435"/>
      <c r="AJ1373" s="1423"/>
      <c r="AK1373" s="1424"/>
      <c r="AL1373" s="1424"/>
      <c r="AM1373" s="1424"/>
      <c r="AN1373" s="1424"/>
      <c r="AO1373" s="1424"/>
      <c r="AP1373" s="1425"/>
      <c r="AQ1373" s="1433"/>
      <c r="AR1373" s="1434"/>
      <c r="AS1373" s="1434"/>
      <c r="AT1373" s="1434"/>
      <c r="AU1373" s="1434"/>
      <c r="AV1373" s="1435"/>
      <c r="AW1373" s="1433"/>
      <c r="AX1373" s="1434"/>
      <c r="AY1373" s="1434"/>
      <c r="AZ1373" s="1434"/>
      <c r="BA1373" s="1434"/>
      <c r="BB1373" s="1434"/>
      <c r="BC1373" s="1435"/>
    </row>
    <row r="1374" spans="1:55" hidden="1">
      <c r="A1374" s="1426">
        <v>19</v>
      </c>
      <c r="B1374" s="1427"/>
      <c r="C1374" s="1428"/>
      <c r="D1374" s="1423"/>
      <c r="E1374" s="1424"/>
      <c r="F1374" s="1424"/>
      <c r="G1374" s="1424"/>
      <c r="H1374" s="1424"/>
      <c r="I1374" s="1424"/>
      <c r="J1374" s="1425"/>
      <c r="K1374" s="1423"/>
      <c r="L1374" s="1424"/>
      <c r="M1374" s="1424"/>
      <c r="N1374" s="1424"/>
      <c r="O1374" s="1424"/>
      <c r="P1374" s="1425"/>
      <c r="Q1374" s="1433"/>
      <c r="R1374" s="1434"/>
      <c r="S1374" s="1434"/>
      <c r="T1374" s="1434"/>
      <c r="U1374" s="1434"/>
      <c r="V1374" s="1435"/>
      <c r="W1374" s="1423"/>
      <c r="X1374" s="1424"/>
      <c r="Y1374" s="1424"/>
      <c r="Z1374" s="1424"/>
      <c r="AA1374" s="1424"/>
      <c r="AB1374" s="1425"/>
      <c r="AC1374" s="1433"/>
      <c r="AD1374" s="1434"/>
      <c r="AE1374" s="1434"/>
      <c r="AF1374" s="1434"/>
      <c r="AG1374" s="1434"/>
      <c r="AH1374" s="1434"/>
      <c r="AI1374" s="1435"/>
      <c r="AJ1374" s="1423"/>
      <c r="AK1374" s="1424"/>
      <c r="AL1374" s="1424"/>
      <c r="AM1374" s="1424"/>
      <c r="AN1374" s="1424"/>
      <c r="AO1374" s="1424"/>
      <c r="AP1374" s="1425"/>
      <c r="AQ1374" s="1433"/>
      <c r="AR1374" s="1434"/>
      <c r="AS1374" s="1434"/>
      <c r="AT1374" s="1434"/>
      <c r="AU1374" s="1434"/>
      <c r="AV1374" s="1435"/>
      <c r="AW1374" s="1433"/>
      <c r="AX1374" s="1434"/>
      <c r="AY1374" s="1434"/>
      <c r="AZ1374" s="1434"/>
      <c r="BA1374" s="1434"/>
      <c r="BB1374" s="1434"/>
      <c r="BC1374" s="1435"/>
    </row>
    <row r="1375" spans="1:55" hidden="1">
      <c r="A1375" s="1426">
        <v>20</v>
      </c>
      <c r="B1375" s="1427"/>
      <c r="C1375" s="1428"/>
      <c r="D1375" s="1423"/>
      <c r="E1375" s="1424"/>
      <c r="F1375" s="1424"/>
      <c r="G1375" s="1424"/>
      <c r="H1375" s="1424"/>
      <c r="I1375" s="1424"/>
      <c r="J1375" s="1425"/>
      <c r="K1375" s="1423"/>
      <c r="L1375" s="1424"/>
      <c r="M1375" s="1424"/>
      <c r="N1375" s="1424"/>
      <c r="O1375" s="1424"/>
      <c r="P1375" s="1425"/>
      <c r="Q1375" s="1433"/>
      <c r="R1375" s="1434"/>
      <c r="S1375" s="1434"/>
      <c r="T1375" s="1434"/>
      <c r="U1375" s="1434"/>
      <c r="V1375" s="1435"/>
      <c r="W1375" s="1423"/>
      <c r="X1375" s="1424"/>
      <c r="Y1375" s="1424"/>
      <c r="Z1375" s="1424"/>
      <c r="AA1375" s="1424"/>
      <c r="AB1375" s="1425"/>
      <c r="AC1375" s="1433"/>
      <c r="AD1375" s="1434"/>
      <c r="AE1375" s="1434"/>
      <c r="AF1375" s="1434"/>
      <c r="AG1375" s="1434"/>
      <c r="AH1375" s="1434"/>
      <c r="AI1375" s="1435"/>
      <c r="AJ1375" s="1423"/>
      <c r="AK1375" s="1424"/>
      <c r="AL1375" s="1424"/>
      <c r="AM1375" s="1424"/>
      <c r="AN1375" s="1424"/>
      <c r="AO1375" s="1424"/>
      <c r="AP1375" s="1425"/>
      <c r="AQ1375" s="1433"/>
      <c r="AR1375" s="1434"/>
      <c r="AS1375" s="1434"/>
      <c r="AT1375" s="1434"/>
      <c r="AU1375" s="1434"/>
      <c r="AV1375" s="1435"/>
      <c r="AW1375" s="1433"/>
      <c r="AX1375" s="1434"/>
      <c r="AY1375" s="1434"/>
      <c r="AZ1375" s="1434"/>
      <c r="BA1375" s="1434"/>
      <c r="BB1375" s="1434"/>
      <c r="BC1375" s="1435"/>
    </row>
    <row r="1376" spans="1:55" hidden="1">
      <c r="A1376" s="1426">
        <v>21</v>
      </c>
      <c r="B1376" s="1427"/>
      <c r="C1376" s="1428"/>
      <c r="D1376" s="1423"/>
      <c r="E1376" s="1424"/>
      <c r="F1376" s="1424"/>
      <c r="G1376" s="1424"/>
      <c r="H1376" s="1424"/>
      <c r="I1376" s="1424"/>
      <c r="J1376" s="1425"/>
      <c r="K1376" s="1423"/>
      <c r="L1376" s="1424"/>
      <c r="M1376" s="1424"/>
      <c r="N1376" s="1424"/>
      <c r="O1376" s="1424"/>
      <c r="P1376" s="1425"/>
      <c r="Q1376" s="1433"/>
      <c r="R1376" s="1434"/>
      <c r="S1376" s="1434"/>
      <c r="T1376" s="1434"/>
      <c r="U1376" s="1434"/>
      <c r="V1376" s="1435"/>
      <c r="W1376" s="1423"/>
      <c r="X1376" s="1424"/>
      <c r="Y1376" s="1424"/>
      <c r="Z1376" s="1424"/>
      <c r="AA1376" s="1424"/>
      <c r="AB1376" s="1425"/>
      <c r="AC1376" s="1433"/>
      <c r="AD1376" s="1434"/>
      <c r="AE1376" s="1434"/>
      <c r="AF1376" s="1434"/>
      <c r="AG1376" s="1434"/>
      <c r="AH1376" s="1434"/>
      <c r="AI1376" s="1435"/>
      <c r="AJ1376" s="1423"/>
      <c r="AK1376" s="1424"/>
      <c r="AL1376" s="1424"/>
      <c r="AM1376" s="1424"/>
      <c r="AN1376" s="1424"/>
      <c r="AO1376" s="1424"/>
      <c r="AP1376" s="1425"/>
      <c r="AQ1376" s="1433"/>
      <c r="AR1376" s="1434"/>
      <c r="AS1376" s="1434"/>
      <c r="AT1376" s="1434"/>
      <c r="AU1376" s="1434"/>
      <c r="AV1376" s="1435"/>
      <c r="AW1376" s="1433"/>
      <c r="AX1376" s="1434"/>
      <c r="AY1376" s="1434"/>
      <c r="AZ1376" s="1434"/>
      <c r="BA1376" s="1434"/>
      <c r="BB1376" s="1434"/>
      <c r="BC1376" s="1435"/>
    </row>
    <row r="1377" spans="1:55" hidden="1">
      <c r="A1377" s="1426">
        <v>22</v>
      </c>
      <c r="B1377" s="1427"/>
      <c r="C1377" s="1428"/>
      <c r="D1377" s="1423"/>
      <c r="E1377" s="1424"/>
      <c r="F1377" s="1424"/>
      <c r="G1377" s="1424"/>
      <c r="H1377" s="1424"/>
      <c r="I1377" s="1424"/>
      <c r="J1377" s="1425"/>
      <c r="K1377" s="1423"/>
      <c r="L1377" s="1424"/>
      <c r="M1377" s="1424"/>
      <c r="N1377" s="1424"/>
      <c r="O1377" s="1424"/>
      <c r="P1377" s="1425"/>
      <c r="Q1377" s="1433"/>
      <c r="R1377" s="1434"/>
      <c r="S1377" s="1434"/>
      <c r="T1377" s="1434"/>
      <c r="U1377" s="1434"/>
      <c r="V1377" s="1435"/>
      <c r="W1377" s="1423"/>
      <c r="X1377" s="1424"/>
      <c r="Y1377" s="1424"/>
      <c r="Z1377" s="1424"/>
      <c r="AA1377" s="1424"/>
      <c r="AB1377" s="1425"/>
      <c r="AC1377" s="1433"/>
      <c r="AD1377" s="1434"/>
      <c r="AE1377" s="1434"/>
      <c r="AF1377" s="1434"/>
      <c r="AG1377" s="1434"/>
      <c r="AH1377" s="1434"/>
      <c r="AI1377" s="1435"/>
      <c r="AJ1377" s="1423"/>
      <c r="AK1377" s="1424"/>
      <c r="AL1377" s="1424"/>
      <c r="AM1377" s="1424"/>
      <c r="AN1377" s="1424"/>
      <c r="AO1377" s="1424"/>
      <c r="AP1377" s="1425"/>
      <c r="AQ1377" s="1433"/>
      <c r="AR1377" s="1434"/>
      <c r="AS1377" s="1434"/>
      <c r="AT1377" s="1434"/>
      <c r="AU1377" s="1434"/>
      <c r="AV1377" s="1435"/>
      <c r="AW1377" s="1433"/>
      <c r="AX1377" s="1434"/>
      <c r="AY1377" s="1434"/>
      <c r="AZ1377" s="1434"/>
      <c r="BA1377" s="1434"/>
      <c r="BB1377" s="1434"/>
      <c r="BC1377" s="1435"/>
    </row>
    <row r="1378" spans="1:55" hidden="1">
      <c r="A1378" s="1426">
        <v>23</v>
      </c>
      <c r="B1378" s="1427"/>
      <c r="C1378" s="1428"/>
      <c r="D1378" s="1423"/>
      <c r="E1378" s="1424"/>
      <c r="F1378" s="1424"/>
      <c r="G1378" s="1424"/>
      <c r="H1378" s="1424"/>
      <c r="I1378" s="1424"/>
      <c r="J1378" s="1425"/>
      <c r="K1378" s="1423"/>
      <c r="L1378" s="1424"/>
      <c r="M1378" s="1424"/>
      <c r="N1378" s="1424"/>
      <c r="O1378" s="1424"/>
      <c r="P1378" s="1425"/>
      <c r="Q1378" s="1433"/>
      <c r="R1378" s="1434"/>
      <c r="S1378" s="1434"/>
      <c r="T1378" s="1434"/>
      <c r="U1378" s="1434"/>
      <c r="V1378" s="1435"/>
      <c r="W1378" s="1423"/>
      <c r="X1378" s="1424"/>
      <c r="Y1378" s="1424"/>
      <c r="Z1378" s="1424"/>
      <c r="AA1378" s="1424"/>
      <c r="AB1378" s="1425"/>
      <c r="AC1378" s="1433"/>
      <c r="AD1378" s="1434"/>
      <c r="AE1378" s="1434"/>
      <c r="AF1378" s="1434"/>
      <c r="AG1378" s="1434"/>
      <c r="AH1378" s="1434"/>
      <c r="AI1378" s="1435"/>
      <c r="AJ1378" s="1423"/>
      <c r="AK1378" s="1424"/>
      <c r="AL1378" s="1424"/>
      <c r="AM1378" s="1424"/>
      <c r="AN1378" s="1424"/>
      <c r="AO1378" s="1424"/>
      <c r="AP1378" s="1425"/>
      <c r="AQ1378" s="1433"/>
      <c r="AR1378" s="1434"/>
      <c r="AS1378" s="1434"/>
      <c r="AT1378" s="1434"/>
      <c r="AU1378" s="1434"/>
      <c r="AV1378" s="1435"/>
      <c r="AW1378" s="1433"/>
      <c r="AX1378" s="1434"/>
      <c r="AY1378" s="1434"/>
      <c r="AZ1378" s="1434"/>
      <c r="BA1378" s="1434"/>
      <c r="BB1378" s="1434"/>
      <c r="BC1378" s="1435"/>
    </row>
    <row r="1379" spans="1:55" hidden="1">
      <c r="A1379" s="1426">
        <v>24</v>
      </c>
      <c r="B1379" s="1427"/>
      <c r="C1379" s="1428"/>
      <c r="D1379" s="1423"/>
      <c r="E1379" s="1424"/>
      <c r="F1379" s="1424"/>
      <c r="G1379" s="1424"/>
      <c r="H1379" s="1424"/>
      <c r="I1379" s="1424"/>
      <c r="J1379" s="1425"/>
      <c r="K1379" s="1423"/>
      <c r="L1379" s="1424"/>
      <c r="M1379" s="1424"/>
      <c r="N1379" s="1424"/>
      <c r="O1379" s="1424"/>
      <c r="P1379" s="1425"/>
      <c r="Q1379" s="1433"/>
      <c r="R1379" s="1434"/>
      <c r="S1379" s="1434"/>
      <c r="T1379" s="1434"/>
      <c r="U1379" s="1434"/>
      <c r="V1379" s="1435"/>
      <c r="W1379" s="1423"/>
      <c r="X1379" s="1424"/>
      <c r="Y1379" s="1424"/>
      <c r="Z1379" s="1424"/>
      <c r="AA1379" s="1424"/>
      <c r="AB1379" s="1425"/>
      <c r="AC1379" s="1433"/>
      <c r="AD1379" s="1434"/>
      <c r="AE1379" s="1434"/>
      <c r="AF1379" s="1434"/>
      <c r="AG1379" s="1434"/>
      <c r="AH1379" s="1434"/>
      <c r="AI1379" s="1435"/>
      <c r="AJ1379" s="1423"/>
      <c r="AK1379" s="1424"/>
      <c r="AL1379" s="1424"/>
      <c r="AM1379" s="1424"/>
      <c r="AN1379" s="1424"/>
      <c r="AO1379" s="1424"/>
      <c r="AP1379" s="1425"/>
      <c r="AQ1379" s="1433"/>
      <c r="AR1379" s="1434"/>
      <c r="AS1379" s="1434"/>
      <c r="AT1379" s="1434"/>
      <c r="AU1379" s="1434"/>
      <c r="AV1379" s="1435"/>
      <c r="AW1379" s="1433"/>
      <c r="AX1379" s="1434"/>
      <c r="AY1379" s="1434"/>
      <c r="AZ1379" s="1434"/>
      <c r="BA1379" s="1434"/>
      <c r="BB1379" s="1434"/>
      <c r="BC1379" s="1435"/>
    </row>
    <row r="1380" spans="1:55" hidden="1">
      <c r="A1380" s="1426">
        <v>25</v>
      </c>
      <c r="B1380" s="1427"/>
      <c r="C1380" s="1428"/>
      <c r="D1380" s="1423"/>
      <c r="E1380" s="1424"/>
      <c r="F1380" s="1424"/>
      <c r="G1380" s="1424"/>
      <c r="H1380" s="1424"/>
      <c r="I1380" s="1424"/>
      <c r="J1380" s="1425"/>
      <c r="K1380" s="1423"/>
      <c r="L1380" s="1424"/>
      <c r="M1380" s="1424"/>
      <c r="N1380" s="1424"/>
      <c r="O1380" s="1424"/>
      <c r="P1380" s="1425"/>
      <c r="Q1380" s="1433"/>
      <c r="R1380" s="1434"/>
      <c r="S1380" s="1434"/>
      <c r="T1380" s="1434"/>
      <c r="U1380" s="1434"/>
      <c r="V1380" s="1435"/>
      <c r="W1380" s="1423"/>
      <c r="X1380" s="1424"/>
      <c r="Y1380" s="1424"/>
      <c r="Z1380" s="1424"/>
      <c r="AA1380" s="1424"/>
      <c r="AB1380" s="1425"/>
      <c r="AC1380" s="1433"/>
      <c r="AD1380" s="1434"/>
      <c r="AE1380" s="1434"/>
      <c r="AF1380" s="1434"/>
      <c r="AG1380" s="1434"/>
      <c r="AH1380" s="1434"/>
      <c r="AI1380" s="1435"/>
      <c r="AJ1380" s="1423"/>
      <c r="AK1380" s="1424"/>
      <c r="AL1380" s="1424"/>
      <c r="AM1380" s="1424"/>
      <c r="AN1380" s="1424"/>
      <c r="AO1380" s="1424"/>
      <c r="AP1380" s="1425"/>
      <c r="AQ1380" s="1433"/>
      <c r="AR1380" s="1434"/>
      <c r="AS1380" s="1434"/>
      <c r="AT1380" s="1434"/>
      <c r="AU1380" s="1434"/>
      <c r="AV1380" s="1435"/>
      <c r="AW1380" s="1433"/>
      <c r="AX1380" s="1434"/>
      <c r="AY1380" s="1434"/>
      <c r="AZ1380" s="1434"/>
      <c r="BA1380" s="1434"/>
      <c r="BB1380" s="1434"/>
      <c r="BC1380" s="1435"/>
    </row>
    <row r="1381" spans="1:55" hidden="1">
      <c r="A1381" s="1426">
        <v>26</v>
      </c>
      <c r="B1381" s="1427"/>
      <c r="C1381" s="1428"/>
      <c r="D1381" s="1423"/>
      <c r="E1381" s="1424"/>
      <c r="F1381" s="1424"/>
      <c r="G1381" s="1424"/>
      <c r="H1381" s="1424"/>
      <c r="I1381" s="1424"/>
      <c r="J1381" s="1425"/>
      <c r="K1381" s="1423"/>
      <c r="L1381" s="1424"/>
      <c r="M1381" s="1424"/>
      <c r="N1381" s="1424"/>
      <c r="O1381" s="1424"/>
      <c r="P1381" s="1425"/>
      <c r="Q1381" s="1433"/>
      <c r="R1381" s="1434"/>
      <c r="S1381" s="1434"/>
      <c r="T1381" s="1434"/>
      <c r="U1381" s="1434"/>
      <c r="V1381" s="1435"/>
      <c r="W1381" s="1423"/>
      <c r="X1381" s="1424"/>
      <c r="Y1381" s="1424"/>
      <c r="Z1381" s="1424"/>
      <c r="AA1381" s="1424"/>
      <c r="AB1381" s="1425"/>
      <c r="AC1381" s="1433"/>
      <c r="AD1381" s="1434"/>
      <c r="AE1381" s="1434"/>
      <c r="AF1381" s="1434"/>
      <c r="AG1381" s="1434"/>
      <c r="AH1381" s="1434"/>
      <c r="AI1381" s="1435"/>
      <c r="AJ1381" s="1423"/>
      <c r="AK1381" s="1424"/>
      <c r="AL1381" s="1424"/>
      <c r="AM1381" s="1424"/>
      <c r="AN1381" s="1424"/>
      <c r="AO1381" s="1424"/>
      <c r="AP1381" s="1425"/>
      <c r="AQ1381" s="1433"/>
      <c r="AR1381" s="1434"/>
      <c r="AS1381" s="1434"/>
      <c r="AT1381" s="1434"/>
      <c r="AU1381" s="1434"/>
      <c r="AV1381" s="1435"/>
      <c r="AW1381" s="1433"/>
      <c r="AX1381" s="1434"/>
      <c r="AY1381" s="1434"/>
      <c r="AZ1381" s="1434"/>
      <c r="BA1381" s="1434"/>
      <c r="BB1381" s="1434"/>
      <c r="BC1381" s="1435"/>
    </row>
    <row r="1382" spans="1:55" hidden="1">
      <c r="A1382" s="1426">
        <v>27</v>
      </c>
      <c r="B1382" s="1427"/>
      <c r="C1382" s="1428"/>
      <c r="D1382" s="1423"/>
      <c r="E1382" s="1424"/>
      <c r="F1382" s="1424"/>
      <c r="G1382" s="1424"/>
      <c r="H1382" s="1424"/>
      <c r="I1382" s="1424"/>
      <c r="J1382" s="1425"/>
      <c r="K1382" s="1423"/>
      <c r="L1382" s="1424"/>
      <c r="M1382" s="1424"/>
      <c r="N1382" s="1424"/>
      <c r="O1382" s="1424"/>
      <c r="P1382" s="1425"/>
      <c r="Q1382" s="1433"/>
      <c r="R1382" s="1434"/>
      <c r="S1382" s="1434"/>
      <c r="T1382" s="1434"/>
      <c r="U1382" s="1434"/>
      <c r="V1382" s="1435"/>
      <c r="W1382" s="1423"/>
      <c r="X1382" s="1424"/>
      <c r="Y1382" s="1424"/>
      <c r="Z1382" s="1424"/>
      <c r="AA1382" s="1424"/>
      <c r="AB1382" s="1425"/>
      <c r="AC1382" s="1433"/>
      <c r="AD1382" s="1434"/>
      <c r="AE1382" s="1434"/>
      <c r="AF1382" s="1434"/>
      <c r="AG1382" s="1434"/>
      <c r="AH1382" s="1434"/>
      <c r="AI1382" s="1435"/>
      <c r="AJ1382" s="1423"/>
      <c r="AK1382" s="1424"/>
      <c r="AL1382" s="1424"/>
      <c r="AM1382" s="1424"/>
      <c r="AN1382" s="1424"/>
      <c r="AO1382" s="1424"/>
      <c r="AP1382" s="1425"/>
      <c r="AQ1382" s="1433"/>
      <c r="AR1382" s="1434"/>
      <c r="AS1382" s="1434"/>
      <c r="AT1382" s="1434"/>
      <c r="AU1382" s="1434"/>
      <c r="AV1382" s="1435"/>
      <c r="AW1382" s="1433"/>
      <c r="AX1382" s="1434"/>
      <c r="AY1382" s="1434"/>
      <c r="AZ1382" s="1434"/>
      <c r="BA1382" s="1434"/>
      <c r="BB1382" s="1434"/>
      <c r="BC1382" s="1435"/>
    </row>
    <row r="1383" spans="1:55" hidden="1">
      <c r="A1383" s="1426">
        <v>28</v>
      </c>
      <c r="B1383" s="1427"/>
      <c r="C1383" s="1428"/>
      <c r="D1383" s="1423"/>
      <c r="E1383" s="1424"/>
      <c r="F1383" s="1424"/>
      <c r="G1383" s="1424"/>
      <c r="H1383" s="1424"/>
      <c r="I1383" s="1424"/>
      <c r="J1383" s="1425"/>
      <c r="K1383" s="1423"/>
      <c r="L1383" s="1424"/>
      <c r="M1383" s="1424"/>
      <c r="N1383" s="1424"/>
      <c r="O1383" s="1424"/>
      <c r="P1383" s="1425"/>
      <c r="Q1383" s="1433"/>
      <c r="R1383" s="1434"/>
      <c r="S1383" s="1434"/>
      <c r="T1383" s="1434"/>
      <c r="U1383" s="1434"/>
      <c r="V1383" s="1435"/>
      <c r="W1383" s="1423"/>
      <c r="X1383" s="1424"/>
      <c r="Y1383" s="1424"/>
      <c r="Z1383" s="1424"/>
      <c r="AA1383" s="1424"/>
      <c r="AB1383" s="1425"/>
      <c r="AC1383" s="1433"/>
      <c r="AD1383" s="1434"/>
      <c r="AE1383" s="1434"/>
      <c r="AF1383" s="1434"/>
      <c r="AG1383" s="1434"/>
      <c r="AH1383" s="1434"/>
      <c r="AI1383" s="1435"/>
      <c r="AJ1383" s="1423"/>
      <c r="AK1383" s="1424"/>
      <c r="AL1383" s="1424"/>
      <c r="AM1383" s="1424"/>
      <c r="AN1383" s="1424"/>
      <c r="AO1383" s="1424"/>
      <c r="AP1383" s="1425"/>
      <c r="AQ1383" s="1433"/>
      <c r="AR1383" s="1434"/>
      <c r="AS1383" s="1434"/>
      <c r="AT1383" s="1434"/>
      <c r="AU1383" s="1434"/>
      <c r="AV1383" s="1435"/>
      <c r="AW1383" s="1433"/>
      <c r="AX1383" s="1434"/>
      <c r="AY1383" s="1434"/>
      <c r="AZ1383" s="1434"/>
      <c r="BA1383" s="1434"/>
      <c r="BB1383" s="1434"/>
      <c r="BC1383" s="1435"/>
    </row>
    <row r="1384" spans="1:55" hidden="1">
      <c r="A1384" s="1426">
        <v>29</v>
      </c>
      <c r="B1384" s="1427"/>
      <c r="C1384" s="1428"/>
      <c r="D1384" s="1423"/>
      <c r="E1384" s="1424"/>
      <c r="F1384" s="1424"/>
      <c r="G1384" s="1424"/>
      <c r="H1384" s="1424"/>
      <c r="I1384" s="1424"/>
      <c r="J1384" s="1425"/>
      <c r="K1384" s="1423"/>
      <c r="L1384" s="1424"/>
      <c r="M1384" s="1424"/>
      <c r="N1384" s="1424"/>
      <c r="O1384" s="1424"/>
      <c r="P1384" s="1425"/>
      <c r="Q1384" s="1433"/>
      <c r="R1384" s="1434"/>
      <c r="S1384" s="1434"/>
      <c r="T1384" s="1434"/>
      <c r="U1384" s="1434"/>
      <c r="V1384" s="1435"/>
      <c r="W1384" s="1423"/>
      <c r="X1384" s="1424"/>
      <c r="Y1384" s="1424"/>
      <c r="Z1384" s="1424"/>
      <c r="AA1384" s="1424"/>
      <c r="AB1384" s="1425"/>
      <c r="AC1384" s="1433"/>
      <c r="AD1384" s="1434"/>
      <c r="AE1384" s="1434"/>
      <c r="AF1384" s="1434"/>
      <c r="AG1384" s="1434"/>
      <c r="AH1384" s="1434"/>
      <c r="AI1384" s="1435"/>
      <c r="AJ1384" s="1423"/>
      <c r="AK1384" s="1424"/>
      <c r="AL1384" s="1424"/>
      <c r="AM1384" s="1424"/>
      <c r="AN1384" s="1424"/>
      <c r="AO1384" s="1424"/>
      <c r="AP1384" s="1425"/>
      <c r="AQ1384" s="1433"/>
      <c r="AR1384" s="1434"/>
      <c r="AS1384" s="1434"/>
      <c r="AT1384" s="1434"/>
      <c r="AU1384" s="1434"/>
      <c r="AV1384" s="1435"/>
      <c r="AW1384" s="1433"/>
      <c r="AX1384" s="1434"/>
      <c r="AY1384" s="1434"/>
      <c r="AZ1384" s="1434"/>
      <c r="BA1384" s="1434"/>
      <c r="BB1384" s="1434"/>
      <c r="BC1384" s="1435"/>
    </row>
    <row r="1385" spans="1:55" hidden="1">
      <c r="A1385" s="1426">
        <v>30</v>
      </c>
      <c r="B1385" s="1427"/>
      <c r="C1385" s="1428"/>
      <c r="D1385" s="1423"/>
      <c r="E1385" s="1424"/>
      <c r="F1385" s="1424"/>
      <c r="G1385" s="1424"/>
      <c r="H1385" s="1424"/>
      <c r="I1385" s="1424"/>
      <c r="J1385" s="1425"/>
      <c r="K1385" s="1423"/>
      <c r="L1385" s="1424"/>
      <c r="M1385" s="1424"/>
      <c r="N1385" s="1424"/>
      <c r="O1385" s="1424"/>
      <c r="P1385" s="1425"/>
      <c r="Q1385" s="1433"/>
      <c r="R1385" s="1434"/>
      <c r="S1385" s="1434"/>
      <c r="T1385" s="1434"/>
      <c r="U1385" s="1434"/>
      <c r="V1385" s="1435"/>
      <c r="W1385" s="1423"/>
      <c r="X1385" s="1424"/>
      <c r="Y1385" s="1424"/>
      <c r="Z1385" s="1424"/>
      <c r="AA1385" s="1424"/>
      <c r="AB1385" s="1425"/>
      <c r="AC1385" s="1433"/>
      <c r="AD1385" s="1434"/>
      <c r="AE1385" s="1434"/>
      <c r="AF1385" s="1434"/>
      <c r="AG1385" s="1434"/>
      <c r="AH1385" s="1434"/>
      <c r="AI1385" s="1435"/>
      <c r="AJ1385" s="1423"/>
      <c r="AK1385" s="1424"/>
      <c r="AL1385" s="1424"/>
      <c r="AM1385" s="1424"/>
      <c r="AN1385" s="1424"/>
      <c r="AO1385" s="1424"/>
      <c r="AP1385" s="1425"/>
      <c r="AQ1385" s="1433"/>
      <c r="AR1385" s="1434"/>
      <c r="AS1385" s="1434"/>
      <c r="AT1385" s="1434"/>
      <c r="AU1385" s="1434"/>
      <c r="AV1385" s="1435"/>
      <c r="AW1385" s="1433"/>
      <c r="AX1385" s="1434"/>
      <c r="AY1385" s="1434"/>
      <c r="AZ1385" s="1434"/>
      <c r="BA1385" s="1434"/>
      <c r="BB1385" s="1434"/>
      <c r="BC1385" s="1435"/>
    </row>
    <row r="1386" spans="1:55" hidden="1">
      <c r="A1386" s="1426">
        <v>31</v>
      </c>
      <c r="B1386" s="1427"/>
      <c r="C1386" s="1428"/>
      <c r="D1386" s="1423"/>
      <c r="E1386" s="1424"/>
      <c r="F1386" s="1424"/>
      <c r="G1386" s="1424"/>
      <c r="H1386" s="1424"/>
      <c r="I1386" s="1424"/>
      <c r="J1386" s="1425"/>
      <c r="K1386" s="1423"/>
      <c r="L1386" s="1424"/>
      <c r="M1386" s="1424"/>
      <c r="N1386" s="1424"/>
      <c r="O1386" s="1424"/>
      <c r="P1386" s="1425"/>
      <c r="Q1386" s="1433"/>
      <c r="R1386" s="1434"/>
      <c r="S1386" s="1434"/>
      <c r="T1386" s="1434"/>
      <c r="U1386" s="1434"/>
      <c r="V1386" s="1435"/>
      <c r="W1386" s="1423"/>
      <c r="X1386" s="1424"/>
      <c r="Y1386" s="1424"/>
      <c r="Z1386" s="1424"/>
      <c r="AA1386" s="1424"/>
      <c r="AB1386" s="1425"/>
      <c r="AC1386" s="1433"/>
      <c r="AD1386" s="1434"/>
      <c r="AE1386" s="1434"/>
      <c r="AF1386" s="1434"/>
      <c r="AG1386" s="1434"/>
      <c r="AH1386" s="1434"/>
      <c r="AI1386" s="1435"/>
      <c r="AJ1386" s="1423"/>
      <c r="AK1386" s="1424"/>
      <c r="AL1386" s="1424"/>
      <c r="AM1386" s="1424"/>
      <c r="AN1386" s="1424"/>
      <c r="AO1386" s="1424"/>
      <c r="AP1386" s="1425"/>
      <c r="AQ1386" s="1433"/>
      <c r="AR1386" s="1434"/>
      <c r="AS1386" s="1434"/>
      <c r="AT1386" s="1434"/>
      <c r="AU1386" s="1434"/>
      <c r="AV1386" s="1435"/>
      <c r="AW1386" s="1433"/>
      <c r="AX1386" s="1434"/>
      <c r="AY1386" s="1434"/>
      <c r="AZ1386" s="1434"/>
      <c r="BA1386" s="1434"/>
      <c r="BB1386" s="1434"/>
      <c r="BC1386" s="1435"/>
    </row>
    <row r="1387" spans="1:55" hidden="1">
      <c r="A1387" s="1426">
        <v>32</v>
      </c>
      <c r="B1387" s="1427"/>
      <c r="C1387" s="1428"/>
      <c r="D1387" s="1423"/>
      <c r="E1387" s="1424"/>
      <c r="F1387" s="1424"/>
      <c r="G1387" s="1424"/>
      <c r="H1387" s="1424"/>
      <c r="I1387" s="1424"/>
      <c r="J1387" s="1425"/>
      <c r="K1387" s="1423"/>
      <c r="L1387" s="1424"/>
      <c r="M1387" s="1424"/>
      <c r="N1387" s="1424"/>
      <c r="O1387" s="1424"/>
      <c r="P1387" s="1425"/>
      <c r="Q1387" s="1433"/>
      <c r="R1387" s="1434"/>
      <c r="S1387" s="1434"/>
      <c r="T1387" s="1434"/>
      <c r="U1387" s="1434"/>
      <c r="V1387" s="1435"/>
      <c r="W1387" s="1423"/>
      <c r="X1387" s="1424"/>
      <c r="Y1387" s="1424"/>
      <c r="Z1387" s="1424"/>
      <c r="AA1387" s="1424"/>
      <c r="AB1387" s="1425"/>
      <c r="AC1387" s="1433"/>
      <c r="AD1387" s="1434"/>
      <c r="AE1387" s="1434"/>
      <c r="AF1387" s="1434"/>
      <c r="AG1387" s="1434"/>
      <c r="AH1387" s="1434"/>
      <c r="AI1387" s="1435"/>
      <c r="AJ1387" s="1423"/>
      <c r="AK1387" s="1424"/>
      <c r="AL1387" s="1424"/>
      <c r="AM1387" s="1424"/>
      <c r="AN1387" s="1424"/>
      <c r="AO1387" s="1424"/>
      <c r="AP1387" s="1425"/>
      <c r="AQ1387" s="1433"/>
      <c r="AR1387" s="1434"/>
      <c r="AS1387" s="1434"/>
      <c r="AT1387" s="1434"/>
      <c r="AU1387" s="1434"/>
      <c r="AV1387" s="1435"/>
      <c r="AW1387" s="1433"/>
      <c r="AX1387" s="1434"/>
      <c r="AY1387" s="1434"/>
      <c r="AZ1387" s="1434"/>
      <c r="BA1387" s="1434"/>
      <c r="BB1387" s="1434"/>
      <c r="BC1387" s="1435"/>
    </row>
    <row r="1388" spans="1:55" hidden="1">
      <c r="A1388" s="1426">
        <v>33</v>
      </c>
      <c r="B1388" s="1427"/>
      <c r="C1388" s="1428"/>
      <c r="D1388" s="1423"/>
      <c r="E1388" s="1424"/>
      <c r="F1388" s="1424"/>
      <c r="G1388" s="1424"/>
      <c r="H1388" s="1424"/>
      <c r="I1388" s="1424"/>
      <c r="J1388" s="1425"/>
      <c r="K1388" s="1423"/>
      <c r="L1388" s="1424"/>
      <c r="M1388" s="1424"/>
      <c r="N1388" s="1424"/>
      <c r="O1388" s="1424"/>
      <c r="P1388" s="1425"/>
      <c r="Q1388" s="1433"/>
      <c r="R1388" s="1434"/>
      <c r="S1388" s="1434"/>
      <c r="T1388" s="1434"/>
      <c r="U1388" s="1434"/>
      <c r="V1388" s="1435"/>
      <c r="W1388" s="1423"/>
      <c r="X1388" s="1424"/>
      <c r="Y1388" s="1424"/>
      <c r="Z1388" s="1424"/>
      <c r="AA1388" s="1424"/>
      <c r="AB1388" s="1425"/>
      <c r="AC1388" s="1433"/>
      <c r="AD1388" s="1434"/>
      <c r="AE1388" s="1434"/>
      <c r="AF1388" s="1434"/>
      <c r="AG1388" s="1434"/>
      <c r="AH1388" s="1434"/>
      <c r="AI1388" s="1435"/>
      <c r="AJ1388" s="1423"/>
      <c r="AK1388" s="1424"/>
      <c r="AL1388" s="1424"/>
      <c r="AM1388" s="1424"/>
      <c r="AN1388" s="1424"/>
      <c r="AO1388" s="1424"/>
      <c r="AP1388" s="1425"/>
      <c r="AQ1388" s="1433"/>
      <c r="AR1388" s="1434"/>
      <c r="AS1388" s="1434"/>
      <c r="AT1388" s="1434"/>
      <c r="AU1388" s="1434"/>
      <c r="AV1388" s="1435"/>
      <c r="AW1388" s="1433"/>
      <c r="AX1388" s="1434"/>
      <c r="AY1388" s="1434"/>
      <c r="AZ1388" s="1434"/>
      <c r="BA1388" s="1434"/>
      <c r="BB1388" s="1434"/>
      <c r="BC1388" s="1435"/>
    </row>
    <row r="1389" spans="1:55" hidden="1">
      <c r="A1389" s="1426">
        <v>34</v>
      </c>
      <c r="B1389" s="1427"/>
      <c r="C1389" s="1428"/>
      <c r="D1389" s="1423"/>
      <c r="E1389" s="1424"/>
      <c r="F1389" s="1424"/>
      <c r="G1389" s="1424"/>
      <c r="H1389" s="1424"/>
      <c r="I1389" s="1424"/>
      <c r="J1389" s="1425"/>
      <c r="K1389" s="1423"/>
      <c r="L1389" s="1424"/>
      <c r="M1389" s="1424"/>
      <c r="N1389" s="1424"/>
      <c r="O1389" s="1424"/>
      <c r="P1389" s="1425"/>
      <c r="Q1389" s="1433"/>
      <c r="R1389" s="1434"/>
      <c r="S1389" s="1434"/>
      <c r="T1389" s="1434"/>
      <c r="U1389" s="1434"/>
      <c r="V1389" s="1435"/>
      <c r="W1389" s="1423"/>
      <c r="X1389" s="1424"/>
      <c r="Y1389" s="1424"/>
      <c r="Z1389" s="1424"/>
      <c r="AA1389" s="1424"/>
      <c r="AB1389" s="1425"/>
      <c r="AC1389" s="1433"/>
      <c r="AD1389" s="1434"/>
      <c r="AE1389" s="1434"/>
      <c r="AF1389" s="1434"/>
      <c r="AG1389" s="1434"/>
      <c r="AH1389" s="1434"/>
      <c r="AI1389" s="1435"/>
      <c r="AJ1389" s="1423"/>
      <c r="AK1389" s="1424"/>
      <c r="AL1389" s="1424"/>
      <c r="AM1389" s="1424"/>
      <c r="AN1389" s="1424"/>
      <c r="AO1389" s="1424"/>
      <c r="AP1389" s="1425"/>
      <c r="AQ1389" s="1433"/>
      <c r="AR1389" s="1434"/>
      <c r="AS1389" s="1434"/>
      <c r="AT1389" s="1434"/>
      <c r="AU1389" s="1434"/>
      <c r="AV1389" s="1435"/>
      <c r="AW1389" s="1433"/>
      <c r="AX1389" s="1434"/>
      <c r="AY1389" s="1434"/>
      <c r="AZ1389" s="1434"/>
      <c r="BA1389" s="1434"/>
      <c r="BB1389" s="1434"/>
      <c r="BC1389" s="1435"/>
    </row>
    <row r="1390" spans="1:55" hidden="1">
      <c r="A1390" s="1426">
        <v>35</v>
      </c>
      <c r="B1390" s="1427"/>
      <c r="C1390" s="1428"/>
      <c r="D1390" s="1423"/>
      <c r="E1390" s="1424"/>
      <c r="F1390" s="1424"/>
      <c r="G1390" s="1424"/>
      <c r="H1390" s="1424"/>
      <c r="I1390" s="1424"/>
      <c r="J1390" s="1425"/>
      <c r="K1390" s="1423"/>
      <c r="L1390" s="1424"/>
      <c r="M1390" s="1424"/>
      <c r="N1390" s="1424"/>
      <c r="O1390" s="1424"/>
      <c r="P1390" s="1425"/>
      <c r="Q1390" s="1433"/>
      <c r="R1390" s="1434"/>
      <c r="S1390" s="1434"/>
      <c r="T1390" s="1434"/>
      <c r="U1390" s="1434"/>
      <c r="V1390" s="1435"/>
      <c r="W1390" s="1423"/>
      <c r="X1390" s="1424"/>
      <c r="Y1390" s="1424"/>
      <c r="Z1390" s="1424"/>
      <c r="AA1390" s="1424"/>
      <c r="AB1390" s="1425"/>
      <c r="AC1390" s="1433"/>
      <c r="AD1390" s="1434"/>
      <c r="AE1390" s="1434"/>
      <c r="AF1390" s="1434"/>
      <c r="AG1390" s="1434"/>
      <c r="AH1390" s="1434"/>
      <c r="AI1390" s="1435"/>
      <c r="AJ1390" s="1423"/>
      <c r="AK1390" s="1424"/>
      <c r="AL1390" s="1424"/>
      <c r="AM1390" s="1424"/>
      <c r="AN1390" s="1424"/>
      <c r="AO1390" s="1424"/>
      <c r="AP1390" s="1425"/>
      <c r="AQ1390" s="1433"/>
      <c r="AR1390" s="1434"/>
      <c r="AS1390" s="1434"/>
      <c r="AT1390" s="1434"/>
      <c r="AU1390" s="1434"/>
      <c r="AV1390" s="1435"/>
      <c r="AW1390" s="1433"/>
      <c r="AX1390" s="1434"/>
      <c r="AY1390" s="1434"/>
      <c r="AZ1390" s="1434"/>
      <c r="BA1390" s="1434"/>
      <c r="BB1390" s="1434"/>
      <c r="BC1390" s="1435"/>
    </row>
    <row r="1391" spans="1:55" hidden="1">
      <c r="A1391" s="1426">
        <v>36</v>
      </c>
      <c r="B1391" s="1427"/>
      <c r="C1391" s="1428"/>
      <c r="D1391" s="1423"/>
      <c r="E1391" s="1424"/>
      <c r="F1391" s="1424"/>
      <c r="G1391" s="1424"/>
      <c r="H1391" s="1424"/>
      <c r="I1391" s="1424"/>
      <c r="J1391" s="1425"/>
      <c r="K1391" s="1423"/>
      <c r="L1391" s="1424"/>
      <c r="M1391" s="1424"/>
      <c r="N1391" s="1424"/>
      <c r="O1391" s="1424"/>
      <c r="P1391" s="1425"/>
      <c r="Q1391" s="1433"/>
      <c r="R1391" s="1434"/>
      <c r="S1391" s="1434"/>
      <c r="T1391" s="1434"/>
      <c r="U1391" s="1434"/>
      <c r="V1391" s="1435"/>
      <c r="W1391" s="1423"/>
      <c r="X1391" s="1424"/>
      <c r="Y1391" s="1424"/>
      <c r="Z1391" s="1424"/>
      <c r="AA1391" s="1424"/>
      <c r="AB1391" s="1425"/>
      <c r="AC1391" s="1433"/>
      <c r="AD1391" s="1434"/>
      <c r="AE1391" s="1434"/>
      <c r="AF1391" s="1434"/>
      <c r="AG1391" s="1434"/>
      <c r="AH1391" s="1434"/>
      <c r="AI1391" s="1435"/>
      <c r="AJ1391" s="1423"/>
      <c r="AK1391" s="1424"/>
      <c r="AL1391" s="1424"/>
      <c r="AM1391" s="1424"/>
      <c r="AN1391" s="1424"/>
      <c r="AO1391" s="1424"/>
      <c r="AP1391" s="1425"/>
      <c r="AQ1391" s="1433"/>
      <c r="AR1391" s="1434"/>
      <c r="AS1391" s="1434"/>
      <c r="AT1391" s="1434"/>
      <c r="AU1391" s="1434"/>
      <c r="AV1391" s="1435"/>
      <c r="AW1391" s="1433"/>
      <c r="AX1391" s="1434"/>
      <c r="AY1391" s="1434"/>
      <c r="AZ1391" s="1434"/>
      <c r="BA1391" s="1434"/>
      <c r="BB1391" s="1434"/>
      <c r="BC1391" s="1435"/>
    </row>
    <row r="1392" spans="1:55" hidden="1">
      <c r="A1392" s="1426">
        <v>37</v>
      </c>
      <c r="B1392" s="1427"/>
      <c r="C1392" s="1428"/>
      <c r="D1392" s="1423"/>
      <c r="E1392" s="1424"/>
      <c r="F1392" s="1424"/>
      <c r="G1392" s="1424"/>
      <c r="H1392" s="1424"/>
      <c r="I1392" s="1424"/>
      <c r="J1392" s="1425"/>
      <c r="K1392" s="1423"/>
      <c r="L1392" s="1424"/>
      <c r="M1392" s="1424"/>
      <c r="N1392" s="1424"/>
      <c r="O1392" s="1424"/>
      <c r="P1392" s="1425"/>
      <c r="Q1392" s="1433"/>
      <c r="R1392" s="1434"/>
      <c r="S1392" s="1434"/>
      <c r="T1392" s="1434"/>
      <c r="U1392" s="1434"/>
      <c r="V1392" s="1435"/>
      <c r="W1392" s="1423"/>
      <c r="X1392" s="1424"/>
      <c r="Y1392" s="1424"/>
      <c r="Z1392" s="1424"/>
      <c r="AA1392" s="1424"/>
      <c r="AB1392" s="1425"/>
      <c r="AC1392" s="1433"/>
      <c r="AD1392" s="1434"/>
      <c r="AE1392" s="1434"/>
      <c r="AF1392" s="1434"/>
      <c r="AG1392" s="1434"/>
      <c r="AH1392" s="1434"/>
      <c r="AI1392" s="1435"/>
      <c r="AJ1392" s="1423"/>
      <c r="AK1392" s="1424"/>
      <c r="AL1392" s="1424"/>
      <c r="AM1392" s="1424"/>
      <c r="AN1392" s="1424"/>
      <c r="AO1392" s="1424"/>
      <c r="AP1392" s="1425"/>
      <c r="AQ1392" s="1433"/>
      <c r="AR1392" s="1434"/>
      <c r="AS1392" s="1434"/>
      <c r="AT1392" s="1434"/>
      <c r="AU1392" s="1434"/>
      <c r="AV1392" s="1435"/>
      <c r="AW1392" s="1433"/>
      <c r="AX1392" s="1434"/>
      <c r="AY1392" s="1434"/>
      <c r="AZ1392" s="1434"/>
      <c r="BA1392" s="1434"/>
      <c r="BB1392" s="1434"/>
      <c r="BC1392" s="1435"/>
    </row>
    <row r="1393" spans="1:55" hidden="1">
      <c r="A1393" s="1426">
        <v>38</v>
      </c>
      <c r="B1393" s="1427"/>
      <c r="C1393" s="1428"/>
      <c r="D1393" s="1423"/>
      <c r="E1393" s="1424"/>
      <c r="F1393" s="1424"/>
      <c r="G1393" s="1424"/>
      <c r="H1393" s="1424"/>
      <c r="I1393" s="1424"/>
      <c r="J1393" s="1425"/>
      <c r="K1393" s="1423"/>
      <c r="L1393" s="1424"/>
      <c r="M1393" s="1424"/>
      <c r="N1393" s="1424"/>
      <c r="O1393" s="1424"/>
      <c r="P1393" s="1425"/>
      <c r="Q1393" s="1433"/>
      <c r="R1393" s="1434"/>
      <c r="S1393" s="1434"/>
      <c r="T1393" s="1434"/>
      <c r="U1393" s="1434"/>
      <c r="V1393" s="1435"/>
      <c r="W1393" s="1423"/>
      <c r="X1393" s="1424"/>
      <c r="Y1393" s="1424"/>
      <c r="Z1393" s="1424"/>
      <c r="AA1393" s="1424"/>
      <c r="AB1393" s="1425"/>
      <c r="AC1393" s="1433"/>
      <c r="AD1393" s="1434"/>
      <c r="AE1393" s="1434"/>
      <c r="AF1393" s="1434"/>
      <c r="AG1393" s="1434"/>
      <c r="AH1393" s="1434"/>
      <c r="AI1393" s="1435"/>
      <c r="AJ1393" s="1423"/>
      <c r="AK1393" s="1424"/>
      <c r="AL1393" s="1424"/>
      <c r="AM1393" s="1424"/>
      <c r="AN1393" s="1424"/>
      <c r="AO1393" s="1424"/>
      <c r="AP1393" s="1425"/>
      <c r="AQ1393" s="1433"/>
      <c r="AR1393" s="1434"/>
      <c r="AS1393" s="1434"/>
      <c r="AT1393" s="1434"/>
      <c r="AU1393" s="1434"/>
      <c r="AV1393" s="1435"/>
      <c r="AW1393" s="1433"/>
      <c r="AX1393" s="1434"/>
      <c r="AY1393" s="1434"/>
      <c r="AZ1393" s="1434"/>
      <c r="BA1393" s="1434"/>
      <c r="BB1393" s="1434"/>
      <c r="BC1393" s="1435"/>
    </row>
    <row r="1394" spans="1:55" hidden="1">
      <c r="A1394" s="1426">
        <v>39</v>
      </c>
      <c r="B1394" s="1427"/>
      <c r="C1394" s="1428"/>
      <c r="D1394" s="1423"/>
      <c r="E1394" s="1424"/>
      <c r="F1394" s="1424"/>
      <c r="G1394" s="1424"/>
      <c r="H1394" s="1424"/>
      <c r="I1394" s="1424"/>
      <c r="J1394" s="1425"/>
      <c r="K1394" s="1423"/>
      <c r="L1394" s="1424"/>
      <c r="M1394" s="1424"/>
      <c r="N1394" s="1424"/>
      <c r="O1394" s="1424"/>
      <c r="P1394" s="1425"/>
      <c r="Q1394" s="1433"/>
      <c r="R1394" s="1434"/>
      <c r="S1394" s="1434"/>
      <c r="T1394" s="1434"/>
      <c r="U1394" s="1434"/>
      <c r="V1394" s="1435"/>
      <c r="W1394" s="1423"/>
      <c r="X1394" s="1424"/>
      <c r="Y1394" s="1424"/>
      <c r="Z1394" s="1424"/>
      <c r="AA1394" s="1424"/>
      <c r="AB1394" s="1425"/>
      <c r="AC1394" s="1433"/>
      <c r="AD1394" s="1434"/>
      <c r="AE1394" s="1434"/>
      <c r="AF1394" s="1434"/>
      <c r="AG1394" s="1434"/>
      <c r="AH1394" s="1434"/>
      <c r="AI1394" s="1435"/>
      <c r="AJ1394" s="1423"/>
      <c r="AK1394" s="1424"/>
      <c r="AL1394" s="1424"/>
      <c r="AM1394" s="1424"/>
      <c r="AN1394" s="1424"/>
      <c r="AO1394" s="1424"/>
      <c r="AP1394" s="1425"/>
      <c r="AQ1394" s="1433"/>
      <c r="AR1394" s="1434"/>
      <c r="AS1394" s="1434"/>
      <c r="AT1394" s="1434"/>
      <c r="AU1394" s="1434"/>
      <c r="AV1394" s="1435"/>
      <c r="AW1394" s="1433"/>
      <c r="AX1394" s="1434"/>
      <c r="AY1394" s="1434"/>
      <c r="AZ1394" s="1434"/>
      <c r="BA1394" s="1434"/>
      <c r="BB1394" s="1434"/>
      <c r="BC1394" s="1435"/>
    </row>
    <row r="1395" spans="1:55" hidden="1">
      <c r="A1395" s="1426">
        <v>40</v>
      </c>
      <c r="B1395" s="1427"/>
      <c r="C1395" s="1428"/>
      <c r="D1395" s="1423"/>
      <c r="E1395" s="1424"/>
      <c r="F1395" s="1424"/>
      <c r="G1395" s="1424"/>
      <c r="H1395" s="1424"/>
      <c r="I1395" s="1424"/>
      <c r="J1395" s="1425"/>
      <c r="K1395" s="1423"/>
      <c r="L1395" s="1424"/>
      <c r="M1395" s="1424"/>
      <c r="N1395" s="1424"/>
      <c r="O1395" s="1424"/>
      <c r="P1395" s="1425"/>
      <c r="Q1395" s="1433"/>
      <c r="R1395" s="1434"/>
      <c r="S1395" s="1434"/>
      <c r="T1395" s="1434"/>
      <c r="U1395" s="1434"/>
      <c r="V1395" s="1435"/>
      <c r="W1395" s="1423"/>
      <c r="X1395" s="1424"/>
      <c r="Y1395" s="1424"/>
      <c r="Z1395" s="1424"/>
      <c r="AA1395" s="1424"/>
      <c r="AB1395" s="1425"/>
      <c r="AC1395" s="1433"/>
      <c r="AD1395" s="1434"/>
      <c r="AE1395" s="1434"/>
      <c r="AF1395" s="1434"/>
      <c r="AG1395" s="1434"/>
      <c r="AH1395" s="1434"/>
      <c r="AI1395" s="1435"/>
      <c r="AJ1395" s="1423"/>
      <c r="AK1395" s="1424"/>
      <c r="AL1395" s="1424"/>
      <c r="AM1395" s="1424"/>
      <c r="AN1395" s="1424"/>
      <c r="AO1395" s="1424"/>
      <c r="AP1395" s="1425"/>
      <c r="AQ1395" s="1433"/>
      <c r="AR1395" s="1434"/>
      <c r="AS1395" s="1434"/>
      <c r="AT1395" s="1434"/>
      <c r="AU1395" s="1434"/>
      <c r="AV1395" s="1435"/>
      <c r="AW1395" s="1433"/>
      <c r="AX1395" s="1434"/>
      <c r="AY1395" s="1434"/>
      <c r="AZ1395" s="1434"/>
      <c r="BA1395" s="1434"/>
      <c r="BB1395" s="1434"/>
      <c r="BC1395" s="1435"/>
    </row>
    <row r="1396" spans="1:55" hidden="1">
      <c r="A1396" s="1426">
        <v>41</v>
      </c>
      <c r="B1396" s="1427"/>
      <c r="C1396" s="1428"/>
      <c r="D1396" s="1423"/>
      <c r="E1396" s="1424"/>
      <c r="F1396" s="1424"/>
      <c r="G1396" s="1424"/>
      <c r="H1396" s="1424"/>
      <c r="I1396" s="1424"/>
      <c r="J1396" s="1425"/>
      <c r="K1396" s="1423"/>
      <c r="L1396" s="1424"/>
      <c r="M1396" s="1424"/>
      <c r="N1396" s="1424"/>
      <c r="O1396" s="1424"/>
      <c r="P1396" s="1425"/>
      <c r="Q1396" s="1433"/>
      <c r="R1396" s="1434"/>
      <c r="S1396" s="1434"/>
      <c r="T1396" s="1434"/>
      <c r="U1396" s="1434"/>
      <c r="V1396" s="1435"/>
      <c r="W1396" s="1423"/>
      <c r="X1396" s="1424"/>
      <c r="Y1396" s="1424"/>
      <c r="Z1396" s="1424"/>
      <c r="AA1396" s="1424"/>
      <c r="AB1396" s="1425"/>
      <c r="AC1396" s="1433"/>
      <c r="AD1396" s="1434"/>
      <c r="AE1396" s="1434"/>
      <c r="AF1396" s="1434"/>
      <c r="AG1396" s="1434"/>
      <c r="AH1396" s="1434"/>
      <c r="AI1396" s="1435"/>
      <c r="AJ1396" s="1423"/>
      <c r="AK1396" s="1424"/>
      <c r="AL1396" s="1424"/>
      <c r="AM1396" s="1424"/>
      <c r="AN1396" s="1424"/>
      <c r="AO1396" s="1424"/>
      <c r="AP1396" s="1425"/>
      <c r="AQ1396" s="1433"/>
      <c r="AR1396" s="1434"/>
      <c r="AS1396" s="1434"/>
      <c r="AT1396" s="1434"/>
      <c r="AU1396" s="1434"/>
      <c r="AV1396" s="1435"/>
      <c r="AW1396" s="1433"/>
      <c r="AX1396" s="1434"/>
      <c r="AY1396" s="1434"/>
      <c r="AZ1396" s="1434"/>
      <c r="BA1396" s="1434"/>
      <c r="BB1396" s="1434"/>
      <c r="BC1396" s="1435"/>
    </row>
    <row r="1397" spans="1:55" hidden="1">
      <c r="A1397" s="1426">
        <v>42</v>
      </c>
      <c r="B1397" s="1427"/>
      <c r="C1397" s="1428"/>
      <c r="D1397" s="1423"/>
      <c r="E1397" s="1424"/>
      <c r="F1397" s="1424"/>
      <c r="G1397" s="1424"/>
      <c r="H1397" s="1424"/>
      <c r="I1397" s="1424"/>
      <c r="J1397" s="1425"/>
      <c r="K1397" s="1423"/>
      <c r="L1397" s="1424"/>
      <c r="M1397" s="1424"/>
      <c r="N1397" s="1424"/>
      <c r="O1397" s="1424"/>
      <c r="P1397" s="1425"/>
      <c r="Q1397" s="1433"/>
      <c r="R1397" s="1434"/>
      <c r="S1397" s="1434"/>
      <c r="T1397" s="1434"/>
      <c r="U1397" s="1434"/>
      <c r="V1397" s="1435"/>
      <c r="W1397" s="1423"/>
      <c r="X1397" s="1424"/>
      <c r="Y1397" s="1424"/>
      <c r="Z1397" s="1424"/>
      <c r="AA1397" s="1424"/>
      <c r="AB1397" s="1425"/>
      <c r="AC1397" s="1433"/>
      <c r="AD1397" s="1434"/>
      <c r="AE1397" s="1434"/>
      <c r="AF1397" s="1434"/>
      <c r="AG1397" s="1434"/>
      <c r="AH1397" s="1434"/>
      <c r="AI1397" s="1435"/>
      <c r="AJ1397" s="1423"/>
      <c r="AK1397" s="1424"/>
      <c r="AL1397" s="1424"/>
      <c r="AM1397" s="1424"/>
      <c r="AN1397" s="1424"/>
      <c r="AO1397" s="1424"/>
      <c r="AP1397" s="1425"/>
      <c r="AQ1397" s="1433"/>
      <c r="AR1397" s="1434"/>
      <c r="AS1397" s="1434"/>
      <c r="AT1397" s="1434"/>
      <c r="AU1397" s="1434"/>
      <c r="AV1397" s="1435"/>
      <c r="AW1397" s="1433"/>
      <c r="AX1397" s="1434"/>
      <c r="AY1397" s="1434"/>
      <c r="AZ1397" s="1434"/>
      <c r="BA1397" s="1434"/>
      <c r="BB1397" s="1434"/>
      <c r="BC1397" s="1435"/>
    </row>
    <row r="1398" spans="1:55" hidden="1">
      <c r="A1398" s="1426">
        <v>43</v>
      </c>
      <c r="B1398" s="1427"/>
      <c r="C1398" s="1428"/>
      <c r="D1398" s="1423"/>
      <c r="E1398" s="1424"/>
      <c r="F1398" s="1424"/>
      <c r="G1398" s="1424"/>
      <c r="H1398" s="1424"/>
      <c r="I1398" s="1424"/>
      <c r="J1398" s="1425"/>
      <c r="K1398" s="1423"/>
      <c r="L1398" s="1424"/>
      <c r="M1398" s="1424"/>
      <c r="N1398" s="1424"/>
      <c r="O1398" s="1424"/>
      <c r="P1398" s="1425"/>
      <c r="Q1398" s="1433"/>
      <c r="R1398" s="1434"/>
      <c r="S1398" s="1434"/>
      <c r="T1398" s="1434"/>
      <c r="U1398" s="1434"/>
      <c r="V1398" s="1435"/>
      <c r="W1398" s="1423"/>
      <c r="X1398" s="1424"/>
      <c r="Y1398" s="1424"/>
      <c r="Z1398" s="1424"/>
      <c r="AA1398" s="1424"/>
      <c r="AB1398" s="1425"/>
      <c r="AC1398" s="1433"/>
      <c r="AD1398" s="1434"/>
      <c r="AE1398" s="1434"/>
      <c r="AF1398" s="1434"/>
      <c r="AG1398" s="1434"/>
      <c r="AH1398" s="1434"/>
      <c r="AI1398" s="1435"/>
      <c r="AJ1398" s="1423"/>
      <c r="AK1398" s="1424"/>
      <c r="AL1398" s="1424"/>
      <c r="AM1398" s="1424"/>
      <c r="AN1398" s="1424"/>
      <c r="AO1398" s="1424"/>
      <c r="AP1398" s="1425"/>
      <c r="AQ1398" s="1433"/>
      <c r="AR1398" s="1434"/>
      <c r="AS1398" s="1434"/>
      <c r="AT1398" s="1434"/>
      <c r="AU1398" s="1434"/>
      <c r="AV1398" s="1435"/>
      <c r="AW1398" s="1433"/>
      <c r="AX1398" s="1434"/>
      <c r="AY1398" s="1434"/>
      <c r="AZ1398" s="1434"/>
      <c r="BA1398" s="1434"/>
      <c r="BB1398" s="1434"/>
      <c r="BC1398" s="1435"/>
    </row>
    <row r="1399" spans="1:55" hidden="1">
      <c r="A1399" s="1426">
        <v>44</v>
      </c>
      <c r="B1399" s="1427"/>
      <c r="C1399" s="1428"/>
      <c r="D1399" s="1423"/>
      <c r="E1399" s="1424"/>
      <c r="F1399" s="1424"/>
      <c r="G1399" s="1424"/>
      <c r="H1399" s="1424"/>
      <c r="I1399" s="1424"/>
      <c r="J1399" s="1425"/>
      <c r="K1399" s="1423"/>
      <c r="L1399" s="1424"/>
      <c r="M1399" s="1424"/>
      <c r="N1399" s="1424"/>
      <c r="O1399" s="1424"/>
      <c r="P1399" s="1425"/>
      <c r="Q1399" s="1433"/>
      <c r="R1399" s="1434"/>
      <c r="S1399" s="1434"/>
      <c r="T1399" s="1434"/>
      <c r="U1399" s="1434"/>
      <c r="V1399" s="1435"/>
      <c r="W1399" s="1423"/>
      <c r="X1399" s="1424"/>
      <c r="Y1399" s="1424"/>
      <c r="Z1399" s="1424"/>
      <c r="AA1399" s="1424"/>
      <c r="AB1399" s="1425"/>
      <c r="AC1399" s="1433"/>
      <c r="AD1399" s="1434"/>
      <c r="AE1399" s="1434"/>
      <c r="AF1399" s="1434"/>
      <c r="AG1399" s="1434"/>
      <c r="AH1399" s="1434"/>
      <c r="AI1399" s="1435"/>
      <c r="AJ1399" s="1423"/>
      <c r="AK1399" s="1424"/>
      <c r="AL1399" s="1424"/>
      <c r="AM1399" s="1424"/>
      <c r="AN1399" s="1424"/>
      <c r="AO1399" s="1424"/>
      <c r="AP1399" s="1425"/>
      <c r="AQ1399" s="1433"/>
      <c r="AR1399" s="1434"/>
      <c r="AS1399" s="1434"/>
      <c r="AT1399" s="1434"/>
      <c r="AU1399" s="1434"/>
      <c r="AV1399" s="1435"/>
      <c r="AW1399" s="1433"/>
      <c r="AX1399" s="1434"/>
      <c r="AY1399" s="1434"/>
      <c r="AZ1399" s="1434"/>
      <c r="BA1399" s="1434"/>
      <c r="BB1399" s="1434"/>
      <c r="BC1399" s="1435"/>
    </row>
    <row r="1400" spans="1:55" hidden="1">
      <c r="A1400" s="1426">
        <v>45</v>
      </c>
      <c r="B1400" s="1427"/>
      <c r="C1400" s="1428"/>
      <c r="D1400" s="1423"/>
      <c r="E1400" s="1424"/>
      <c r="F1400" s="1424"/>
      <c r="G1400" s="1424"/>
      <c r="H1400" s="1424"/>
      <c r="I1400" s="1424"/>
      <c r="J1400" s="1425"/>
      <c r="K1400" s="1423"/>
      <c r="L1400" s="1424"/>
      <c r="M1400" s="1424"/>
      <c r="N1400" s="1424"/>
      <c r="O1400" s="1424"/>
      <c r="P1400" s="1425"/>
      <c r="Q1400" s="1433"/>
      <c r="R1400" s="1434"/>
      <c r="S1400" s="1434"/>
      <c r="T1400" s="1434"/>
      <c r="U1400" s="1434"/>
      <c r="V1400" s="1435"/>
      <c r="W1400" s="1423"/>
      <c r="X1400" s="1424"/>
      <c r="Y1400" s="1424"/>
      <c r="Z1400" s="1424"/>
      <c r="AA1400" s="1424"/>
      <c r="AB1400" s="1425"/>
      <c r="AC1400" s="1433"/>
      <c r="AD1400" s="1434"/>
      <c r="AE1400" s="1434"/>
      <c r="AF1400" s="1434"/>
      <c r="AG1400" s="1434"/>
      <c r="AH1400" s="1434"/>
      <c r="AI1400" s="1435"/>
      <c r="AJ1400" s="1423"/>
      <c r="AK1400" s="1424"/>
      <c r="AL1400" s="1424"/>
      <c r="AM1400" s="1424"/>
      <c r="AN1400" s="1424"/>
      <c r="AO1400" s="1424"/>
      <c r="AP1400" s="1425"/>
      <c r="AQ1400" s="1433"/>
      <c r="AR1400" s="1434"/>
      <c r="AS1400" s="1434"/>
      <c r="AT1400" s="1434"/>
      <c r="AU1400" s="1434"/>
      <c r="AV1400" s="1435"/>
      <c r="AW1400" s="1433"/>
      <c r="AX1400" s="1434"/>
      <c r="AY1400" s="1434"/>
      <c r="AZ1400" s="1434"/>
      <c r="BA1400" s="1434"/>
      <c r="BB1400" s="1434"/>
      <c r="BC1400" s="1435"/>
    </row>
    <row r="1401" spans="1:55" hidden="1">
      <c r="A1401" s="1426">
        <v>46</v>
      </c>
      <c r="B1401" s="1427"/>
      <c r="C1401" s="1428"/>
      <c r="D1401" s="1423"/>
      <c r="E1401" s="1424"/>
      <c r="F1401" s="1424"/>
      <c r="G1401" s="1424"/>
      <c r="H1401" s="1424"/>
      <c r="I1401" s="1424"/>
      <c r="J1401" s="1425"/>
      <c r="K1401" s="1423"/>
      <c r="L1401" s="1424"/>
      <c r="M1401" s="1424"/>
      <c r="N1401" s="1424"/>
      <c r="O1401" s="1424"/>
      <c r="P1401" s="1425"/>
      <c r="Q1401" s="1433"/>
      <c r="R1401" s="1434"/>
      <c r="S1401" s="1434"/>
      <c r="T1401" s="1434"/>
      <c r="U1401" s="1434"/>
      <c r="V1401" s="1435"/>
      <c r="W1401" s="1423"/>
      <c r="X1401" s="1424"/>
      <c r="Y1401" s="1424"/>
      <c r="Z1401" s="1424"/>
      <c r="AA1401" s="1424"/>
      <c r="AB1401" s="1425"/>
      <c r="AC1401" s="1433"/>
      <c r="AD1401" s="1434"/>
      <c r="AE1401" s="1434"/>
      <c r="AF1401" s="1434"/>
      <c r="AG1401" s="1434"/>
      <c r="AH1401" s="1434"/>
      <c r="AI1401" s="1435"/>
      <c r="AJ1401" s="1423"/>
      <c r="AK1401" s="1424"/>
      <c r="AL1401" s="1424"/>
      <c r="AM1401" s="1424"/>
      <c r="AN1401" s="1424"/>
      <c r="AO1401" s="1424"/>
      <c r="AP1401" s="1425"/>
      <c r="AQ1401" s="1433"/>
      <c r="AR1401" s="1434"/>
      <c r="AS1401" s="1434"/>
      <c r="AT1401" s="1434"/>
      <c r="AU1401" s="1434"/>
      <c r="AV1401" s="1435"/>
      <c r="AW1401" s="1433"/>
      <c r="AX1401" s="1434"/>
      <c r="AY1401" s="1434"/>
      <c r="AZ1401" s="1434"/>
      <c r="BA1401" s="1434"/>
      <c r="BB1401" s="1434"/>
      <c r="BC1401" s="1435"/>
    </row>
    <row r="1402" spans="1:55" hidden="1">
      <c r="A1402" s="1426">
        <v>47</v>
      </c>
      <c r="B1402" s="1427"/>
      <c r="C1402" s="1428"/>
      <c r="D1402" s="1423"/>
      <c r="E1402" s="1424"/>
      <c r="F1402" s="1424"/>
      <c r="G1402" s="1424"/>
      <c r="H1402" s="1424"/>
      <c r="I1402" s="1424"/>
      <c r="J1402" s="1425"/>
      <c r="K1402" s="1423"/>
      <c r="L1402" s="1424"/>
      <c r="M1402" s="1424"/>
      <c r="N1402" s="1424"/>
      <c r="O1402" s="1424"/>
      <c r="P1402" s="1425"/>
      <c r="Q1402" s="1433"/>
      <c r="R1402" s="1434"/>
      <c r="S1402" s="1434"/>
      <c r="T1402" s="1434"/>
      <c r="U1402" s="1434"/>
      <c r="V1402" s="1435"/>
      <c r="W1402" s="1423"/>
      <c r="X1402" s="1424"/>
      <c r="Y1402" s="1424"/>
      <c r="Z1402" s="1424"/>
      <c r="AA1402" s="1424"/>
      <c r="AB1402" s="1425"/>
      <c r="AC1402" s="1433"/>
      <c r="AD1402" s="1434"/>
      <c r="AE1402" s="1434"/>
      <c r="AF1402" s="1434"/>
      <c r="AG1402" s="1434"/>
      <c r="AH1402" s="1434"/>
      <c r="AI1402" s="1435"/>
      <c r="AJ1402" s="1423"/>
      <c r="AK1402" s="1424"/>
      <c r="AL1402" s="1424"/>
      <c r="AM1402" s="1424"/>
      <c r="AN1402" s="1424"/>
      <c r="AO1402" s="1424"/>
      <c r="AP1402" s="1425"/>
      <c r="AQ1402" s="1433"/>
      <c r="AR1402" s="1434"/>
      <c r="AS1402" s="1434"/>
      <c r="AT1402" s="1434"/>
      <c r="AU1402" s="1434"/>
      <c r="AV1402" s="1435"/>
      <c r="AW1402" s="1433"/>
      <c r="AX1402" s="1434"/>
      <c r="AY1402" s="1434"/>
      <c r="AZ1402" s="1434"/>
      <c r="BA1402" s="1434"/>
      <c r="BB1402" s="1434"/>
      <c r="BC1402" s="1435"/>
    </row>
    <row r="1403" spans="1:55" hidden="1">
      <c r="A1403" s="1426">
        <v>48</v>
      </c>
      <c r="B1403" s="1427"/>
      <c r="C1403" s="1428"/>
      <c r="D1403" s="1423"/>
      <c r="E1403" s="1424"/>
      <c r="F1403" s="1424"/>
      <c r="G1403" s="1424"/>
      <c r="H1403" s="1424"/>
      <c r="I1403" s="1424"/>
      <c r="J1403" s="1425"/>
      <c r="K1403" s="1423"/>
      <c r="L1403" s="1424"/>
      <c r="M1403" s="1424"/>
      <c r="N1403" s="1424"/>
      <c r="O1403" s="1424"/>
      <c r="P1403" s="1425"/>
      <c r="Q1403" s="1433"/>
      <c r="R1403" s="1434"/>
      <c r="S1403" s="1434"/>
      <c r="T1403" s="1434"/>
      <c r="U1403" s="1434"/>
      <c r="V1403" s="1435"/>
      <c r="W1403" s="1423"/>
      <c r="X1403" s="1424"/>
      <c r="Y1403" s="1424"/>
      <c r="Z1403" s="1424"/>
      <c r="AA1403" s="1424"/>
      <c r="AB1403" s="1425"/>
      <c r="AC1403" s="1433"/>
      <c r="AD1403" s="1434"/>
      <c r="AE1403" s="1434"/>
      <c r="AF1403" s="1434"/>
      <c r="AG1403" s="1434"/>
      <c r="AH1403" s="1434"/>
      <c r="AI1403" s="1435"/>
      <c r="AJ1403" s="1423"/>
      <c r="AK1403" s="1424"/>
      <c r="AL1403" s="1424"/>
      <c r="AM1403" s="1424"/>
      <c r="AN1403" s="1424"/>
      <c r="AO1403" s="1424"/>
      <c r="AP1403" s="1425"/>
      <c r="AQ1403" s="1433"/>
      <c r="AR1403" s="1434"/>
      <c r="AS1403" s="1434"/>
      <c r="AT1403" s="1434"/>
      <c r="AU1403" s="1434"/>
      <c r="AV1403" s="1435"/>
      <c r="AW1403" s="1433"/>
      <c r="AX1403" s="1434"/>
      <c r="AY1403" s="1434"/>
      <c r="AZ1403" s="1434"/>
      <c r="BA1403" s="1434"/>
      <c r="BB1403" s="1434"/>
      <c r="BC1403" s="1435"/>
    </row>
    <row r="1404" spans="1:55" hidden="1">
      <c r="A1404" s="1426">
        <v>49</v>
      </c>
      <c r="B1404" s="1427"/>
      <c r="C1404" s="1428"/>
      <c r="D1404" s="1423"/>
      <c r="E1404" s="1424"/>
      <c r="F1404" s="1424"/>
      <c r="G1404" s="1424"/>
      <c r="H1404" s="1424"/>
      <c r="I1404" s="1424"/>
      <c r="J1404" s="1425"/>
      <c r="K1404" s="1423"/>
      <c r="L1404" s="1424"/>
      <c r="M1404" s="1424"/>
      <c r="N1404" s="1424"/>
      <c r="O1404" s="1424"/>
      <c r="P1404" s="1425"/>
      <c r="Q1404" s="1433"/>
      <c r="R1404" s="1434"/>
      <c r="S1404" s="1434"/>
      <c r="T1404" s="1434"/>
      <c r="U1404" s="1434"/>
      <c r="V1404" s="1435"/>
      <c r="W1404" s="1423"/>
      <c r="X1404" s="1424"/>
      <c r="Y1404" s="1424"/>
      <c r="Z1404" s="1424"/>
      <c r="AA1404" s="1424"/>
      <c r="AB1404" s="1425"/>
      <c r="AC1404" s="1433"/>
      <c r="AD1404" s="1434"/>
      <c r="AE1404" s="1434"/>
      <c r="AF1404" s="1434"/>
      <c r="AG1404" s="1434"/>
      <c r="AH1404" s="1434"/>
      <c r="AI1404" s="1435"/>
      <c r="AJ1404" s="1423"/>
      <c r="AK1404" s="1424"/>
      <c r="AL1404" s="1424"/>
      <c r="AM1404" s="1424"/>
      <c r="AN1404" s="1424"/>
      <c r="AO1404" s="1424"/>
      <c r="AP1404" s="1425"/>
      <c r="AQ1404" s="1433"/>
      <c r="AR1404" s="1434"/>
      <c r="AS1404" s="1434"/>
      <c r="AT1404" s="1434"/>
      <c r="AU1404" s="1434"/>
      <c r="AV1404" s="1435"/>
      <c r="AW1404" s="1433"/>
      <c r="AX1404" s="1434"/>
      <c r="AY1404" s="1434"/>
      <c r="AZ1404" s="1434"/>
      <c r="BA1404" s="1434"/>
      <c r="BB1404" s="1434"/>
      <c r="BC1404" s="1435"/>
    </row>
    <row r="1405" spans="1:55" ht="14" hidden="1" thickBot="1">
      <c r="A1405" s="1616">
        <v>50</v>
      </c>
      <c r="B1405" s="1617"/>
      <c r="C1405" s="1618"/>
      <c r="D1405" s="1470"/>
      <c r="E1405" s="1471"/>
      <c r="F1405" s="1471"/>
      <c r="G1405" s="1471"/>
      <c r="H1405" s="1471"/>
      <c r="I1405" s="1471"/>
      <c r="J1405" s="1472"/>
      <c r="K1405" s="1470"/>
      <c r="L1405" s="1471"/>
      <c r="M1405" s="1471"/>
      <c r="N1405" s="1471"/>
      <c r="O1405" s="1471"/>
      <c r="P1405" s="1472"/>
      <c r="Q1405" s="1473"/>
      <c r="R1405" s="1474"/>
      <c r="S1405" s="1474"/>
      <c r="T1405" s="1474"/>
      <c r="U1405" s="1474"/>
      <c r="V1405" s="1475"/>
      <c r="W1405" s="1470"/>
      <c r="X1405" s="1471"/>
      <c r="Y1405" s="1471"/>
      <c r="Z1405" s="1471"/>
      <c r="AA1405" s="1471"/>
      <c r="AB1405" s="1472"/>
      <c r="AC1405" s="1473"/>
      <c r="AD1405" s="1474"/>
      <c r="AE1405" s="1474"/>
      <c r="AF1405" s="1474"/>
      <c r="AG1405" s="1474"/>
      <c r="AH1405" s="1474"/>
      <c r="AI1405" s="1475"/>
      <c r="AJ1405" s="1470"/>
      <c r="AK1405" s="1471"/>
      <c r="AL1405" s="1471"/>
      <c r="AM1405" s="1471"/>
      <c r="AN1405" s="1471"/>
      <c r="AO1405" s="1471"/>
      <c r="AP1405" s="1472"/>
      <c r="AQ1405" s="1473"/>
      <c r="AR1405" s="1474"/>
      <c r="AS1405" s="1474"/>
      <c r="AT1405" s="1474"/>
      <c r="AU1405" s="1474"/>
      <c r="AV1405" s="1475"/>
      <c r="AW1405" s="1473"/>
      <c r="AX1405" s="1474"/>
      <c r="AY1405" s="1474"/>
      <c r="AZ1405" s="1474"/>
      <c r="BA1405" s="1474"/>
      <c r="BB1405" s="1474"/>
      <c r="BC1405" s="1475"/>
    </row>
    <row r="1406" spans="1:55" ht="14" hidden="1" thickBot="1">
      <c r="A1406" s="1619" t="s">
        <v>85</v>
      </c>
      <c r="B1406" s="1620"/>
      <c r="C1406" s="1621"/>
      <c r="D1406" s="1596">
        <f>SUM(D1356:J1405)</f>
        <v>0</v>
      </c>
      <c r="E1406" s="1596"/>
      <c r="F1406" s="1596"/>
      <c r="G1406" s="1596"/>
      <c r="H1406" s="1596"/>
      <c r="I1406" s="1596"/>
      <c r="J1406" s="1596"/>
      <c r="K1406" s="1596">
        <f>SUM(K1356:P1405)</f>
        <v>0</v>
      </c>
      <c r="L1406" s="1596"/>
      <c r="M1406" s="1596"/>
      <c r="N1406" s="1596"/>
      <c r="O1406" s="1596"/>
      <c r="P1406" s="1596"/>
      <c r="Q1406" s="1596">
        <f>SUM(Q1356:V1405)</f>
        <v>0</v>
      </c>
      <c r="R1406" s="1596"/>
      <c r="S1406" s="1596"/>
      <c r="T1406" s="1596"/>
      <c r="U1406" s="1596"/>
      <c r="V1406" s="1596"/>
      <c r="W1406" s="1596">
        <f>SUM(W1356:AB1405)</f>
        <v>0</v>
      </c>
      <c r="X1406" s="1596"/>
      <c r="Y1406" s="1596"/>
      <c r="Z1406" s="1596"/>
      <c r="AA1406" s="1596"/>
      <c r="AB1406" s="1596"/>
      <c r="AC1406" s="1596">
        <f>SUM(AC1356:AI1405)</f>
        <v>0</v>
      </c>
      <c r="AD1406" s="1596"/>
      <c r="AE1406" s="1596"/>
      <c r="AF1406" s="1596"/>
      <c r="AG1406" s="1596"/>
      <c r="AH1406" s="1596"/>
      <c r="AI1406" s="1596"/>
      <c r="AJ1406" s="1596">
        <f>SUM(AJ1356:AP1405)</f>
        <v>0</v>
      </c>
      <c r="AK1406" s="1596"/>
      <c r="AL1406" s="1596"/>
      <c r="AM1406" s="1596"/>
      <c r="AN1406" s="1596"/>
      <c r="AO1406" s="1596"/>
      <c r="AP1406" s="1596"/>
      <c r="AQ1406" s="1596">
        <f>SUM(AQ1356:AV1405)</f>
        <v>0</v>
      </c>
      <c r="AR1406" s="1596"/>
      <c r="AS1406" s="1596"/>
      <c r="AT1406" s="1596"/>
      <c r="AU1406" s="1596"/>
      <c r="AV1406" s="1596"/>
      <c r="AW1406" s="1596">
        <f>SUM(AW1356:BC1405)</f>
        <v>0</v>
      </c>
      <c r="AX1406" s="1596"/>
      <c r="AY1406" s="1596"/>
      <c r="AZ1406" s="1596"/>
      <c r="BA1406" s="1596"/>
      <c r="BB1406" s="1596"/>
      <c r="BC1406" s="2086"/>
    </row>
    <row r="1407" spans="1:55" hidden="1">
      <c r="A1407" s="292"/>
      <c r="B1407" s="292"/>
      <c r="C1407" s="292"/>
      <c r="D1407" s="295"/>
      <c r="E1407" s="295"/>
      <c r="F1407" s="295"/>
      <c r="G1407" s="295"/>
      <c r="H1407" s="295"/>
      <c r="I1407" s="295"/>
      <c r="J1407" s="295"/>
      <c r="K1407" s="295"/>
      <c r="L1407" s="295"/>
      <c r="M1407" s="295"/>
      <c r="N1407" s="295"/>
      <c r="O1407" s="295"/>
      <c r="P1407" s="295"/>
      <c r="Q1407" s="295"/>
      <c r="R1407" s="295"/>
      <c r="S1407" s="295"/>
      <c r="T1407" s="295"/>
      <c r="U1407" s="295"/>
      <c r="V1407" s="295"/>
      <c r="W1407" s="295"/>
      <c r="X1407" s="295"/>
      <c r="Y1407" s="295"/>
      <c r="Z1407" s="295"/>
      <c r="AA1407" s="295"/>
      <c r="AB1407" s="295"/>
      <c r="AC1407" s="295"/>
      <c r="AD1407" s="295"/>
      <c r="AE1407" s="295"/>
      <c r="AF1407" s="295"/>
      <c r="AG1407" s="295"/>
      <c r="AH1407" s="295"/>
      <c r="AI1407" s="295"/>
      <c r="AJ1407" s="295"/>
      <c r="AK1407" s="295"/>
      <c r="AL1407" s="295"/>
      <c r="AM1407" s="295"/>
      <c r="AN1407" s="295"/>
      <c r="AO1407" s="295"/>
      <c r="AP1407" s="295"/>
      <c r="AQ1407" s="295"/>
      <c r="AR1407" s="295"/>
      <c r="AS1407" s="295"/>
      <c r="AT1407" s="295"/>
      <c r="AU1407" s="295"/>
      <c r="AV1407" s="295"/>
      <c r="AW1407" s="295"/>
      <c r="AX1407" s="295"/>
      <c r="AY1407" s="295"/>
      <c r="AZ1407" s="295"/>
      <c r="BA1407" s="295"/>
      <c r="BB1407" s="295"/>
      <c r="BC1407" s="295"/>
    </row>
    <row r="1408" spans="1:55" hidden="1">
      <c r="A1408" s="292"/>
      <c r="B1408" s="292"/>
      <c r="C1408" s="292"/>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295"/>
      <c r="AF1408" s="295"/>
      <c r="AG1408" s="295"/>
      <c r="AH1408" s="295"/>
      <c r="AI1408" s="295"/>
      <c r="AJ1408" s="295"/>
      <c r="AK1408" s="295"/>
      <c r="AL1408" s="295"/>
      <c r="AM1408" s="295"/>
      <c r="AN1408" s="295"/>
      <c r="AO1408" s="295"/>
      <c r="AP1408" s="295"/>
      <c r="AQ1408" s="295"/>
      <c r="AR1408" s="295"/>
      <c r="AS1408" s="295"/>
      <c r="AT1408" s="295"/>
      <c r="AU1408" s="295"/>
      <c r="AV1408" s="295"/>
      <c r="AW1408" s="295"/>
      <c r="AX1408" s="295"/>
      <c r="AY1408" s="295"/>
      <c r="AZ1408" s="295"/>
      <c r="BA1408" s="295"/>
      <c r="BB1408" s="295"/>
      <c r="BC1408" s="295"/>
    </row>
    <row r="1409" spans="1:55" ht="18.75" hidden="1" customHeight="1">
      <c r="A1409" s="1060" t="s">
        <v>845</v>
      </c>
      <c r="B1409" s="1061"/>
      <c r="C1409" s="1061"/>
      <c r="D1409" s="1061"/>
      <c r="E1409" s="20"/>
      <c r="F1409" s="993" t="s">
        <v>271</v>
      </c>
      <c r="G1409" s="993"/>
      <c r="H1409" s="993"/>
      <c r="I1409" s="993"/>
      <c r="J1409" s="993"/>
      <c r="K1409" s="993"/>
      <c r="L1409" s="993"/>
      <c r="M1409" s="993"/>
      <c r="N1409" s="993"/>
      <c r="O1409" s="21"/>
      <c r="P1409" s="1483" t="s">
        <v>1641</v>
      </c>
      <c r="Q1409" s="1196"/>
      <c r="R1409" s="1196"/>
      <c r="S1409" s="1196"/>
      <c r="T1409" s="1196"/>
      <c r="U1409" s="1196"/>
      <c r="V1409" s="1196"/>
      <c r="W1409" s="1196"/>
      <c r="X1409" s="1196"/>
      <c r="Y1409" s="1196"/>
      <c r="Z1409" s="1196"/>
      <c r="AA1409" s="1196"/>
      <c r="AB1409" s="1196"/>
      <c r="AC1409" s="1196"/>
      <c r="AD1409" s="1196"/>
      <c r="AE1409" s="1196"/>
      <c r="AF1409" s="1196"/>
      <c r="AG1409" s="1196"/>
      <c r="AH1409" s="1196"/>
      <c r="AI1409" s="1196"/>
      <c r="AJ1409" s="1196"/>
      <c r="AK1409" s="1196"/>
      <c r="AL1409" s="1196"/>
      <c r="AM1409" s="1196"/>
      <c r="AN1409" s="1196"/>
      <c r="AO1409" s="1196"/>
      <c r="AP1409" s="1196"/>
      <c r="AQ1409" s="1196"/>
      <c r="AR1409" s="1196"/>
      <c r="AS1409" s="1196"/>
      <c r="AT1409" s="1196"/>
      <c r="AU1409" s="1196"/>
      <c r="AV1409" s="1196"/>
      <c r="AW1409" s="1196"/>
      <c r="AX1409" s="1196"/>
      <c r="AY1409" s="1196"/>
      <c r="AZ1409" s="1196"/>
      <c r="BA1409" s="1196"/>
      <c r="BB1409" s="1196"/>
      <c r="BC1409" s="1197"/>
    </row>
    <row r="1410" spans="1:55" ht="18.75" hidden="1" customHeight="1">
      <c r="A1410" s="1062"/>
      <c r="B1410" s="1063"/>
      <c r="C1410" s="1063"/>
      <c r="D1410" s="1063"/>
      <c r="E1410" s="22"/>
      <c r="F1410" s="1044"/>
      <c r="G1410" s="1044"/>
      <c r="H1410" s="1044"/>
      <c r="I1410" s="1044"/>
      <c r="J1410" s="1044"/>
      <c r="K1410" s="1044"/>
      <c r="L1410" s="1044"/>
      <c r="M1410" s="1044"/>
      <c r="N1410" s="1044"/>
      <c r="O1410" s="23"/>
      <c r="P1410" s="1484"/>
      <c r="Q1410" s="1198"/>
      <c r="R1410" s="1198"/>
      <c r="S1410" s="1198"/>
      <c r="T1410" s="1198"/>
      <c r="U1410" s="1198"/>
      <c r="V1410" s="1198"/>
      <c r="W1410" s="1198"/>
      <c r="X1410" s="1198"/>
      <c r="Y1410" s="1198"/>
      <c r="Z1410" s="1198"/>
      <c r="AA1410" s="1198"/>
      <c r="AB1410" s="1198"/>
      <c r="AC1410" s="1198"/>
      <c r="AD1410" s="1198"/>
      <c r="AE1410" s="1198"/>
      <c r="AF1410" s="1198"/>
      <c r="AG1410" s="1198"/>
      <c r="AH1410" s="1198"/>
      <c r="AI1410" s="1198"/>
      <c r="AJ1410" s="1198"/>
      <c r="AK1410" s="1198"/>
      <c r="AL1410" s="1198"/>
      <c r="AM1410" s="1198"/>
      <c r="AN1410" s="1198"/>
      <c r="AO1410" s="1198"/>
      <c r="AP1410" s="1198"/>
      <c r="AQ1410" s="1198"/>
      <c r="AR1410" s="1198"/>
      <c r="AS1410" s="1198"/>
      <c r="AT1410" s="1198"/>
      <c r="AU1410" s="1198"/>
      <c r="AV1410" s="1198"/>
      <c r="AW1410" s="1198"/>
      <c r="AX1410" s="1198"/>
      <c r="AY1410" s="1198"/>
      <c r="AZ1410" s="1198"/>
      <c r="BA1410" s="1198"/>
      <c r="BB1410" s="1198"/>
      <c r="BC1410" s="1199"/>
    </row>
    <row r="1411" spans="1:55" ht="5.25" hidden="1" customHeight="1" thickBot="1">
      <c r="L1411" s="578"/>
      <c r="M1411" s="578"/>
      <c r="N1411" s="578"/>
      <c r="O1411" s="578"/>
      <c r="P1411" s="578"/>
      <c r="Q1411" s="578"/>
      <c r="R1411" s="578"/>
      <c r="S1411" s="578"/>
      <c r="T1411" s="578"/>
      <c r="U1411" s="578"/>
      <c r="V1411" s="578"/>
      <c r="W1411" s="578"/>
      <c r="X1411" s="578"/>
      <c r="Y1411" s="578"/>
      <c r="Z1411" s="578"/>
      <c r="AA1411" s="578"/>
      <c r="AB1411" s="578"/>
      <c r="AC1411" s="578"/>
      <c r="AD1411" s="578"/>
      <c r="AE1411" s="578"/>
      <c r="AF1411" s="578"/>
      <c r="AG1411" s="578"/>
      <c r="AH1411" s="578"/>
      <c r="AI1411" s="578"/>
      <c r="AJ1411" s="578"/>
      <c r="AK1411" s="578"/>
      <c r="AL1411" s="578"/>
      <c r="AM1411" s="578"/>
      <c r="AN1411" s="578"/>
    </row>
    <row r="1412" spans="1:55" ht="57" hidden="1" customHeight="1">
      <c r="A1412" s="1825" t="s">
        <v>2040</v>
      </c>
      <c r="B1412" s="1826"/>
      <c r="C1412" s="1827"/>
      <c r="D1412" s="1600" t="s">
        <v>1642</v>
      </c>
      <c r="E1412" s="1601"/>
      <c r="F1412" s="1601"/>
      <c r="G1412" s="1601"/>
      <c r="H1412" s="1601"/>
      <c r="I1412" s="1601"/>
      <c r="J1412" s="1601"/>
      <c r="K1412" s="1601"/>
      <c r="L1412" s="1602"/>
      <c r="M1412" s="1600" t="s">
        <v>1053</v>
      </c>
      <c r="N1412" s="1601"/>
      <c r="O1412" s="1601"/>
      <c r="P1412" s="1601"/>
      <c r="Q1412" s="1601"/>
      <c r="R1412" s="1601"/>
      <c r="S1412" s="1601"/>
      <c r="T1412" s="1601"/>
      <c r="U1412" s="1602"/>
      <c r="V1412" s="1600" t="s">
        <v>1412</v>
      </c>
      <c r="W1412" s="1601"/>
      <c r="X1412" s="1601"/>
      <c r="Y1412" s="1601"/>
      <c r="Z1412" s="1601"/>
      <c r="AA1412" s="1601"/>
      <c r="AB1412" s="1601"/>
      <c r="AC1412" s="1601"/>
      <c r="AD1412" s="1602"/>
      <c r="AE1412" s="1600" t="s">
        <v>1422</v>
      </c>
      <c r="AF1412" s="1601"/>
      <c r="AG1412" s="1601"/>
      <c r="AH1412" s="1601"/>
      <c r="AI1412" s="1601"/>
      <c r="AJ1412" s="1601"/>
      <c r="AK1412" s="1601"/>
      <c r="AL1412" s="1601"/>
      <c r="AM1412" s="1602"/>
      <c r="AN1412" s="1600" t="s">
        <v>454</v>
      </c>
      <c r="AO1412" s="1601"/>
      <c r="AP1412" s="1601"/>
      <c r="AQ1412" s="1601"/>
      <c r="AR1412" s="1601"/>
      <c r="AS1412" s="1601"/>
      <c r="AT1412" s="1602"/>
      <c r="AU1412" s="1600" t="s">
        <v>455</v>
      </c>
      <c r="AV1412" s="1601"/>
      <c r="AW1412" s="1601"/>
      <c r="AX1412" s="1601"/>
      <c r="AY1412" s="1601"/>
      <c r="AZ1412" s="1601"/>
      <c r="BA1412" s="1601"/>
      <c r="BB1412" s="1601"/>
      <c r="BC1412" s="2072"/>
    </row>
    <row r="1413" spans="1:55" ht="9.75" hidden="1" customHeight="1" thickBot="1">
      <c r="A1413" s="1828">
        <v>1</v>
      </c>
      <c r="B1413" s="1594"/>
      <c r="C1413" s="1595"/>
      <c r="D1413" s="1593">
        <v>2</v>
      </c>
      <c r="E1413" s="1594"/>
      <c r="F1413" s="1594"/>
      <c r="G1413" s="1594"/>
      <c r="H1413" s="1594"/>
      <c r="I1413" s="1594"/>
      <c r="J1413" s="1594"/>
      <c r="K1413" s="1594"/>
      <c r="L1413" s="1595"/>
      <c r="M1413" s="1593">
        <v>3</v>
      </c>
      <c r="N1413" s="1594"/>
      <c r="O1413" s="1594"/>
      <c r="P1413" s="1594"/>
      <c r="Q1413" s="1594"/>
      <c r="R1413" s="1594"/>
      <c r="S1413" s="1594"/>
      <c r="T1413" s="1594"/>
      <c r="U1413" s="1595"/>
      <c r="V1413" s="1593">
        <v>4</v>
      </c>
      <c r="W1413" s="1594"/>
      <c r="X1413" s="1594"/>
      <c r="Y1413" s="1594"/>
      <c r="Z1413" s="1594"/>
      <c r="AA1413" s="1594"/>
      <c r="AB1413" s="1594"/>
      <c r="AC1413" s="1594"/>
      <c r="AD1413" s="1595"/>
      <c r="AE1413" s="1593">
        <v>5</v>
      </c>
      <c r="AF1413" s="1594"/>
      <c r="AG1413" s="1594"/>
      <c r="AH1413" s="1594"/>
      <c r="AI1413" s="1594"/>
      <c r="AJ1413" s="1594"/>
      <c r="AK1413" s="1594"/>
      <c r="AL1413" s="1594"/>
      <c r="AM1413" s="1595"/>
      <c r="AN1413" s="1593">
        <v>6</v>
      </c>
      <c r="AO1413" s="1594"/>
      <c r="AP1413" s="1594"/>
      <c r="AQ1413" s="1594"/>
      <c r="AR1413" s="1594"/>
      <c r="AS1413" s="1594"/>
      <c r="AT1413" s="1595"/>
      <c r="AU1413" s="1593" t="s">
        <v>1296</v>
      </c>
      <c r="AV1413" s="1594"/>
      <c r="AW1413" s="1594"/>
      <c r="AX1413" s="1594"/>
      <c r="AY1413" s="1594"/>
      <c r="AZ1413" s="1594"/>
      <c r="BA1413" s="1594"/>
      <c r="BB1413" s="1594"/>
      <c r="BC1413" s="2070"/>
    </row>
    <row r="1414" spans="1:55" hidden="1">
      <c r="A1414" s="1613">
        <v>1</v>
      </c>
      <c r="B1414" s="1614"/>
      <c r="C1414" s="1615"/>
      <c r="D1414" s="1597"/>
      <c r="E1414" s="1598"/>
      <c r="F1414" s="1598"/>
      <c r="G1414" s="1598"/>
      <c r="H1414" s="1598"/>
      <c r="I1414" s="1598"/>
      <c r="J1414" s="1598"/>
      <c r="K1414" s="1598"/>
      <c r="L1414" s="1599"/>
      <c r="M1414" s="1597"/>
      <c r="N1414" s="1598"/>
      <c r="O1414" s="1598"/>
      <c r="P1414" s="1598"/>
      <c r="Q1414" s="1598"/>
      <c r="R1414" s="1598"/>
      <c r="S1414" s="1598"/>
      <c r="T1414" s="1598"/>
      <c r="U1414" s="1599"/>
      <c r="V1414" s="1597"/>
      <c r="W1414" s="1598"/>
      <c r="X1414" s="1598"/>
      <c r="Y1414" s="1598"/>
      <c r="Z1414" s="1598"/>
      <c r="AA1414" s="1598"/>
      <c r="AB1414" s="1598"/>
      <c r="AC1414" s="1598"/>
      <c r="AD1414" s="1599"/>
      <c r="AE1414" s="1597"/>
      <c r="AF1414" s="1598"/>
      <c r="AG1414" s="1598"/>
      <c r="AH1414" s="1598"/>
      <c r="AI1414" s="1598"/>
      <c r="AJ1414" s="1598"/>
      <c r="AK1414" s="1598"/>
      <c r="AL1414" s="1598"/>
      <c r="AM1414" s="1599"/>
      <c r="AN1414" s="1597"/>
      <c r="AO1414" s="1598"/>
      <c r="AP1414" s="1598"/>
      <c r="AQ1414" s="1598"/>
      <c r="AR1414" s="1598"/>
      <c r="AS1414" s="1598"/>
      <c r="AT1414" s="1599"/>
      <c r="AU1414" s="1597"/>
      <c r="AV1414" s="1598"/>
      <c r="AW1414" s="1598"/>
      <c r="AX1414" s="1598"/>
      <c r="AY1414" s="1598"/>
      <c r="AZ1414" s="1598"/>
      <c r="BA1414" s="1598"/>
      <c r="BB1414" s="1598"/>
      <c r="BC1414" s="1599"/>
    </row>
    <row r="1415" spans="1:55" hidden="1">
      <c r="A1415" s="1610">
        <v>2</v>
      </c>
      <c r="B1415" s="1611"/>
      <c r="C1415" s="1612"/>
      <c r="D1415" s="1451"/>
      <c r="E1415" s="1452"/>
      <c r="F1415" s="1452"/>
      <c r="G1415" s="1452"/>
      <c r="H1415" s="1452"/>
      <c r="I1415" s="1452"/>
      <c r="J1415" s="1452"/>
      <c r="K1415" s="1452"/>
      <c r="L1415" s="1453"/>
      <c r="M1415" s="1451"/>
      <c r="N1415" s="1452"/>
      <c r="O1415" s="1452"/>
      <c r="P1415" s="1452"/>
      <c r="Q1415" s="1452"/>
      <c r="R1415" s="1452"/>
      <c r="S1415" s="1452"/>
      <c r="T1415" s="1452"/>
      <c r="U1415" s="1453"/>
      <c r="V1415" s="1451"/>
      <c r="W1415" s="1452"/>
      <c r="X1415" s="1452"/>
      <c r="Y1415" s="1452"/>
      <c r="Z1415" s="1452"/>
      <c r="AA1415" s="1452"/>
      <c r="AB1415" s="1452"/>
      <c r="AC1415" s="1452"/>
      <c r="AD1415" s="1453"/>
      <c r="AE1415" s="1451"/>
      <c r="AF1415" s="1452"/>
      <c r="AG1415" s="1452"/>
      <c r="AH1415" s="1452"/>
      <c r="AI1415" s="1452"/>
      <c r="AJ1415" s="1452"/>
      <c r="AK1415" s="1452"/>
      <c r="AL1415" s="1452"/>
      <c r="AM1415" s="1453"/>
      <c r="AN1415" s="1451"/>
      <c r="AO1415" s="1452"/>
      <c r="AP1415" s="1452"/>
      <c r="AQ1415" s="1452"/>
      <c r="AR1415" s="1452"/>
      <c r="AS1415" s="1452"/>
      <c r="AT1415" s="1453"/>
      <c r="AU1415" s="1451"/>
      <c r="AV1415" s="1452"/>
      <c r="AW1415" s="1452"/>
      <c r="AX1415" s="1452"/>
      <c r="AY1415" s="1452"/>
      <c r="AZ1415" s="1452"/>
      <c r="BA1415" s="1452"/>
      <c r="BB1415" s="1452"/>
      <c r="BC1415" s="1453"/>
    </row>
    <row r="1416" spans="1:55" hidden="1">
      <c r="A1416" s="1610">
        <v>3</v>
      </c>
      <c r="B1416" s="1611"/>
      <c r="C1416" s="1612"/>
      <c r="D1416" s="1451"/>
      <c r="E1416" s="1452"/>
      <c r="F1416" s="1452"/>
      <c r="G1416" s="1452"/>
      <c r="H1416" s="1452"/>
      <c r="I1416" s="1452"/>
      <c r="J1416" s="1452"/>
      <c r="K1416" s="1452"/>
      <c r="L1416" s="1453"/>
      <c r="M1416" s="1451"/>
      <c r="N1416" s="1452"/>
      <c r="O1416" s="1452"/>
      <c r="P1416" s="1452"/>
      <c r="Q1416" s="1452"/>
      <c r="R1416" s="1452"/>
      <c r="S1416" s="1452"/>
      <c r="T1416" s="1452"/>
      <c r="U1416" s="1453"/>
      <c r="V1416" s="1451"/>
      <c r="W1416" s="1452"/>
      <c r="X1416" s="1452"/>
      <c r="Y1416" s="1452"/>
      <c r="Z1416" s="1452"/>
      <c r="AA1416" s="1452"/>
      <c r="AB1416" s="1452"/>
      <c r="AC1416" s="1452"/>
      <c r="AD1416" s="1453"/>
      <c r="AE1416" s="1451"/>
      <c r="AF1416" s="1452"/>
      <c r="AG1416" s="1452"/>
      <c r="AH1416" s="1452"/>
      <c r="AI1416" s="1452"/>
      <c r="AJ1416" s="1452"/>
      <c r="AK1416" s="1452"/>
      <c r="AL1416" s="1452"/>
      <c r="AM1416" s="1453"/>
      <c r="AN1416" s="1451"/>
      <c r="AO1416" s="1452"/>
      <c r="AP1416" s="1452"/>
      <c r="AQ1416" s="1452"/>
      <c r="AR1416" s="1452"/>
      <c r="AS1416" s="1452"/>
      <c r="AT1416" s="1453"/>
      <c r="AU1416" s="1451"/>
      <c r="AV1416" s="1452"/>
      <c r="AW1416" s="1452"/>
      <c r="AX1416" s="1452"/>
      <c r="AY1416" s="1452"/>
      <c r="AZ1416" s="1452"/>
      <c r="BA1416" s="1452"/>
      <c r="BB1416" s="1452"/>
      <c r="BC1416" s="1453"/>
    </row>
    <row r="1417" spans="1:55" hidden="1">
      <c r="A1417" s="1610">
        <v>4</v>
      </c>
      <c r="B1417" s="1611"/>
      <c r="C1417" s="1612"/>
      <c r="D1417" s="1451"/>
      <c r="E1417" s="1452"/>
      <c r="F1417" s="1452"/>
      <c r="G1417" s="1452"/>
      <c r="H1417" s="1452"/>
      <c r="I1417" s="1452"/>
      <c r="J1417" s="1452"/>
      <c r="K1417" s="1452"/>
      <c r="L1417" s="1453"/>
      <c r="M1417" s="1451"/>
      <c r="N1417" s="1452"/>
      <c r="O1417" s="1452"/>
      <c r="P1417" s="1452"/>
      <c r="Q1417" s="1452"/>
      <c r="R1417" s="1452"/>
      <c r="S1417" s="1452"/>
      <c r="T1417" s="1452"/>
      <c r="U1417" s="1453"/>
      <c r="V1417" s="1451"/>
      <c r="W1417" s="1452"/>
      <c r="X1417" s="1452"/>
      <c r="Y1417" s="1452"/>
      <c r="Z1417" s="1452"/>
      <c r="AA1417" s="1452"/>
      <c r="AB1417" s="1452"/>
      <c r="AC1417" s="1452"/>
      <c r="AD1417" s="1453"/>
      <c r="AE1417" s="1451"/>
      <c r="AF1417" s="1452"/>
      <c r="AG1417" s="1452"/>
      <c r="AH1417" s="1452"/>
      <c r="AI1417" s="1452"/>
      <c r="AJ1417" s="1452"/>
      <c r="AK1417" s="1452"/>
      <c r="AL1417" s="1452"/>
      <c r="AM1417" s="1453"/>
      <c r="AN1417" s="1451"/>
      <c r="AO1417" s="1452"/>
      <c r="AP1417" s="1452"/>
      <c r="AQ1417" s="1452"/>
      <c r="AR1417" s="1452"/>
      <c r="AS1417" s="1452"/>
      <c r="AT1417" s="1453"/>
      <c r="AU1417" s="1451"/>
      <c r="AV1417" s="1452"/>
      <c r="AW1417" s="1452"/>
      <c r="AX1417" s="1452"/>
      <c r="AY1417" s="1452"/>
      <c r="AZ1417" s="1452"/>
      <c r="BA1417" s="1452"/>
      <c r="BB1417" s="1452"/>
      <c r="BC1417" s="1453"/>
    </row>
    <row r="1418" spans="1:55" hidden="1">
      <c r="A1418" s="1610">
        <v>5</v>
      </c>
      <c r="B1418" s="1611"/>
      <c r="C1418" s="1612"/>
      <c r="D1418" s="1451"/>
      <c r="E1418" s="1452"/>
      <c r="F1418" s="1452"/>
      <c r="G1418" s="1452"/>
      <c r="H1418" s="1452"/>
      <c r="I1418" s="1452"/>
      <c r="J1418" s="1452"/>
      <c r="K1418" s="1452"/>
      <c r="L1418" s="1453"/>
      <c r="M1418" s="1451"/>
      <c r="N1418" s="1452"/>
      <c r="O1418" s="1452"/>
      <c r="P1418" s="1452"/>
      <c r="Q1418" s="1452"/>
      <c r="R1418" s="1452"/>
      <c r="S1418" s="1452"/>
      <c r="T1418" s="1452"/>
      <c r="U1418" s="1453"/>
      <c r="V1418" s="1451"/>
      <c r="W1418" s="1452"/>
      <c r="X1418" s="1452"/>
      <c r="Y1418" s="1452"/>
      <c r="Z1418" s="1452"/>
      <c r="AA1418" s="1452"/>
      <c r="AB1418" s="1452"/>
      <c r="AC1418" s="1452"/>
      <c r="AD1418" s="1453"/>
      <c r="AE1418" s="1451"/>
      <c r="AF1418" s="1452"/>
      <c r="AG1418" s="1452"/>
      <c r="AH1418" s="1452"/>
      <c r="AI1418" s="1452"/>
      <c r="AJ1418" s="1452"/>
      <c r="AK1418" s="1452"/>
      <c r="AL1418" s="1452"/>
      <c r="AM1418" s="1453"/>
      <c r="AN1418" s="1451"/>
      <c r="AO1418" s="1452"/>
      <c r="AP1418" s="1452"/>
      <c r="AQ1418" s="1452"/>
      <c r="AR1418" s="1452"/>
      <c r="AS1418" s="1452"/>
      <c r="AT1418" s="1453"/>
      <c r="AU1418" s="1451"/>
      <c r="AV1418" s="1452"/>
      <c r="AW1418" s="1452"/>
      <c r="AX1418" s="1452"/>
      <c r="AY1418" s="1452"/>
      <c r="AZ1418" s="1452"/>
      <c r="BA1418" s="1452"/>
      <c r="BB1418" s="1452"/>
      <c r="BC1418" s="1453"/>
    </row>
    <row r="1419" spans="1:55" hidden="1">
      <c r="A1419" s="1610">
        <v>6</v>
      </c>
      <c r="B1419" s="1611"/>
      <c r="C1419" s="1612"/>
      <c r="D1419" s="1451"/>
      <c r="E1419" s="1452"/>
      <c r="F1419" s="1452"/>
      <c r="G1419" s="1452"/>
      <c r="H1419" s="1452"/>
      <c r="I1419" s="1452"/>
      <c r="J1419" s="1452"/>
      <c r="K1419" s="1452"/>
      <c r="L1419" s="1453"/>
      <c r="M1419" s="1451"/>
      <c r="N1419" s="1452"/>
      <c r="O1419" s="1452"/>
      <c r="P1419" s="1452"/>
      <c r="Q1419" s="1452"/>
      <c r="R1419" s="1452"/>
      <c r="S1419" s="1452"/>
      <c r="T1419" s="1452"/>
      <c r="U1419" s="1453"/>
      <c r="V1419" s="1451"/>
      <c r="W1419" s="1452"/>
      <c r="X1419" s="1452"/>
      <c r="Y1419" s="1452"/>
      <c r="Z1419" s="1452"/>
      <c r="AA1419" s="1452"/>
      <c r="AB1419" s="1452"/>
      <c r="AC1419" s="1452"/>
      <c r="AD1419" s="1453"/>
      <c r="AE1419" s="1451"/>
      <c r="AF1419" s="1452"/>
      <c r="AG1419" s="1452"/>
      <c r="AH1419" s="1452"/>
      <c r="AI1419" s="1452"/>
      <c r="AJ1419" s="1452"/>
      <c r="AK1419" s="1452"/>
      <c r="AL1419" s="1452"/>
      <c r="AM1419" s="1453"/>
      <c r="AN1419" s="1451"/>
      <c r="AO1419" s="1452"/>
      <c r="AP1419" s="1452"/>
      <c r="AQ1419" s="1452"/>
      <c r="AR1419" s="1452"/>
      <c r="AS1419" s="1452"/>
      <c r="AT1419" s="1453"/>
      <c r="AU1419" s="1451"/>
      <c r="AV1419" s="1452"/>
      <c r="AW1419" s="1452"/>
      <c r="AX1419" s="1452"/>
      <c r="AY1419" s="1452"/>
      <c r="AZ1419" s="1452"/>
      <c r="BA1419" s="1452"/>
      <c r="BB1419" s="1452"/>
      <c r="BC1419" s="1453"/>
    </row>
    <row r="1420" spans="1:55" hidden="1">
      <c r="A1420" s="1610">
        <v>7</v>
      </c>
      <c r="B1420" s="1611"/>
      <c r="C1420" s="1612"/>
      <c r="D1420" s="1451"/>
      <c r="E1420" s="1452"/>
      <c r="F1420" s="1452"/>
      <c r="G1420" s="1452"/>
      <c r="H1420" s="1452"/>
      <c r="I1420" s="1452"/>
      <c r="J1420" s="1452"/>
      <c r="K1420" s="1452"/>
      <c r="L1420" s="1453"/>
      <c r="M1420" s="1451"/>
      <c r="N1420" s="1452"/>
      <c r="O1420" s="1452"/>
      <c r="P1420" s="1452"/>
      <c r="Q1420" s="1452"/>
      <c r="R1420" s="1452"/>
      <c r="S1420" s="1452"/>
      <c r="T1420" s="1452"/>
      <c r="U1420" s="1453"/>
      <c r="V1420" s="1451"/>
      <c r="W1420" s="1452"/>
      <c r="X1420" s="1452"/>
      <c r="Y1420" s="1452"/>
      <c r="Z1420" s="1452"/>
      <c r="AA1420" s="1452"/>
      <c r="AB1420" s="1452"/>
      <c r="AC1420" s="1452"/>
      <c r="AD1420" s="1453"/>
      <c r="AE1420" s="1451"/>
      <c r="AF1420" s="1452"/>
      <c r="AG1420" s="1452"/>
      <c r="AH1420" s="1452"/>
      <c r="AI1420" s="1452"/>
      <c r="AJ1420" s="1452"/>
      <c r="AK1420" s="1452"/>
      <c r="AL1420" s="1452"/>
      <c r="AM1420" s="1453"/>
      <c r="AN1420" s="1451"/>
      <c r="AO1420" s="1452"/>
      <c r="AP1420" s="1452"/>
      <c r="AQ1420" s="1452"/>
      <c r="AR1420" s="1452"/>
      <c r="AS1420" s="1452"/>
      <c r="AT1420" s="1453"/>
      <c r="AU1420" s="1451"/>
      <c r="AV1420" s="1452"/>
      <c r="AW1420" s="1452"/>
      <c r="AX1420" s="1452"/>
      <c r="AY1420" s="1452"/>
      <c r="AZ1420" s="1452"/>
      <c r="BA1420" s="1452"/>
      <c r="BB1420" s="1452"/>
      <c r="BC1420" s="1453"/>
    </row>
    <row r="1421" spans="1:55" hidden="1">
      <c r="A1421" s="1610">
        <v>8</v>
      </c>
      <c r="B1421" s="1611"/>
      <c r="C1421" s="1612"/>
      <c r="D1421" s="1451"/>
      <c r="E1421" s="1452"/>
      <c r="F1421" s="1452"/>
      <c r="G1421" s="1452"/>
      <c r="H1421" s="1452"/>
      <c r="I1421" s="1452"/>
      <c r="J1421" s="1452"/>
      <c r="K1421" s="1452"/>
      <c r="L1421" s="1453"/>
      <c r="M1421" s="1451"/>
      <c r="N1421" s="1452"/>
      <c r="O1421" s="1452"/>
      <c r="P1421" s="1452"/>
      <c r="Q1421" s="1452"/>
      <c r="R1421" s="1452"/>
      <c r="S1421" s="1452"/>
      <c r="T1421" s="1452"/>
      <c r="U1421" s="1453"/>
      <c r="V1421" s="1451"/>
      <c r="W1421" s="1452"/>
      <c r="X1421" s="1452"/>
      <c r="Y1421" s="1452"/>
      <c r="Z1421" s="1452"/>
      <c r="AA1421" s="1452"/>
      <c r="AB1421" s="1452"/>
      <c r="AC1421" s="1452"/>
      <c r="AD1421" s="1453"/>
      <c r="AE1421" s="1451"/>
      <c r="AF1421" s="1452"/>
      <c r="AG1421" s="1452"/>
      <c r="AH1421" s="1452"/>
      <c r="AI1421" s="1452"/>
      <c r="AJ1421" s="1452"/>
      <c r="AK1421" s="1452"/>
      <c r="AL1421" s="1452"/>
      <c r="AM1421" s="1453"/>
      <c r="AN1421" s="1451"/>
      <c r="AO1421" s="1452"/>
      <c r="AP1421" s="1452"/>
      <c r="AQ1421" s="1452"/>
      <c r="AR1421" s="1452"/>
      <c r="AS1421" s="1452"/>
      <c r="AT1421" s="1453"/>
      <c r="AU1421" s="1451"/>
      <c r="AV1421" s="1452"/>
      <c r="AW1421" s="1452"/>
      <c r="AX1421" s="1452"/>
      <c r="AY1421" s="1452"/>
      <c r="AZ1421" s="1452"/>
      <c r="BA1421" s="1452"/>
      <c r="BB1421" s="1452"/>
      <c r="BC1421" s="1453"/>
    </row>
    <row r="1422" spans="1:55" hidden="1">
      <c r="A1422" s="1610">
        <v>9</v>
      </c>
      <c r="B1422" s="1611"/>
      <c r="C1422" s="1612"/>
      <c r="D1422" s="1451"/>
      <c r="E1422" s="1452"/>
      <c r="F1422" s="1452"/>
      <c r="G1422" s="1452"/>
      <c r="H1422" s="1452"/>
      <c r="I1422" s="1452"/>
      <c r="J1422" s="1452"/>
      <c r="K1422" s="1452"/>
      <c r="L1422" s="1453"/>
      <c r="M1422" s="1451"/>
      <c r="N1422" s="1452"/>
      <c r="O1422" s="1452"/>
      <c r="P1422" s="1452"/>
      <c r="Q1422" s="1452"/>
      <c r="R1422" s="1452"/>
      <c r="S1422" s="1452"/>
      <c r="T1422" s="1452"/>
      <c r="U1422" s="1453"/>
      <c r="V1422" s="1451"/>
      <c r="W1422" s="1452"/>
      <c r="X1422" s="1452"/>
      <c r="Y1422" s="1452"/>
      <c r="Z1422" s="1452"/>
      <c r="AA1422" s="1452"/>
      <c r="AB1422" s="1452"/>
      <c r="AC1422" s="1452"/>
      <c r="AD1422" s="1453"/>
      <c r="AE1422" s="1451"/>
      <c r="AF1422" s="1452"/>
      <c r="AG1422" s="1452"/>
      <c r="AH1422" s="1452"/>
      <c r="AI1422" s="1452"/>
      <c r="AJ1422" s="1452"/>
      <c r="AK1422" s="1452"/>
      <c r="AL1422" s="1452"/>
      <c r="AM1422" s="1453"/>
      <c r="AN1422" s="1451"/>
      <c r="AO1422" s="1452"/>
      <c r="AP1422" s="1452"/>
      <c r="AQ1422" s="1452"/>
      <c r="AR1422" s="1452"/>
      <c r="AS1422" s="1452"/>
      <c r="AT1422" s="1453"/>
      <c r="AU1422" s="1451"/>
      <c r="AV1422" s="1452"/>
      <c r="AW1422" s="1452"/>
      <c r="AX1422" s="1452"/>
      <c r="AY1422" s="1452"/>
      <c r="AZ1422" s="1452"/>
      <c r="BA1422" s="1452"/>
      <c r="BB1422" s="1452"/>
      <c r="BC1422" s="1453"/>
    </row>
    <row r="1423" spans="1:55" hidden="1">
      <c r="A1423" s="1610">
        <v>10</v>
      </c>
      <c r="B1423" s="1611"/>
      <c r="C1423" s="1612"/>
      <c r="D1423" s="1451"/>
      <c r="E1423" s="1452"/>
      <c r="F1423" s="1452"/>
      <c r="G1423" s="1452"/>
      <c r="H1423" s="1452"/>
      <c r="I1423" s="1452"/>
      <c r="J1423" s="1452"/>
      <c r="K1423" s="1452"/>
      <c r="L1423" s="1453"/>
      <c r="M1423" s="1451"/>
      <c r="N1423" s="1452"/>
      <c r="O1423" s="1452"/>
      <c r="P1423" s="1452"/>
      <c r="Q1423" s="1452"/>
      <c r="R1423" s="1452"/>
      <c r="S1423" s="1452"/>
      <c r="T1423" s="1452"/>
      <c r="U1423" s="1453"/>
      <c r="V1423" s="1451"/>
      <c r="W1423" s="1452"/>
      <c r="X1423" s="1452"/>
      <c r="Y1423" s="1452"/>
      <c r="Z1423" s="1452"/>
      <c r="AA1423" s="1452"/>
      <c r="AB1423" s="1452"/>
      <c r="AC1423" s="1452"/>
      <c r="AD1423" s="1453"/>
      <c r="AE1423" s="1451"/>
      <c r="AF1423" s="1452"/>
      <c r="AG1423" s="1452"/>
      <c r="AH1423" s="1452"/>
      <c r="AI1423" s="1452"/>
      <c r="AJ1423" s="1452"/>
      <c r="AK1423" s="1452"/>
      <c r="AL1423" s="1452"/>
      <c r="AM1423" s="1453"/>
      <c r="AN1423" s="1451"/>
      <c r="AO1423" s="1452"/>
      <c r="AP1423" s="1452"/>
      <c r="AQ1423" s="1452"/>
      <c r="AR1423" s="1452"/>
      <c r="AS1423" s="1452"/>
      <c r="AT1423" s="1453"/>
      <c r="AU1423" s="1451"/>
      <c r="AV1423" s="1452"/>
      <c r="AW1423" s="1452"/>
      <c r="AX1423" s="1452"/>
      <c r="AY1423" s="1452"/>
      <c r="AZ1423" s="1452"/>
      <c r="BA1423" s="1452"/>
      <c r="BB1423" s="1452"/>
      <c r="BC1423" s="1453"/>
    </row>
    <row r="1424" spans="1:55" hidden="1">
      <c r="A1424" s="1610">
        <v>11</v>
      </c>
      <c r="B1424" s="1611"/>
      <c r="C1424" s="1612"/>
      <c r="D1424" s="1451"/>
      <c r="E1424" s="1452"/>
      <c r="F1424" s="1452"/>
      <c r="G1424" s="1452"/>
      <c r="H1424" s="1452"/>
      <c r="I1424" s="1452"/>
      <c r="J1424" s="1452"/>
      <c r="K1424" s="1452"/>
      <c r="L1424" s="1453"/>
      <c r="M1424" s="1451"/>
      <c r="N1424" s="1452"/>
      <c r="O1424" s="1452"/>
      <c r="P1424" s="1452"/>
      <c r="Q1424" s="1452"/>
      <c r="R1424" s="1452"/>
      <c r="S1424" s="1452"/>
      <c r="T1424" s="1452"/>
      <c r="U1424" s="1453"/>
      <c r="V1424" s="1451"/>
      <c r="W1424" s="1452"/>
      <c r="X1424" s="1452"/>
      <c r="Y1424" s="1452"/>
      <c r="Z1424" s="1452"/>
      <c r="AA1424" s="1452"/>
      <c r="AB1424" s="1452"/>
      <c r="AC1424" s="1452"/>
      <c r="AD1424" s="1453"/>
      <c r="AE1424" s="1451"/>
      <c r="AF1424" s="1452"/>
      <c r="AG1424" s="1452"/>
      <c r="AH1424" s="1452"/>
      <c r="AI1424" s="1452"/>
      <c r="AJ1424" s="1452"/>
      <c r="AK1424" s="1452"/>
      <c r="AL1424" s="1452"/>
      <c r="AM1424" s="1453"/>
      <c r="AN1424" s="1451"/>
      <c r="AO1424" s="1452"/>
      <c r="AP1424" s="1452"/>
      <c r="AQ1424" s="1452"/>
      <c r="AR1424" s="1452"/>
      <c r="AS1424" s="1452"/>
      <c r="AT1424" s="1453"/>
      <c r="AU1424" s="1451"/>
      <c r="AV1424" s="1452"/>
      <c r="AW1424" s="1452"/>
      <c r="AX1424" s="1452"/>
      <c r="AY1424" s="1452"/>
      <c r="AZ1424" s="1452"/>
      <c r="BA1424" s="1452"/>
      <c r="BB1424" s="1452"/>
      <c r="BC1424" s="1453"/>
    </row>
    <row r="1425" spans="1:55" hidden="1">
      <c r="A1425" s="1610">
        <v>12</v>
      </c>
      <c r="B1425" s="1611"/>
      <c r="C1425" s="1612"/>
      <c r="D1425" s="1451"/>
      <c r="E1425" s="1452"/>
      <c r="F1425" s="1452"/>
      <c r="G1425" s="1452"/>
      <c r="H1425" s="1452"/>
      <c r="I1425" s="1452"/>
      <c r="J1425" s="1452"/>
      <c r="K1425" s="1452"/>
      <c r="L1425" s="1453"/>
      <c r="M1425" s="1451"/>
      <c r="N1425" s="1452"/>
      <c r="O1425" s="1452"/>
      <c r="P1425" s="1452"/>
      <c r="Q1425" s="1452"/>
      <c r="R1425" s="1452"/>
      <c r="S1425" s="1452"/>
      <c r="T1425" s="1452"/>
      <c r="U1425" s="1453"/>
      <c r="V1425" s="1451"/>
      <c r="W1425" s="1452"/>
      <c r="X1425" s="1452"/>
      <c r="Y1425" s="1452"/>
      <c r="Z1425" s="1452"/>
      <c r="AA1425" s="1452"/>
      <c r="AB1425" s="1452"/>
      <c r="AC1425" s="1452"/>
      <c r="AD1425" s="1453"/>
      <c r="AE1425" s="1451"/>
      <c r="AF1425" s="1452"/>
      <c r="AG1425" s="1452"/>
      <c r="AH1425" s="1452"/>
      <c r="AI1425" s="1452"/>
      <c r="AJ1425" s="1452"/>
      <c r="AK1425" s="1452"/>
      <c r="AL1425" s="1452"/>
      <c r="AM1425" s="1453"/>
      <c r="AN1425" s="1451"/>
      <c r="AO1425" s="1452"/>
      <c r="AP1425" s="1452"/>
      <c r="AQ1425" s="1452"/>
      <c r="AR1425" s="1452"/>
      <c r="AS1425" s="1452"/>
      <c r="AT1425" s="1453"/>
      <c r="AU1425" s="1451"/>
      <c r="AV1425" s="1452"/>
      <c r="AW1425" s="1452"/>
      <c r="AX1425" s="1452"/>
      <c r="AY1425" s="1452"/>
      <c r="AZ1425" s="1452"/>
      <c r="BA1425" s="1452"/>
      <c r="BB1425" s="1452"/>
      <c r="BC1425" s="1453"/>
    </row>
    <row r="1426" spans="1:55" hidden="1">
      <c r="A1426" s="1610">
        <v>13</v>
      </c>
      <c r="B1426" s="1611"/>
      <c r="C1426" s="1612"/>
      <c r="D1426" s="1451"/>
      <c r="E1426" s="1452"/>
      <c r="F1426" s="1452"/>
      <c r="G1426" s="1452"/>
      <c r="H1426" s="1452"/>
      <c r="I1426" s="1452"/>
      <c r="J1426" s="1452"/>
      <c r="K1426" s="1452"/>
      <c r="L1426" s="1453"/>
      <c r="M1426" s="1451"/>
      <c r="N1426" s="1452"/>
      <c r="O1426" s="1452"/>
      <c r="P1426" s="1452"/>
      <c r="Q1426" s="1452"/>
      <c r="R1426" s="1452"/>
      <c r="S1426" s="1452"/>
      <c r="T1426" s="1452"/>
      <c r="U1426" s="1453"/>
      <c r="V1426" s="1451"/>
      <c r="W1426" s="1452"/>
      <c r="X1426" s="1452"/>
      <c r="Y1426" s="1452"/>
      <c r="Z1426" s="1452"/>
      <c r="AA1426" s="1452"/>
      <c r="AB1426" s="1452"/>
      <c r="AC1426" s="1452"/>
      <c r="AD1426" s="1453"/>
      <c r="AE1426" s="1451"/>
      <c r="AF1426" s="1452"/>
      <c r="AG1426" s="1452"/>
      <c r="AH1426" s="1452"/>
      <c r="AI1426" s="1452"/>
      <c r="AJ1426" s="1452"/>
      <c r="AK1426" s="1452"/>
      <c r="AL1426" s="1452"/>
      <c r="AM1426" s="1453"/>
      <c r="AN1426" s="1451"/>
      <c r="AO1426" s="1452"/>
      <c r="AP1426" s="1452"/>
      <c r="AQ1426" s="1452"/>
      <c r="AR1426" s="1452"/>
      <c r="AS1426" s="1452"/>
      <c r="AT1426" s="1453"/>
      <c r="AU1426" s="1451"/>
      <c r="AV1426" s="1452"/>
      <c r="AW1426" s="1452"/>
      <c r="AX1426" s="1452"/>
      <c r="AY1426" s="1452"/>
      <c r="AZ1426" s="1452"/>
      <c r="BA1426" s="1452"/>
      <c r="BB1426" s="1452"/>
      <c r="BC1426" s="1453"/>
    </row>
    <row r="1427" spans="1:55" hidden="1">
      <c r="A1427" s="1610">
        <v>14</v>
      </c>
      <c r="B1427" s="1611"/>
      <c r="C1427" s="1612"/>
      <c r="D1427" s="1451"/>
      <c r="E1427" s="1452"/>
      <c r="F1427" s="1452"/>
      <c r="G1427" s="1452"/>
      <c r="H1427" s="1452"/>
      <c r="I1427" s="1452"/>
      <c r="J1427" s="1452"/>
      <c r="K1427" s="1452"/>
      <c r="L1427" s="1453"/>
      <c r="M1427" s="1451"/>
      <c r="N1427" s="1452"/>
      <c r="O1427" s="1452"/>
      <c r="P1427" s="1452"/>
      <c r="Q1427" s="1452"/>
      <c r="R1427" s="1452"/>
      <c r="S1427" s="1452"/>
      <c r="T1427" s="1452"/>
      <c r="U1427" s="1453"/>
      <c r="V1427" s="1451"/>
      <c r="W1427" s="1452"/>
      <c r="X1427" s="1452"/>
      <c r="Y1427" s="1452"/>
      <c r="Z1427" s="1452"/>
      <c r="AA1427" s="1452"/>
      <c r="AB1427" s="1452"/>
      <c r="AC1427" s="1452"/>
      <c r="AD1427" s="1453"/>
      <c r="AE1427" s="1451"/>
      <c r="AF1427" s="1452"/>
      <c r="AG1427" s="1452"/>
      <c r="AH1427" s="1452"/>
      <c r="AI1427" s="1452"/>
      <c r="AJ1427" s="1452"/>
      <c r="AK1427" s="1452"/>
      <c r="AL1427" s="1452"/>
      <c r="AM1427" s="1453"/>
      <c r="AN1427" s="1451"/>
      <c r="AO1427" s="1452"/>
      <c r="AP1427" s="1452"/>
      <c r="AQ1427" s="1452"/>
      <c r="AR1427" s="1452"/>
      <c r="AS1427" s="1452"/>
      <c r="AT1427" s="1453"/>
      <c r="AU1427" s="1451"/>
      <c r="AV1427" s="1452"/>
      <c r="AW1427" s="1452"/>
      <c r="AX1427" s="1452"/>
      <c r="AY1427" s="1452"/>
      <c r="AZ1427" s="1452"/>
      <c r="BA1427" s="1452"/>
      <c r="BB1427" s="1452"/>
      <c r="BC1427" s="1453"/>
    </row>
    <row r="1428" spans="1:55" hidden="1">
      <c r="A1428" s="1610">
        <v>15</v>
      </c>
      <c r="B1428" s="1611"/>
      <c r="C1428" s="1612"/>
      <c r="D1428" s="1451"/>
      <c r="E1428" s="1452"/>
      <c r="F1428" s="1452"/>
      <c r="G1428" s="1452"/>
      <c r="H1428" s="1452"/>
      <c r="I1428" s="1452"/>
      <c r="J1428" s="1452"/>
      <c r="K1428" s="1452"/>
      <c r="L1428" s="1453"/>
      <c r="M1428" s="1451"/>
      <c r="N1428" s="1452"/>
      <c r="O1428" s="1452"/>
      <c r="P1428" s="1452"/>
      <c r="Q1428" s="1452"/>
      <c r="R1428" s="1452"/>
      <c r="S1428" s="1452"/>
      <c r="T1428" s="1452"/>
      <c r="U1428" s="1453"/>
      <c r="V1428" s="1451"/>
      <c r="W1428" s="1452"/>
      <c r="X1428" s="1452"/>
      <c r="Y1428" s="1452"/>
      <c r="Z1428" s="1452"/>
      <c r="AA1428" s="1452"/>
      <c r="AB1428" s="1452"/>
      <c r="AC1428" s="1452"/>
      <c r="AD1428" s="1453"/>
      <c r="AE1428" s="1451"/>
      <c r="AF1428" s="1452"/>
      <c r="AG1428" s="1452"/>
      <c r="AH1428" s="1452"/>
      <c r="AI1428" s="1452"/>
      <c r="AJ1428" s="1452"/>
      <c r="AK1428" s="1452"/>
      <c r="AL1428" s="1452"/>
      <c r="AM1428" s="1453"/>
      <c r="AN1428" s="1451"/>
      <c r="AO1428" s="1452"/>
      <c r="AP1428" s="1452"/>
      <c r="AQ1428" s="1452"/>
      <c r="AR1428" s="1452"/>
      <c r="AS1428" s="1452"/>
      <c r="AT1428" s="1453"/>
      <c r="AU1428" s="1451"/>
      <c r="AV1428" s="1452"/>
      <c r="AW1428" s="1452"/>
      <c r="AX1428" s="1452"/>
      <c r="AY1428" s="1452"/>
      <c r="AZ1428" s="1452"/>
      <c r="BA1428" s="1452"/>
      <c r="BB1428" s="1452"/>
      <c r="BC1428" s="1453"/>
    </row>
    <row r="1429" spans="1:55" hidden="1">
      <c r="A1429" s="1610">
        <v>16</v>
      </c>
      <c r="B1429" s="1611"/>
      <c r="C1429" s="1612"/>
      <c r="D1429" s="1451"/>
      <c r="E1429" s="1452"/>
      <c r="F1429" s="1452"/>
      <c r="G1429" s="1452"/>
      <c r="H1429" s="1452"/>
      <c r="I1429" s="1452"/>
      <c r="J1429" s="1452"/>
      <c r="K1429" s="1452"/>
      <c r="L1429" s="1453"/>
      <c r="M1429" s="1451"/>
      <c r="N1429" s="1452"/>
      <c r="O1429" s="1452"/>
      <c r="P1429" s="1452"/>
      <c r="Q1429" s="1452"/>
      <c r="R1429" s="1452"/>
      <c r="S1429" s="1452"/>
      <c r="T1429" s="1452"/>
      <c r="U1429" s="1453"/>
      <c r="V1429" s="1451"/>
      <c r="W1429" s="1452"/>
      <c r="X1429" s="1452"/>
      <c r="Y1429" s="1452"/>
      <c r="Z1429" s="1452"/>
      <c r="AA1429" s="1452"/>
      <c r="AB1429" s="1452"/>
      <c r="AC1429" s="1452"/>
      <c r="AD1429" s="1453"/>
      <c r="AE1429" s="1451"/>
      <c r="AF1429" s="1452"/>
      <c r="AG1429" s="1452"/>
      <c r="AH1429" s="1452"/>
      <c r="AI1429" s="1452"/>
      <c r="AJ1429" s="1452"/>
      <c r="AK1429" s="1452"/>
      <c r="AL1429" s="1452"/>
      <c r="AM1429" s="1453"/>
      <c r="AN1429" s="1451"/>
      <c r="AO1429" s="1452"/>
      <c r="AP1429" s="1452"/>
      <c r="AQ1429" s="1452"/>
      <c r="AR1429" s="1452"/>
      <c r="AS1429" s="1452"/>
      <c r="AT1429" s="1453"/>
      <c r="AU1429" s="1451"/>
      <c r="AV1429" s="1452"/>
      <c r="AW1429" s="1452"/>
      <c r="AX1429" s="1452"/>
      <c r="AY1429" s="1452"/>
      <c r="AZ1429" s="1452"/>
      <c r="BA1429" s="1452"/>
      <c r="BB1429" s="1452"/>
      <c r="BC1429" s="1453"/>
    </row>
    <row r="1430" spans="1:55" hidden="1">
      <c r="A1430" s="1610">
        <v>17</v>
      </c>
      <c r="B1430" s="1611"/>
      <c r="C1430" s="1612"/>
      <c r="D1430" s="1451"/>
      <c r="E1430" s="1452"/>
      <c r="F1430" s="1452"/>
      <c r="G1430" s="1452"/>
      <c r="H1430" s="1452"/>
      <c r="I1430" s="1452"/>
      <c r="J1430" s="1452"/>
      <c r="K1430" s="1452"/>
      <c r="L1430" s="1453"/>
      <c r="M1430" s="1451"/>
      <c r="N1430" s="1452"/>
      <c r="O1430" s="1452"/>
      <c r="P1430" s="1452"/>
      <c r="Q1430" s="1452"/>
      <c r="R1430" s="1452"/>
      <c r="S1430" s="1452"/>
      <c r="T1430" s="1452"/>
      <c r="U1430" s="1453"/>
      <c r="V1430" s="1451"/>
      <c r="W1430" s="1452"/>
      <c r="X1430" s="1452"/>
      <c r="Y1430" s="1452"/>
      <c r="Z1430" s="1452"/>
      <c r="AA1430" s="1452"/>
      <c r="AB1430" s="1452"/>
      <c r="AC1430" s="1452"/>
      <c r="AD1430" s="1453"/>
      <c r="AE1430" s="1451"/>
      <c r="AF1430" s="1452"/>
      <c r="AG1430" s="1452"/>
      <c r="AH1430" s="1452"/>
      <c r="AI1430" s="1452"/>
      <c r="AJ1430" s="1452"/>
      <c r="AK1430" s="1452"/>
      <c r="AL1430" s="1452"/>
      <c r="AM1430" s="1453"/>
      <c r="AN1430" s="1451"/>
      <c r="AO1430" s="1452"/>
      <c r="AP1430" s="1452"/>
      <c r="AQ1430" s="1452"/>
      <c r="AR1430" s="1452"/>
      <c r="AS1430" s="1452"/>
      <c r="AT1430" s="1453"/>
      <c r="AU1430" s="1451"/>
      <c r="AV1430" s="1452"/>
      <c r="AW1430" s="1452"/>
      <c r="AX1430" s="1452"/>
      <c r="AY1430" s="1452"/>
      <c r="AZ1430" s="1452"/>
      <c r="BA1430" s="1452"/>
      <c r="BB1430" s="1452"/>
      <c r="BC1430" s="1453"/>
    </row>
    <row r="1431" spans="1:55" hidden="1">
      <c r="A1431" s="1610">
        <v>18</v>
      </c>
      <c r="B1431" s="1611"/>
      <c r="C1431" s="1612"/>
      <c r="D1431" s="1451"/>
      <c r="E1431" s="1452"/>
      <c r="F1431" s="1452"/>
      <c r="G1431" s="1452"/>
      <c r="H1431" s="1452"/>
      <c r="I1431" s="1452"/>
      <c r="J1431" s="1452"/>
      <c r="K1431" s="1452"/>
      <c r="L1431" s="1453"/>
      <c r="M1431" s="1451"/>
      <c r="N1431" s="1452"/>
      <c r="O1431" s="1452"/>
      <c r="P1431" s="1452"/>
      <c r="Q1431" s="1452"/>
      <c r="R1431" s="1452"/>
      <c r="S1431" s="1452"/>
      <c r="T1431" s="1452"/>
      <c r="U1431" s="1453"/>
      <c r="V1431" s="1451"/>
      <c r="W1431" s="1452"/>
      <c r="X1431" s="1452"/>
      <c r="Y1431" s="1452"/>
      <c r="Z1431" s="1452"/>
      <c r="AA1431" s="1452"/>
      <c r="AB1431" s="1452"/>
      <c r="AC1431" s="1452"/>
      <c r="AD1431" s="1453"/>
      <c r="AE1431" s="1451"/>
      <c r="AF1431" s="1452"/>
      <c r="AG1431" s="1452"/>
      <c r="AH1431" s="1452"/>
      <c r="AI1431" s="1452"/>
      <c r="AJ1431" s="1452"/>
      <c r="AK1431" s="1452"/>
      <c r="AL1431" s="1452"/>
      <c r="AM1431" s="1453"/>
      <c r="AN1431" s="1451"/>
      <c r="AO1431" s="1452"/>
      <c r="AP1431" s="1452"/>
      <c r="AQ1431" s="1452"/>
      <c r="AR1431" s="1452"/>
      <c r="AS1431" s="1452"/>
      <c r="AT1431" s="1453"/>
      <c r="AU1431" s="1451"/>
      <c r="AV1431" s="1452"/>
      <c r="AW1431" s="1452"/>
      <c r="AX1431" s="1452"/>
      <c r="AY1431" s="1452"/>
      <c r="AZ1431" s="1452"/>
      <c r="BA1431" s="1452"/>
      <c r="BB1431" s="1452"/>
      <c r="BC1431" s="1453"/>
    </row>
    <row r="1432" spans="1:55" hidden="1">
      <c r="A1432" s="1610">
        <v>19</v>
      </c>
      <c r="B1432" s="1611"/>
      <c r="C1432" s="1612"/>
      <c r="D1432" s="1451"/>
      <c r="E1432" s="1452"/>
      <c r="F1432" s="1452"/>
      <c r="G1432" s="1452"/>
      <c r="H1432" s="1452"/>
      <c r="I1432" s="1452"/>
      <c r="J1432" s="1452"/>
      <c r="K1432" s="1452"/>
      <c r="L1432" s="1453"/>
      <c r="M1432" s="1451"/>
      <c r="N1432" s="1452"/>
      <c r="O1432" s="1452"/>
      <c r="P1432" s="1452"/>
      <c r="Q1432" s="1452"/>
      <c r="R1432" s="1452"/>
      <c r="S1432" s="1452"/>
      <c r="T1432" s="1452"/>
      <c r="U1432" s="1453"/>
      <c r="V1432" s="1451"/>
      <c r="W1432" s="1452"/>
      <c r="X1432" s="1452"/>
      <c r="Y1432" s="1452"/>
      <c r="Z1432" s="1452"/>
      <c r="AA1432" s="1452"/>
      <c r="AB1432" s="1452"/>
      <c r="AC1432" s="1452"/>
      <c r="AD1432" s="1453"/>
      <c r="AE1432" s="1451"/>
      <c r="AF1432" s="1452"/>
      <c r="AG1432" s="1452"/>
      <c r="AH1432" s="1452"/>
      <c r="AI1432" s="1452"/>
      <c r="AJ1432" s="1452"/>
      <c r="AK1432" s="1452"/>
      <c r="AL1432" s="1452"/>
      <c r="AM1432" s="1453"/>
      <c r="AN1432" s="1451"/>
      <c r="AO1432" s="1452"/>
      <c r="AP1432" s="1452"/>
      <c r="AQ1432" s="1452"/>
      <c r="AR1432" s="1452"/>
      <c r="AS1432" s="1452"/>
      <c r="AT1432" s="1453"/>
      <c r="AU1432" s="1451"/>
      <c r="AV1432" s="1452"/>
      <c r="AW1432" s="1452"/>
      <c r="AX1432" s="1452"/>
      <c r="AY1432" s="1452"/>
      <c r="AZ1432" s="1452"/>
      <c r="BA1432" s="1452"/>
      <c r="BB1432" s="1452"/>
      <c r="BC1432" s="1453"/>
    </row>
    <row r="1433" spans="1:55" hidden="1">
      <c r="A1433" s="1610">
        <v>20</v>
      </c>
      <c r="B1433" s="1611"/>
      <c r="C1433" s="1612"/>
      <c r="D1433" s="1451"/>
      <c r="E1433" s="1452"/>
      <c r="F1433" s="1452"/>
      <c r="G1433" s="1452"/>
      <c r="H1433" s="1452"/>
      <c r="I1433" s="1452"/>
      <c r="J1433" s="1452"/>
      <c r="K1433" s="1452"/>
      <c r="L1433" s="1453"/>
      <c r="M1433" s="1451"/>
      <c r="N1433" s="1452"/>
      <c r="O1433" s="1452"/>
      <c r="P1433" s="1452"/>
      <c r="Q1433" s="1452"/>
      <c r="R1433" s="1452"/>
      <c r="S1433" s="1452"/>
      <c r="T1433" s="1452"/>
      <c r="U1433" s="1453"/>
      <c r="V1433" s="1451"/>
      <c r="W1433" s="1452"/>
      <c r="X1433" s="1452"/>
      <c r="Y1433" s="1452"/>
      <c r="Z1433" s="1452"/>
      <c r="AA1433" s="1452"/>
      <c r="AB1433" s="1452"/>
      <c r="AC1433" s="1452"/>
      <c r="AD1433" s="1453"/>
      <c r="AE1433" s="1451"/>
      <c r="AF1433" s="1452"/>
      <c r="AG1433" s="1452"/>
      <c r="AH1433" s="1452"/>
      <c r="AI1433" s="1452"/>
      <c r="AJ1433" s="1452"/>
      <c r="AK1433" s="1452"/>
      <c r="AL1433" s="1452"/>
      <c r="AM1433" s="1453"/>
      <c r="AN1433" s="1451"/>
      <c r="AO1433" s="1452"/>
      <c r="AP1433" s="1452"/>
      <c r="AQ1433" s="1452"/>
      <c r="AR1433" s="1452"/>
      <c r="AS1433" s="1452"/>
      <c r="AT1433" s="1453"/>
      <c r="AU1433" s="1451"/>
      <c r="AV1433" s="1452"/>
      <c r="AW1433" s="1452"/>
      <c r="AX1433" s="1452"/>
      <c r="AY1433" s="1452"/>
      <c r="AZ1433" s="1452"/>
      <c r="BA1433" s="1452"/>
      <c r="BB1433" s="1452"/>
      <c r="BC1433" s="1453"/>
    </row>
    <row r="1434" spans="1:55" hidden="1">
      <c r="A1434" s="1610">
        <v>21</v>
      </c>
      <c r="B1434" s="1611"/>
      <c r="C1434" s="1612"/>
      <c r="D1434" s="1451"/>
      <c r="E1434" s="1452"/>
      <c r="F1434" s="1452"/>
      <c r="G1434" s="1452"/>
      <c r="H1434" s="1452"/>
      <c r="I1434" s="1452"/>
      <c r="J1434" s="1452"/>
      <c r="K1434" s="1452"/>
      <c r="L1434" s="1453"/>
      <c r="M1434" s="1451"/>
      <c r="N1434" s="1452"/>
      <c r="O1434" s="1452"/>
      <c r="P1434" s="1452"/>
      <c r="Q1434" s="1452"/>
      <c r="R1434" s="1452"/>
      <c r="S1434" s="1452"/>
      <c r="T1434" s="1452"/>
      <c r="U1434" s="1453"/>
      <c r="V1434" s="1451"/>
      <c r="W1434" s="1452"/>
      <c r="X1434" s="1452"/>
      <c r="Y1434" s="1452"/>
      <c r="Z1434" s="1452"/>
      <c r="AA1434" s="1452"/>
      <c r="AB1434" s="1452"/>
      <c r="AC1434" s="1452"/>
      <c r="AD1434" s="1453"/>
      <c r="AE1434" s="1451"/>
      <c r="AF1434" s="1452"/>
      <c r="AG1434" s="1452"/>
      <c r="AH1434" s="1452"/>
      <c r="AI1434" s="1452"/>
      <c r="AJ1434" s="1452"/>
      <c r="AK1434" s="1452"/>
      <c r="AL1434" s="1452"/>
      <c r="AM1434" s="1453"/>
      <c r="AN1434" s="1451"/>
      <c r="AO1434" s="1452"/>
      <c r="AP1434" s="1452"/>
      <c r="AQ1434" s="1452"/>
      <c r="AR1434" s="1452"/>
      <c r="AS1434" s="1452"/>
      <c r="AT1434" s="1453"/>
      <c r="AU1434" s="1451"/>
      <c r="AV1434" s="1452"/>
      <c r="AW1434" s="1452"/>
      <c r="AX1434" s="1452"/>
      <c r="AY1434" s="1452"/>
      <c r="AZ1434" s="1452"/>
      <c r="BA1434" s="1452"/>
      <c r="BB1434" s="1452"/>
      <c r="BC1434" s="1453"/>
    </row>
    <row r="1435" spans="1:55" hidden="1">
      <c r="A1435" s="1610">
        <v>22</v>
      </c>
      <c r="B1435" s="1611"/>
      <c r="C1435" s="1612"/>
      <c r="D1435" s="1451"/>
      <c r="E1435" s="1452"/>
      <c r="F1435" s="1452"/>
      <c r="G1435" s="1452"/>
      <c r="H1435" s="1452"/>
      <c r="I1435" s="1452"/>
      <c r="J1435" s="1452"/>
      <c r="K1435" s="1452"/>
      <c r="L1435" s="1453"/>
      <c r="M1435" s="1451"/>
      <c r="N1435" s="1452"/>
      <c r="O1435" s="1452"/>
      <c r="P1435" s="1452"/>
      <c r="Q1435" s="1452"/>
      <c r="R1435" s="1452"/>
      <c r="S1435" s="1452"/>
      <c r="T1435" s="1452"/>
      <c r="U1435" s="1453"/>
      <c r="V1435" s="1451"/>
      <c r="W1435" s="1452"/>
      <c r="X1435" s="1452"/>
      <c r="Y1435" s="1452"/>
      <c r="Z1435" s="1452"/>
      <c r="AA1435" s="1452"/>
      <c r="AB1435" s="1452"/>
      <c r="AC1435" s="1452"/>
      <c r="AD1435" s="1453"/>
      <c r="AE1435" s="1451"/>
      <c r="AF1435" s="1452"/>
      <c r="AG1435" s="1452"/>
      <c r="AH1435" s="1452"/>
      <c r="AI1435" s="1452"/>
      <c r="AJ1435" s="1452"/>
      <c r="AK1435" s="1452"/>
      <c r="AL1435" s="1452"/>
      <c r="AM1435" s="1453"/>
      <c r="AN1435" s="1451"/>
      <c r="AO1435" s="1452"/>
      <c r="AP1435" s="1452"/>
      <c r="AQ1435" s="1452"/>
      <c r="AR1435" s="1452"/>
      <c r="AS1435" s="1452"/>
      <c r="AT1435" s="1453"/>
      <c r="AU1435" s="1451"/>
      <c r="AV1435" s="1452"/>
      <c r="AW1435" s="1452"/>
      <c r="AX1435" s="1452"/>
      <c r="AY1435" s="1452"/>
      <c r="AZ1435" s="1452"/>
      <c r="BA1435" s="1452"/>
      <c r="BB1435" s="1452"/>
      <c r="BC1435" s="1453"/>
    </row>
    <row r="1436" spans="1:55" hidden="1">
      <c r="A1436" s="1610">
        <v>23</v>
      </c>
      <c r="B1436" s="1611"/>
      <c r="C1436" s="1612"/>
      <c r="D1436" s="1451"/>
      <c r="E1436" s="1452"/>
      <c r="F1436" s="1452"/>
      <c r="G1436" s="1452"/>
      <c r="H1436" s="1452"/>
      <c r="I1436" s="1452"/>
      <c r="J1436" s="1452"/>
      <c r="K1436" s="1452"/>
      <c r="L1436" s="1453"/>
      <c r="M1436" s="1451"/>
      <c r="N1436" s="1452"/>
      <c r="O1436" s="1452"/>
      <c r="P1436" s="1452"/>
      <c r="Q1436" s="1452"/>
      <c r="R1436" s="1452"/>
      <c r="S1436" s="1452"/>
      <c r="T1436" s="1452"/>
      <c r="U1436" s="1453"/>
      <c r="V1436" s="1451"/>
      <c r="W1436" s="1452"/>
      <c r="X1436" s="1452"/>
      <c r="Y1436" s="1452"/>
      <c r="Z1436" s="1452"/>
      <c r="AA1436" s="1452"/>
      <c r="AB1436" s="1452"/>
      <c r="AC1436" s="1452"/>
      <c r="AD1436" s="1453"/>
      <c r="AE1436" s="1451"/>
      <c r="AF1436" s="1452"/>
      <c r="AG1436" s="1452"/>
      <c r="AH1436" s="1452"/>
      <c r="AI1436" s="1452"/>
      <c r="AJ1436" s="1452"/>
      <c r="AK1436" s="1452"/>
      <c r="AL1436" s="1452"/>
      <c r="AM1436" s="1453"/>
      <c r="AN1436" s="1451"/>
      <c r="AO1436" s="1452"/>
      <c r="AP1436" s="1452"/>
      <c r="AQ1436" s="1452"/>
      <c r="AR1436" s="1452"/>
      <c r="AS1436" s="1452"/>
      <c r="AT1436" s="1453"/>
      <c r="AU1436" s="1451"/>
      <c r="AV1436" s="1452"/>
      <c r="AW1436" s="1452"/>
      <c r="AX1436" s="1452"/>
      <c r="AY1436" s="1452"/>
      <c r="AZ1436" s="1452"/>
      <c r="BA1436" s="1452"/>
      <c r="BB1436" s="1452"/>
      <c r="BC1436" s="1453"/>
    </row>
    <row r="1437" spans="1:55" hidden="1">
      <c r="A1437" s="1610">
        <v>24</v>
      </c>
      <c r="B1437" s="1611"/>
      <c r="C1437" s="1612"/>
      <c r="D1437" s="1451"/>
      <c r="E1437" s="1452"/>
      <c r="F1437" s="1452"/>
      <c r="G1437" s="1452"/>
      <c r="H1437" s="1452"/>
      <c r="I1437" s="1452"/>
      <c r="J1437" s="1452"/>
      <c r="K1437" s="1452"/>
      <c r="L1437" s="1453"/>
      <c r="M1437" s="1451"/>
      <c r="N1437" s="1452"/>
      <c r="O1437" s="1452"/>
      <c r="P1437" s="1452"/>
      <c r="Q1437" s="1452"/>
      <c r="R1437" s="1452"/>
      <c r="S1437" s="1452"/>
      <c r="T1437" s="1452"/>
      <c r="U1437" s="1453"/>
      <c r="V1437" s="1451"/>
      <c r="W1437" s="1452"/>
      <c r="X1437" s="1452"/>
      <c r="Y1437" s="1452"/>
      <c r="Z1437" s="1452"/>
      <c r="AA1437" s="1452"/>
      <c r="AB1437" s="1452"/>
      <c r="AC1437" s="1452"/>
      <c r="AD1437" s="1453"/>
      <c r="AE1437" s="1451"/>
      <c r="AF1437" s="1452"/>
      <c r="AG1437" s="1452"/>
      <c r="AH1437" s="1452"/>
      <c r="AI1437" s="1452"/>
      <c r="AJ1437" s="1452"/>
      <c r="AK1437" s="1452"/>
      <c r="AL1437" s="1452"/>
      <c r="AM1437" s="1453"/>
      <c r="AN1437" s="1451"/>
      <c r="AO1437" s="1452"/>
      <c r="AP1437" s="1452"/>
      <c r="AQ1437" s="1452"/>
      <c r="AR1437" s="1452"/>
      <c r="AS1437" s="1452"/>
      <c r="AT1437" s="1453"/>
      <c r="AU1437" s="1451"/>
      <c r="AV1437" s="1452"/>
      <c r="AW1437" s="1452"/>
      <c r="AX1437" s="1452"/>
      <c r="AY1437" s="1452"/>
      <c r="AZ1437" s="1452"/>
      <c r="BA1437" s="1452"/>
      <c r="BB1437" s="1452"/>
      <c r="BC1437" s="1453"/>
    </row>
    <row r="1438" spans="1:55" hidden="1">
      <c r="A1438" s="1610">
        <v>25</v>
      </c>
      <c r="B1438" s="1611"/>
      <c r="C1438" s="1612"/>
      <c r="D1438" s="1451"/>
      <c r="E1438" s="1452"/>
      <c r="F1438" s="1452"/>
      <c r="G1438" s="1452"/>
      <c r="H1438" s="1452"/>
      <c r="I1438" s="1452"/>
      <c r="J1438" s="1452"/>
      <c r="K1438" s="1452"/>
      <c r="L1438" s="1453"/>
      <c r="M1438" s="1451"/>
      <c r="N1438" s="1452"/>
      <c r="O1438" s="1452"/>
      <c r="P1438" s="1452"/>
      <c r="Q1438" s="1452"/>
      <c r="R1438" s="1452"/>
      <c r="S1438" s="1452"/>
      <c r="T1438" s="1452"/>
      <c r="U1438" s="1453"/>
      <c r="V1438" s="1451"/>
      <c r="W1438" s="1452"/>
      <c r="X1438" s="1452"/>
      <c r="Y1438" s="1452"/>
      <c r="Z1438" s="1452"/>
      <c r="AA1438" s="1452"/>
      <c r="AB1438" s="1452"/>
      <c r="AC1438" s="1452"/>
      <c r="AD1438" s="1453"/>
      <c r="AE1438" s="1451"/>
      <c r="AF1438" s="1452"/>
      <c r="AG1438" s="1452"/>
      <c r="AH1438" s="1452"/>
      <c r="AI1438" s="1452"/>
      <c r="AJ1438" s="1452"/>
      <c r="AK1438" s="1452"/>
      <c r="AL1438" s="1452"/>
      <c r="AM1438" s="1453"/>
      <c r="AN1438" s="1451"/>
      <c r="AO1438" s="1452"/>
      <c r="AP1438" s="1452"/>
      <c r="AQ1438" s="1452"/>
      <c r="AR1438" s="1452"/>
      <c r="AS1438" s="1452"/>
      <c r="AT1438" s="1453"/>
      <c r="AU1438" s="1451"/>
      <c r="AV1438" s="1452"/>
      <c r="AW1438" s="1452"/>
      <c r="AX1438" s="1452"/>
      <c r="AY1438" s="1452"/>
      <c r="AZ1438" s="1452"/>
      <c r="BA1438" s="1452"/>
      <c r="BB1438" s="1452"/>
      <c r="BC1438" s="1453"/>
    </row>
    <row r="1439" spans="1:55" hidden="1">
      <c r="A1439" s="1610">
        <v>26</v>
      </c>
      <c r="B1439" s="1611"/>
      <c r="C1439" s="1612"/>
      <c r="D1439" s="1451"/>
      <c r="E1439" s="1452"/>
      <c r="F1439" s="1452"/>
      <c r="G1439" s="1452"/>
      <c r="H1439" s="1452"/>
      <c r="I1439" s="1452"/>
      <c r="J1439" s="1452"/>
      <c r="K1439" s="1452"/>
      <c r="L1439" s="1453"/>
      <c r="M1439" s="1451"/>
      <c r="N1439" s="1452"/>
      <c r="O1439" s="1452"/>
      <c r="P1439" s="1452"/>
      <c r="Q1439" s="1452"/>
      <c r="R1439" s="1452"/>
      <c r="S1439" s="1452"/>
      <c r="T1439" s="1452"/>
      <c r="U1439" s="1453"/>
      <c r="V1439" s="1451"/>
      <c r="W1439" s="1452"/>
      <c r="X1439" s="1452"/>
      <c r="Y1439" s="1452"/>
      <c r="Z1439" s="1452"/>
      <c r="AA1439" s="1452"/>
      <c r="AB1439" s="1452"/>
      <c r="AC1439" s="1452"/>
      <c r="AD1439" s="1453"/>
      <c r="AE1439" s="1451"/>
      <c r="AF1439" s="1452"/>
      <c r="AG1439" s="1452"/>
      <c r="AH1439" s="1452"/>
      <c r="AI1439" s="1452"/>
      <c r="AJ1439" s="1452"/>
      <c r="AK1439" s="1452"/>
      <c r="AL1439" s="1452"/>
      <c r="AM1439" s="1453"/>
      <c r="AN1439" s="1451"/>
      <c r="AO1439" s="1452"/>
      <c r="AP1439" s="1452"/>
      <c r="AQ1439" s="1452"/>
      <c r="AR1439" s="1452"/>
      <c r="AS1439" s="1452"/>
      <c r="AT1439" s="1453"/>
      <c r="AU1439" s="1451"/>
      <c r="AV1439" s="1452"/>
      <c r="AW1439" s="1452"/>
      <c r="AX1439" s="1452"/>
      <c r="AY1439" s="1452"/>
      <c r="AZ1439" s="1452"/>
      <c r="BA1439" s="1452"/>
      <c r="BB1439" s="1452"/>
      <c r="BC1439" s="1453"/>
    </row>
    <row r="1440" spans="1:55" hidden="1">
      <c r="A1440" s="1610">
        <v>27</v>
      </c>
      <c r="B1440" s="1611"/>
      <c r="C1440" s="1612"/>
      <c r="D1440" s="1451"/>
      <c r="E1440" s="1452"/>
      <c r="F1440" s="1452"/>
      <c r="G1440" s="1452"/>
      <c r="H1440" s="1452"/>
      <c r="I1440" s="1452"/>
      <c r="J1440" s="1452"/>
      <c r="K1440" s="1452"/>
      <c r="L1440" s="1453"/>
      <c r="M1440" s="1451"/>
      <c r="N1440" s="1452"/>
      <c r="O1440" s="1452"/>
      <c r="P1440" s="1452"/>
      <c r="Q1440" s="1452"/>
      <c r="R1440" s="1452"/>
      <c r="S1440" s="1452"/>
      <c r="T1440" s="1452"/>
      <c r="U1440" s="1453"/>
      <c r="V1440" s="1451"/>
      <c r="W1440" s="1452"/>
      <c r="X1440" s="1452"/>
      <c r="Y1440" s="1452"/>
      <c r="Z1440" s="1452"/>
      <c r="AA1440" s="1452"/>
      <c r="AB1440" s="1452"/>
      <c r="AC1440" s="1452"/>
      <c r="AD1440" s="1453"/>
      <c r="AE1440" s="1451"/>
      <c r="AF1440" s="1452"/>
      <c r="AG1440" s="1452"/>
      <c r="AH1440" s="1452"/>
      <c r="AI1440" s="1452"/>
      <c r="AJ1440" s="1452"/>
      <c r="AK1440" s="1452"/>
      <c r="AL1440" s="1452"/>
      <c r="AM1440" s="1453"/>
      <c r="AN1440" s="1451"/>
      <c r="AO1440" s="1452"/>
      <c r="AP1440" s="1452"/>
      <c r="AQ1440" s="1452"/>
      <c r="AR1440" s="1452"/>
      <c r="AS1440" s="1452"/>
      <c r="AT1440" s="1453"/>
      <c r="AU1440" s="1451"/>
      <c r="AV1440" s="1452"/>
      <c r="AW1440" s="1452"/>
      <c r="AX1440" s="1452"/>
      <c r="AY1440" s="1452"/>
      <c r="AZ1440" s="1452"/>
      <c r="BA1440" s="1452"/>
      <c r="BB1440" s="1452"/>
      <c r="BC1440" s="1453"/>
    </row>
    <row r="1441" spans="1:55" hidden="1">
      <c r="A1441" s="1610">
        <v>28</v>
      </c>
      <c r="B1441" s="1611"/>
      <c r="C1441" s="1612"/>
      <c r="D1441" s="1451"/>
      <c r="E1441" s="1452"/>
      <c r="F1441" s="1452"/>
      <c r="G1441" s="1452"/>
      <c r="H1441" s="1452"/>
      <c r="I1441" s="1452"/>
      <c r="J1441" s="1452"/>
      <c r="K1441" s="1452"/>
      <c r="L1441" s="1453"/>
      <c r="M1441" s="1451"/>
      <c r="N1441" s="1452"/>
      <c r="O1441" s="1452"/>
      <c r="P1441" s="1452"/>
      <c r="Q1441" s="1452"/>
      <c r="R1441" s="1452"/>
      <c r="S1441" s="1452"/>
      <c r="T1441" s="1452"/>
      <c r="U1441" s="1453"/>
      <c r="V1441" s="1451"/>
      <c r="W1441" s="1452"/>
      <c r="X1441" s="1452"/>
      <c r="Y1441" s="1452"/>
      <c r="Z1441" s="1452"/>
      <c r="AA1441" s="1452"/>
      <c r="AB1441" s="1452"/>
      <c r="AC1441" s="1452"/>
      <c r="AD1441" s="1453"/>
      <c r="AE1441" s="1451"/>
      <c r="AF1441" s="1452"/>
      <c r="AG1441" s="1452"/>
      <c r="AH1441" s="1452"/>
      <c r="AI1441" s="1452"/>
      <c r="AJ1441" s="1452"/>
      <c r="AK1441" s="1452"/>
      <c r="AL1441" s="1452"/>
      <c r="AM1441" s="1453"/>
      <c r="AN1441" s="1451"/>
      <c r="AO1441" s="1452"/>
      <c r="AP1441" s="1452"/>
      <c r="AQ1441" s="1452"/>
      <c r="AR1441" s="1452"/>
      <c r="AS1441" s="1452"/>
      <c r="AT1441" s="1453"/>
      <c r="AU1441" s="1451"/>
      <c r="AV1441" s="1452"/>
      <c r="AW1441" s="1452"/>
      <c r="AX1441" s="1452"/>
      <c r="AY1441" s="1452"/>
      <c r="AZ1441" s="1452"/>
      <c r="BA1441" s="1452"/>
      <c r="BB1441" s="1452"/>
      <c r="BC1441" s="1453"/>
    </row>
    <row r="1442" spans="1:55" hidden="1">
      <c r="A1442" s="1610">
        <v>29</v>
      </c>
      <c r="B1442" s="1611"/>
      <c r="C1442" s="1612"/>
      <c r="D1442" s="1451"/>
      <c r="E1442" s="1452"/>
      <c r="F1442" s="1452"/>
      <c r="G1442" s="1452"/>
      <c r="H1442" s="1452"/>
      <c r="I1442" s="1452"/>
      <c r="J1442" s="1452"/>
      <c r="K1442" s="1452"/>
      <c r="L1442" s="1453"/>
      <c r="M1442" s="1451"/>
      <c r="N1442" s="1452"/>
      <c r="O1442" s="1452"/>
      <c r="P1442" s="1452"/>
      <c r="Q1442" s="1452"/>
      <c r="R1442" s="1452"/>
      <c r="S1442" s="1452"/>
      <c r="T1442" s="1452"/>
      <c r="U1442" s="1453"/>
      <c r="V1442" s="1451"/>
      <c r="W1442" s="1452"/>
      <c r="X1442" s="1452"/>
      <c r="Y1442" s="1452"/>
      <c r="Z1442" s="1452"/>
      <c r="AA1442" s="1452"/>
      <c r="AB1442" s="1452"/>
      <c r="AC1442" s="1452"/>
      <c r="AD1442" s="1453"/>
      <c r="AE1442" s="1451"/>
      <c r="AF1442" s="1452"/>
      <c r="AG1442" s="1452"/>
      <c r="AH1442" s="1452"/>
      <c r="AI1442" s="1452"/>
      <c r="AJ1442" s="1452"/>
      <c r="AK1442" s="1452"/>
      <c r="AL1442" s="1452"/>
      <c r="AM1442" s="1453"/>
      <c r="AN1442" s="1451"/>
      <c r="AO1442" s="1452"/>
      <c r="AP1442" s="1452"/>
      <c r="AQ1442" s="1452"/>
      <c r="AR1442" s="1452"/>
      <c r="AS1442" s="1452"/>
      <c r="AT1442" s="1453"/>
      <c r="AU1442" s="1451"/>
      <c r="AV1442" s="1452"/>
      <c r="AW1442" s="1452"/>
      <c r="AX1442" s="1452"/>
      <c r="AY1442" s="1452"/>
      <c r="AZ1442" s="1452"/>
      <c r="BA1442" s="1452"/>
      <c r="BB1442" s="1452"/>
      <c r="BC1442" s="1453"/>
    </row>
    <row r="1443" spans="1:55" hidden="1">
      <c r="A1443" s="1610">
        <v>30</v>
      </c>
      <c r="B1443" s="1611"/>
      <c r="C1443" s="1612"/>
      <c r="D1443" s="1451"/>
      <c r="E1443" s="1452"/>
      <c r="F1443" s="1452"/>
      <c r="G1443" s="1452"/>
      <c r="H1443" s="1452"/>
      <c r="I1443" s="1452"/>
      <c r="J1443" s="1452"/>
      <c r="K1443" s="1452"/>
      <c r="L1443" s="1453"/>
      <c r="M1443" s="1451"/>
      <c r="N1443" s="1452"/>
      <c r="O1443" s="1452"/>
      <c r="P1443" s="1452"/>
      <c r="Q1443" s="1452"/>
      <c r="R1443" s="1452"/>
      <c r="S1443" s="1452"/>
      <c r="T1443" s="1452"/>
      <c r="U1443" s="1453"/>
      <c r="V1443" s="1451"/>
      <c r="W1443" s="1452"/>
      <c r="X1443" s="1452"/>
      <c r="Y1443" s="1452"/>
      <c r="Z1443" s="1452"/>
      <c r="AA1443" s="1452"/>
      <c r="AB1443" s="1452"/>
      <c r="AC1443" s="1452"/>
      <c r="AD1443" s="1453"/>
      <c r="AE1443" s="1451"/>
      <c r="AF1443" s="1452"/>
      <c r="AG1443" s="1452"/>
      <c r="AH1443" s="1452"/>
      <c r="AI1443" s="1452"/>
      <c r="AJ1443" s="1452"/>
      <c r="AK1443" s="1452"/>
      <c r="AL1443" s="1452"/>
      <c r="AM1443" s="1453"/>
      <c r="AN1443" s="1451"/>
      <c r="AO1443" s="1452"/>
      <c r="AP1443" s="1452"/>
      <c r="AQ1443" s="1452"/>
      <c r="AR1443" s="1452"/>
      <c r="AS1443" s="1452"/>
      <c r="AT1443" s="1453"/>
      <c r="AU1443" s="1451"/>
      <c r="AV1443" s="1452"/>
      <c r="AW1443" s="1452"/>
      <c r="AX1443" s="1452"/>
      <c r="AY1443" s="1452"/>
      <c r="AZ1443" s="1452"/>
      <c r="BA1443" s="1452"/>
      <c r="BB1443" s="1452"/>
      <c r="BC1443" s="1453"/>
    </row>
    <row r="1444" spans="1:55" hidden="1">
      <c r="A1444" s="1610">
        <v>31</v>
      </c>
      <c r="B1444" s="1611"/>
      <c r="C1444" s="1612"/>
      <c r="D1444" s="1451"/>
      <c r="E1444" s="1452"/>
      <c r="F1444" s="1452"/>
      <c r="G1444" s="1452"/>
      <c r="H1444" s="1452"/>
      <c r="I1444" s="1452"/>
      <c r="J1444" s="1452"/>
      <c r="K1444" s="1452"/>
      <c r="L1444" s="1453"/>
      <c r="M1444" s="1451"/>
      <c r="N1444" s="1452"/>
      <c r="O1444" s="1452"/>
      <c r="P1444" s="1452"/>
      <c r="Q1444" s="1452"/>
      <c r="R1444" s="1452"/>
      <c r="S1444" s="1452"/>
      <c r="T1444" s="1452"/>
      <c r="U1444" s="1453"/>
      <c r="V1444" s="1451"/>
      <c r="W1444" s="1452"/>
      <c r="X1444" s="1452"/>
      <c r="Y1444" s="1452"/>
      <c r="Z1444" s="1452"/>
      <c r="AA1444" s="1452"/>
      <c r="AB1444" s="1452"/>
      <c r="AC1444" s="1452"/>
      <c r="AD1444" s="1453"/>
      <c r="AE1444" s="1451"/>
      <c r="AF1444" s="1452"/>
      <c r="AG1444" s="1452"/>
      <c r="AH1444" s="1452"/>
      <c r="AI1444" s="1452"/>
      <c r="AJ1444" s="1452"/>
      <c r="AK1444" s="1452"/>
      <c r="AL1444" s="1452"/>
      <c r="AM1444" s="1453"/>
      <c r="AN1444" s="1451"/>
      <c r="AO1444" s="1452"/>
      <c r="AP1444" s="1452"/>
      <c r="AQ1444" s="1452"/>
      <c r="AR1444" s="1452"/>
      <c r="AS1444" s="1452"/>
      <c r="AT1444" s="1453"/>
      <c r="AU1444" s="1451"/>
      <c r="AV1444" s="1452"/>
      <c r="AW1444" s="1452"/>
      <c r="AX1444" s="1452"/>
      <c r="AY1444" s="1452"/>
      <c r="AZ1444" s="1452"/>
      <c r="BA1444" s="1452"/>
      <c r="BB1444" s="1452"/>
      <c r="BC1444" s="1453"/>
    </row>
    <row r="1445" spans="1:55" hidden="1">
      <c r="A1445" s="1610">
        <v>32</v>
      </c>
      <c r="B1445" s="1611"/>
      <c r="C1445" s="1612"/>
      <c r="D1445" s="1451"/>
      <c r="E1445" s="1452"/>
      <c r="F1445" s="1452"/>
      <c r="G1445" s="1452"/>
      <c r="H1445" s="1452"/>
      <c r="I1445" s="1452"/>
      <c r="J1445" s="1452"/>
      <c r="K1445" s="1452"/>
      <c r="L1445" s="1453"/>
      <c r="M1445" s="1451"/>
      <c r="N1445" s="1452"/>
      <c r="O1445" s="1452"/>
      <c r="P1445" s="1452"/>
      <c r="Q1445" s="1452"/>
      <c r="R1445" s="1452"/>
      <c r="S1445" s="1452"/>
      <c r="T1445" s="1452"/>
      <c r="U1445" s="1453"/>
      <c r="V1445" s="1451"/>
      <c r="W1445" s="1452"/>
      <c r="X1445" s="1452"/>
      <c r="Y1445" s="1452"/>
      <c r="Z1445" s="1452"/>
      <c r="AA1445" s="1452"/>
      <c r="AB1445" s="1452"/>
      <c r="AC1445" s="1452"/>
      <c r="AD1445" s="1453"/>
      <c r="AE1445" s="1451"/>
      <c r="AF1445" s="1452"/>
      <c r="AG1445" s="1452"/>
      <c r="AH1445" s="1452"/>
      <c r="AI1445" s="1452"/>
      <c r="AJ1445" s="1452"/>
      <c r="AK1445" s="1452"/>
      <c r="AL1445" s="1452"/>
      <c r="AM1445" s="1453"/>
      <c r="AN1445" s="1451"/>
      <c r="AO1445" s="1452"/>
      <c r="AP1445" s="1452"/>
      <c r="AQ1445" s="1452"/>
      <c r="AR1445" s="1452"/>
      <c r="AS1445" s="1452"/>
      <c r="AT1445" s="1453"/>
      <c r="AU1445" s="1451"/>
      <c r="AV1445" s="1452"/>
      <c r="AW1445" s="1452"/>
      <c r="AX1445" s="1452"/>
      <c r="AY1445" s="1452"/>
      <c r="AZ1445" s="1452"/>
      <c r="BA1445" s="1452"/>
      <c r="BB1445" s="1452"/>
      <c r="BC1445" s="1453"/>
    </row>
    <row r="1446" spans="1:55" hidden="1">
      <c r="A1446" s="1610">
        <v>33</v>
      </c>
      <c r="B1446" s="1611"/>
      <c r="C1446" s="1612"/>
      <c r="D1446" s="1451"/>
      <c r="E1446" s="1452"/>
      <c r="F1446" s="1452"/>
      <c r="G1446" s="1452"/>
      <c r="H1446" s="1452"/>
      <c r="I1446" s="1452"/>
      <c r="J1446" s="1452"/>
      <c r="K1446" s="1452"/>
      <c r="L1446" s="1453"/>
      <c r="M1446" s="1451"/>
      <c r="N1446" s="1452"/>
      <c r="O1446" s="1452"/>
      <c r="P1446" s="1452"/>
      <c r="Q1446" s="1452"/>
      <c r="R1446" s="1452"/>
      <c r="S1446" s="1452"/>
      <c r="T1446" s="1452"/>
      <c r="U1446" s="1453"/>
      <c r="V1446" s="1451"/>
      <c r="W1446" s="1452"/>
      <c r="X1446" s="1452"/>
      <c r="Y1446" s="1452"/>
      <c r="Z1446" s="1452"/>
      <c r="AA1446" s="1452"/>
      <c r="AB1446" s="1452"/>
      <c r="AC1446" s="1452"/>
      <c r="AD1446" s="1453"/>
      <c r="AE1446" s="1451"/>
      <c r="AF1446" s="1452"/>
      <c r="AG1446" s="1452"/>
      <c r="AH1446" s="1452"/>
      <c r="AI1446" s="1452"/>
      <c r="AJ1446" s="1452"/>
      <c r="AK1446" s="1452"/>
      <c r="AL1446" s="1452"/>
      <c r="AM1446" s="1453"/>
      <c r="AN1446" s="1451"/>
      <c r="AO1446" s="1452"/>
      <c r="AP1446" s="1452"/>
      <c r="AQ1446" s="1452"/>
      <c r="AR1446" s="1452"/>
      <c r="AS1446" s="1452"/>
      <c r="AT1446" s="1453"/>
      <c r="AU1446" s="1451"/>
      <c r="AV1446" s="1452"/>
      <c r="AW1446" s="1452"/>
      <c r="AX1446" s="1452"/>
      <c r="AY1446" s="1452"/>
      <c r="AZ1446" s="1452"/>
      <c r="BA1446" s="1452"/>
      <c r="BB1446" s="1452"/>
      <c r="BC1446" s="1453"/>
    </row>
    <row r="1447" spans="1:55" hidden="1">
      <c r="A1447" s="1610">
        <v>34</v>
      </c>
      <c r="B1447" s="1611"/>
      <c r="C1447" s="1612"/>
      <c r="D1447" s="1451"/>
      <c r="E1447" s="1452"/>
      <c r="F1447" s="1452"/>
      <c r="G1447" s="1452"/>
      <c r="H1447" s="1452"/>
      <c r="I1447" s="1452"/>
      <c r="J1447" s="1452"/>
      <c r="K1447" s="1452"/>
      <c r="L1447" s="1453"/>
      <c r="M1447" s="1451"/>
      <c r="N1447" s="1452"/>
      <c r="O1447" s="1452"/>
      <c r="P1447" s="1452"/>
      <c r="Q1447" s="1452"/>
      <c r="R1447" s="1452"/>
      <c r="S1447" s="1452"/>
      <c r="T1447" s="1452"/>
      <c r="U1447" s="1453"/>
      <c r="V1447" s="1451"/>
      <c r="W1447" s="1452"/>
      <c r="X1447" s="1452"/>
      <c r="Y1447" s="1452"/>
      <c r="Z1447" s="1452"/>
      <c r="AA1447" s="1452"/>
      <c r="AB1447" s="1452"/>
      <c r="AC1447" s="1452"/>
      <c r="AD1447" s="1453"/>
      <c r="AE1447" s="1451"/>
      <c r="AF1447" s="1452"/>
      <c r="AG1447" s="1452"/>
      <c r="AH1447" s="1452"/>
      <c r="AI1447" s="1452"/>
      <c r="AJ1447" s="1452"/>
      <c r="AK1447" s="1452"/>
      <c r="AL1447" s="1452"/>
      <c r="AM1447" s="1453"/>
      <c r="AN1447" s="1451"/>
      <c r="AO1447" s="1452"/>
      <c r="AP1447" s="1452"/>
      <c r="AQ1447" s="1452"/>
      <c r="AR1447" s="1452"/>
      <c r="AS1447" s="1452"/>
      <c r="AT1447" s="1453"/>
      <c r="AU1447" s="1451"/>
      <c r="AV1447" s="1452"/>
      <c r="AW1447" s="1452"/>
      <c r="AX1447" s="1452"/>
      <c r="AY1447" s="1452"/>
      <c r="AZ1447" s="1452"/>
      <c r="BA1447" s="1452"/>
      <c r="BB1447" s="1452"/>
      <c r="BC1447" s="1453"/>
    </row>
    <row r="1448" spans="1:55" hidden="1">
      <c r="A1448" s="1610">
        <v>35</v>
      </c>
      <c r="B1448" s="1611"/>
      <c r="C1448" s="1612"/>
      <c r="D1448" s="1451"/>
      <c r="E1448" s="1452"/>
      <c r="F1448" s="1452"/>
      <c r="G1448" s="1452"/>
      <c r="H1448" s="1452"/>
      <c r="I1448" s="1452"/>
      <c r="J1448" s="1452"/>
      <c r="K1448" s="1452"/>
      <c r="L1448" s="1453"/>
      <c r="M1448" s="1451"/>
      <c r="N1448" s="1452"/>
      <c r="O1448" s="1452"/>
      <c r="P1448" s="1452"/>
      <c r="Q1448" s="1452"/>
      <c r="R1448" s="1452"/>
      <c r="S1448" s="1452"/>
      <c r="T1448" s="1452"/>
      <c r="U1448" s="1453"/>
      <c r="V1448" s="1451"/>
      <c r="W1448" s="1452"/>
      <c r="X1448" s="1452"/>
      <c r="Y1448" s="1452"/>
      <c r="Z1448" s="1452"/>
      <c r="AA1448" s="1452"/>
      <c r="AB1448" s="1452"/>
      <c r="AC1448" s="1452"/>
      <c r="AD1448" s="1453"/>
      <c r="AE1448" s="1451"/>
      <c r="AF1448" s="1452"/>
      <c r="AG1448" s="1452"/>
      <c r="AH1448" s="1452"/>
      <c r="AI1448" s="1452"/>
      <c r="AJ1448" s="1452"/>
      <c r="AK1448" s="1452"/>
      <c r="AL1448" s="1452"/>
      <c r="AM1448" s="1453"/>
      <c r="AN1448" s="1451"/>
      <c r="AO1448" s="1452"/>
      <c r="AP1448" s="1452"/>
      <c r="AQ1448" s="1452"/>
      <c r="AR1448" s="1452"/>
      <c r="AS1448" s="1452"/>
      <c r="AT1448" s="1453"/>
      <c r="AU1448" s="1451"/>
      <c r="AV1448" s="1452"/>
      <c r="AW1448" s="1452"/>
      <c r="AX1448" s="1452"/>
      <c r="AY1448" s="1452"/>
      <c r="AZ1448" s="1452"/>
      <c r="BA1448" s="1452"/>
      <c r="BB1448" s="1452"/>
      <c r="BC1448" s="1453"/>
    </row>
    <row r="1449" spans="1:55" hidden="1">
      <c r="A1449" s="1610">
        <v>36</v>
      </c>
      <c r="B1449" s="1611"/>
      <c r="C1449" s="1612"/>
      <c r="D1449" s="1451"/>
      <c r="E1449" s="1452"/>
      <c r="F1449" s="1452"/>
      <c r="G1449" s="1452"/>
      <c r="H1449" s="1452"/>
      <c r="I1449" s="1452"/>
      <c r="J1449" s="1452"/>
      <c r="K1449" s="1452"/>
      <c r="L1449" s="1453"/>
      <c r="M1449" s="1451"/>
      <c r="N1449" s="1452"/>
      <c r="O1449" s="1452"/>
      <c r="P1449" s="1452"/>
      <c r="Q1449" s="1452"/>
      <c r="R1449" s="1452"/>
      <c r="S1449" s="1452"/>
      <c r="T1449" s="1452"/>
      <c r="U1449" s="1453"/>
      <c r="V1449" s="1451"/>
      <c r="W1449" s="1452"/>
      <c r="X1449" s="1452"/>
      <c r="Y1449" s="1452"/>
      <c r="Z1449" s="1452"/>
      <c r="AA1449" s="1452"/>
      <c r="AB1449" s="1452"/>
      <c r="AC1449" s="1452"/>
      <c r="AD1449" s="1453"/>
      <c r="AE1449" s="1451"/>
      <c r="AF1449" s="1452"/>
      <c r="AG1449" s="1452"/>
      <c r="AH1449" s="1452"/>
      <c r="AI1449" s="1452"/>
      <c r="AJ1449" s="1452"/>
      <c r="AK1449" s="1452"/>
      <c r="AL1449" s="1452"/>
      <c r="AM1449" s="1453"/>
      <c r="AN1449" s="1451"/>
      <c r="AO1449" s="1452"/>
      <c r="AP1449" s="1452"/>
      <c r="AQ1449" s="1452"/>
      <c r="AR1449" s="1452"/>
      <c r="AS1449" s="1452"/>
      <c r="AT1449" s="1453"/>
      <c r="AU1449" s="1451"/>
      <c r="AV1449" s="1452"/>
      <c r="AW1449" s="1452"/>
      <c r="AX1449" s="1452"/>
      <c r="AY1449" s="1452"/>
      <c r="AZ1449" s="1452"/>
      <c r="BA1449" s="1452"/>
      <c r="BB1449" s="1452"/>
      <c r="BC1449" s="1453"/>
    </row>
    <row r="1450" spans="1:55" hidden="1">
      <c r="A1450" s="1610">
        <v>37</v>
      </c>
      <c r="B1450" s="1611"/>
      <c r="C1450" s="1612"/>
      <c r="D1450" s="1451"/>
      <c r="E1450" s="1452"/>
      <c r="F1450" s="1452"/>
      <c r="G1450" s="1452"/>
      <c r="H1450" s="1452"/>
      <c r="I1450" s="1452"/>
      <c r="J1450" s="1452"/>
      <c r="K1450" s="1452"/>
      <c r="L1450" s="1453"/>
      <c r="M1450" s="1451"/>
      <c r="N1450" s="1452"/>
      <c r="O1450" s="1452"/>
      <c r="P1450" s="1452"/>
      <c r="Q1450" s="1452"/>
      <c r="R1450" s="1452"/>
      <c r="S1450" s="1452"/>
      <c r="T1450" s="1452"/>
      <c r="U1450" s="1453"/>
      <c r="V1450" s="1451"/>
      <c r="W1450" s="1452"/>
      <c r="X1450" s="1452"/>
      <c r="Y1450" s="1452"/>
      <c r="Z1450" s="1452"/>
      <c r="AA1450" s="1452"/>
      <c r="AB1450" s="1452"/>
      <c r="AC1450" s="1452"/>
      <c r="AD1450" s="1453"/>
      <c r="AE1450" s="1451"/>
      <c r="AF1450" s="1452"/>
      <c r="AG1450" s="1452"/>
      <c r="AH1450" s="1452"/>
      <c r="AI1450" s="1452"/>
      <c r="AJ1450" s="1452"/>
      <c r="AK1450" s="1452"/>
      <c r="AL1450" s="1452"/>
      <c r="AM1450" s="1453"/>
      <c r="AN1450" s="1451"/>
      <c r="AO1450" s="1452"/>
      <c r="AP1450" s="1452"/>
      <c r="AQ1450" s="1452"/>
      <c r="AR1450" s="1452"/>
      <c r="AS1450" s="1452"/>
      <c r="AT1450" s="1453"/>
      <c r="AU1450" s="1451"/>
      <c r="AV1450" s="1452"/>
      <c r="AW1450" s="1452"/>
      <c r="AX1450" s="1452"/>
      <c r="AY1450" s="1452"/>
      <c r="AZ1450" s="1452"/>
      <c r="BA1450" s="1452"/>
      <c r="BB1450" s="1452"/>
      <c r="BC1450" s="1453"/>
    </row>
    <row r="1451" spans="1:55" hidden="1">
      <c r="A1451" s="1610">
        <v>38</v>
      </c>
      <c r="B1451" s="1611"/>
      <c r="C1451" s="1612"/>
      <c r="D1451" s="1451"/>
      <c r="E1451" s="1452"/>
      <c r="F1451" s="1452"/>
      <c r="G1451" s="1452"/>
      <c r="H1451" s="1452"/>
      <c r="I1451" s="1452"/>
      <c r="J1451" s="1452"/>
      <c r="K1451" s="1452"/>
      <c r="L1451" s="1453"/>
      <c r="M1451" s="1451"/>
      <c r="N1451" s="1452"/>
      <c r="O1451" s="1452"/>
      <c r="P1451" s="1452"/>
      <c r="Q1451" s="1452"/>
      <c r="R1451" s="1452"/>
      <c r="S1451" s="1452"/>
      <c r="T1451" s="1452"/>
      <c r="U1451" s="1453"/>
      <c r="V1451" s="1451"/>
      <c r="W1451" s="1452"/>
      <c r="X1451" s="1452"/>
      <c r="Y1451" s="1452"/>
      <c r="Z1451" s="1452"/>
      <c r="AA1451" s="1452"/>
      <c r="AB1451" s="1452"/>
      <c r="AC1451" s="1452"/>
      <c r="AD1451" s="1453"/>
      <c r="AE1451" s="1451"/>
      <c r="AF1451" s="1452"/>
      <c r="AG1451" s="1452"/>
      <c r="AH1451" s="1452"/>
      <c r="AI1451" s="1452"/>
      <c r="AJ1451" s="1452"/>
      <c r="AK1451" s="1452"/>
      <c r="AL1451" s="1452"/>
      <c r="AM1451" s="1453"/>
      <c r="AN1451" s="1451"/>
      <c r="AO1451" s="1452"/>
      <c r="AP1451" s="1452"/>
      <c r="AQ1451" s="1452"/>
      <c r="AR1451" s="1452"/>
      <c r="AS1451" s="1452"/>
      <c r="AT1451" s="1453"/>
      <c r="AU1451" s="1451"/>
      <c r="AV1451" s="1452"/>
      <c r="AW1451" s="1452"/>
      <c r="AX1451" s="1452"/>
      <c r="AY1451" s="1452"/>
      <c r="AZ1451" s="1452"/>
      <c r="BA1451" s="1452"/>
      <c r="BB1451" s="1452"/>
      <c r="BC1451" s="1453"/>
    </row>
    <row r="1452" spans="1:55" hidden="1">
      <c r="A1452" s="1610">
        <v>39</v>
      </c>
      <c r="B1452" s="1611"/>
      <c r="C1452" s="1612"/>
      <c r="D1452" s="1451"/>
      <c r="E1452" s="1452"/>
      <c r="F1452" s="1452"/>
      <c r="G1452" s="1452"/>
      <c r="H1452" s="1452"/>
      <c r="I1452" s="1452"/>
      <c r="J1452" s="1452"/>
      <c r="K1452" s="1452"/>
      <c r="L1452" s="1453"/>
      <c r="M1452" s="1451"/>
      <c r="N1452" s="1452"/>
      <c r="O1452" s="1452"/>
      <c r="P1452" s="1452"/>
      <c r="Q1452" s="1452"/>
      <c r="R1452" s="1452"/>
      <c r="S1452" s="1452"/>
      <c r="T1452" s="1452"/>
      <c r="U1452" s="1453"/>
      <c r="V1452" s="1451"/>
      <c r="W1452" s="1452"/>
      <c r="X1452" s="1452"/>
      <c r="Y1452" s="1452"/>
      <c r="Z1452" s="1452"/>
      <c r="AA1452" s="1452"/>
      <c r="AB1452" s="1452"/>
      <c r="AC1452" s="1452"/>
      <c r="AD1452" s="1453"/>
      <c r="AE1452" s="1451"/>
      <c r="AF1452" s="1452"/>
      <c r="AG1452" s="1452"/>
      <c r="AH1452" s="1452"/>
      <c r="AI1452" s="1452"/>
      <c r="AJ1452" s="1452"/>
      <c r="AK1452" s="1452"/>
      <c r="AL1452" s="1452"/>
      <c r="AM1452" s="1453"/>
      <c r="AN1452" s="1451"/>
      <c r="AO1452" s="1452"/>
      <c r="AP1452" s="1452"/>
      <c r="AQ1452" s="1452"/>
      <c r="AR1452" s="1452"/>
      <c r="AS1452" s="1452"/>
      <c r="AT1452" s="1453"/>
      <c r="AU1452" s="1451"/>
      <c r="AV1452" s="1452"/>
      <c r="AW1452" s="1452"/>
      <c r="AX1452" s="1452"/>
      <c r="AY1452" s="1452"/>
      <c r="AZ1452" s="1452"/>
      <c r="BA1452" s="1452"/>
      <c r="BB1452" s="1452"/>
      <c r="BC1452" s="1453"/>
    </row>
    <row r="1453" spans="1:55" hidden="1">
      <c r="A1453" s="1610">
        <v>40</v>
      </c>
      <c r="B1453" s="1611"/>
      <c r="C1453" s="1612"/>
      <c r="D1453" s="1451"/>
      <c r="E1453" s="1452"/>
      <c r="F1453" s="1452"/>
      <c r="G1453" s="1452"/>
      <c r="H1453" s="1452"/>
      <c r="I1453" s="1452"/>
      <c r="J1453" s="1452"/>
      <c r="K1453" s="1452"/>
      <c r="L1453" s="1453"/>
      <c r="M1453" s="1451"/>
      <c r="N1453" s="1452"/>
      <c r="O1453" s="1452"/>
      <c r="P1453" s="1452"/>
      <c r="Q1453" s="1452"/>
      <c r="R1453" s="1452"/>
      <c r="S1453" s="1452"/>
      <c r="T1453" s="1452"/>
      <c r="U1453" s="1453"/>
      <c r="V1453" s="1451"/>
      <c r="W1453" s="1452"/>
      <c r="X1453" s="1452"/>
      <c r="Y1453" s="1452"/>
      <c r="Z1453" s="1452"/>
      <c r="AA1453" s="1452"/>
      <c r="AB1453" s="1452"/>
      <c r="AC1453" s="1452"/>
      <c r="AD1453" s="1453"/>
      <c r="AE1453" s="1451"/>
      <c r="AF1453" s="1452"/>
      <c r="AG1453" s="1452"/>
      <c r="AH1453" s="1452"/>
      <c r="AI1453" s="1452"/>
      <c r="AJ1453" s="1452"/>
      <c r="AK1453" s="1452"/>
      <c r="AL1453" s="1452"/>
      <c r="AM1453" s="1453"/>
      <c r="AN1453" s="1451"/>
      <c r="AO1453" s="1452"/>
      <c r="AP1453" s="1452"/>
      <c r="AQ1453" s="1452"/>
      <c r="AR1453" s="1452"/>
      <c r="AS1453" s="1452"/>
      <c r="AT1453" s="1453"/>
      <c r="AU1453" s="1451"/>
      <c r="AV1453" s="1452"/>
      <c r="AW1453" s="1452"/>
      <c r="AX1453" s="1452"/>
      <c r="AY1453" s="1452"/>
      <c r="AZ1453" s="1452"/>
      <c r="BA1453" s="1452"/>
      <c r="BB1453" s="1452"/>
      <c r="BC1453" s="1453"/>
    </row>
    <row r="1454" spans="1:55" hidden="1">
      <c r="A1454" s="1610">
        <v>41</v>
      </c>
      <c r="B1454" s="1611"/>
      <c r="C1454" s="1612"/>
      <c r="D1454" s="1451"/>
      <c r="E1454" s="1452"/>
      <c r="F1454" s="1452"/>
      <c r="G1454" s="1452"/>
      <c r="H1454" s="1452"/>
      <c r="I1454" s="1452"/>
      <c r="J1454" s="1452"/>
      <c r="K1454" s="1452"/>
      <c r="L1454" s="1453"/>
      <c r="M1454" s="1451"/>
      <c r="N1454" s="1452"/>
      <c r="O1454" s="1452"/>
      <c r="P1454" s="1452"/>
      <c r="Q1454" s="1452"/>
      <c r="R1454" s="1452"/>
      <c r="S1454" s="1452"/>
      <c r="T1454" s="1452"/>
      <c r="U1454" s="1453"/>
      <c r="V1454" s="1451"/>
      <c r="W1454" s="1452"/>
      <c r="X1454" s="1452"/>
      <c r="Y1454" s="1452"/>
      <c r="Z1454" s="1452"/>
      <c r="AA1454" s="1452"/>
      <c r="AB1454" s="1452"/>
      <c r="AC1454" s="1452"/>
      <c r="AD1454" s="1453"/>
      <c r="AE1454" s="1451"/>
      <c r="AF1454" s="1452"/>
      <c r="AG1454" s="1452"/>
      <c r="AH1454" s="1452"/>
      <c r="AI1454" s="1452"/>
      <c r="AJ1454" s="1452"/>
      <c r="AK1454" s="1452"/>
      <c r="AL1454" s="1452"/>
      <c r="AM1454" s="1453"/>
      <c r="AN1454" s="1451"/>
      <c r="AO1454" s="1452"/>
      <c r="AP1454" s="1452"/>
      <c r="AQ1454" s="1452"/>
      <c r="AR1454" s="1452"/>
      <c r="AS1454" s="1452"/>
      <c r="AT1454" s="1453"/>
      <c r="AU1454" s="1451"/>
      <c r="AV1454" s="1452"/>
      <c r="AW1454" s="1452"/>
      <c r="AX1454" s="1452"/>
      <c r="AY1454" s="1452"/>
      <c r="AZ1454" s="1452"/>
      <c r="BA1454" s="1452"/>
      <c r="BB1454" s="1452"/>
      <c r="BC1454" s="1453"/>
    </row>
    <row r="1455" spans="1:55" hidden="1">
      <c r="A1455" s="1610">
        <v>42</v>
      </c>
      <c r="B1455" s="1611"/>
      <c r="C1455" s="1612"/>
      <c r="D1455" s="1451"/>
      <c r="E1455" s="1452"/>
      <c r="F1455" s="1452"/>
      <c r="G1455" s="1452"/>
      <c r="H1455" s="1452"/>
      <c r="I1455" s="1452"/>
      <c r="J1455" s="1452"/>
      <c r="K1455" s="1452"/>
      <c r="L1455" s="1453"/>
      <c r="M1455" s="1451"/>
      <c r="N1455" s="1452"/>
      <c r="O1455" s="1452"/>
      <c r="P1455" s="1452"/>
      <c r="Q1455" s="1452"/>
      <c r="R1455" s="1452"/>
      <c r="S1455" s="1452"/>
      <c r="T1455" s="1452"/>
      <c r="U1455" s="1453"/>
      <c r="V1455" s="1451"/>
      <c r="W1455" s="1452"/>
      <c r="X1455" s="1452"/>
      <c r="Y1455" s="1452"/>
      <c r="Z1455" s="1452"/>
      <c r="AA1455" s="1452"/>
      <c r="AB1455" s="1452"/>
      <c r="AC1455" s="1452"/>
      <c r="AD1455" s="1453"/>
      <c r="AE1455" s="1451"/>
      <c r="AF1455" s="1452"/>
      <c r="AG1455" s="1452"/>
      <c r="AH1455" s="1452"/>
      <c r="AI1455" s="1452"/>
      <c r="AJ1455" s="1452"/>
      <c r="AK1455" s="1452"/>
      <c r="AL1455" s="1452"/>
      <c r="AM1455" s="1453"/>
      <c r="AN1455" s="1451"/>
      <c r="AO1455" s="1452"/>
      <c r="AP1455" s="1452"/>
      <c r="AQ1455" s="1452"/>
      <c r="AR1455" s="1452"/>
      <c r="AS1455" s="1452"/>
      <c r="AT1455" s="1453"/>
      <c r="AU1455" s="1451"/>
      <c r="AV1455" s="1452"/>
      <c r="AW1455" s="1452"/>
      <c r="AX1455" s="1452"/>
      <c r="AY1455" s="1452"/>
      <c r="AZ1455" s="1452"/>
      <c r="BA1455" s="1452"/>
      <c r="BB1455" s="1452"/>
      <c r="BC1455" s="1453"/>
    </row>
    <row r="1456" spans="1:55" hidden="1">
      <c r="A1456" s="1610">
        <v>43</v>
      </c>
      <c r="B1456" s="1611"/>
      <c r="C1456" s="1612"/>
      <c r="D1456" s="1451"/>
      <c r="E1456" s="1452"/>
      <c r="F1456" s="1452"/>
      <c r="G1456" s="1452"/>
      <c r="H1456" s="1452"/>
      <c r="I1456" s="1452"/>
      <c r="J1456" s="1452"/>
      <c r="K1456" s="1452"/>
      <c r="L1456" s="1453"/>
      <c r="M1456" s="1451"/>
      <c r="N1456" s="1452"/>
      <c r="O1456" s="1452"/>
      <c r="P1456" s="1452"/>
      <c r="Q1456" s="1452"/>
      <c r="R1456" s="1452"/>
      <c r="S1456" s="1452"/>
      <c r="T1456" s="1452"/>
      <c r="U1456" s="1453"/>
      <c r="V1456" s="1451"/>
      <c r="W1456" s="1452"/>
      <c r="X1456" s="1452"/>
      <c r="Y1456" s="1452"/>
      <c r="Z1456" s="1452"/>
      <c r="AA1456" s="1452"/>
      <c r="AB1456" s="1452"/>
      <c r="AC1456" s="1452"/>
      <c r="AD1456" s="1453"/>
      <c r="AE1456" s="1451"/>
      <c r="AF1456" s="1452"/>
      <c r="AG1456" s="1452"/>
      <c r="AH1456" s="1452"/>
      <c r="AI1456" s="1452"/>
      <c r="AJ1456" s="1452"/>
      <c r="AK1456" s="1452"/>
      <c r="AL1456" s="1452"/>
      <c r="AM1456" s="1453"/>
      <c r="AN1456" s="1451"/>
      <c r="AO1456" s="1452"/>
      <c r="AP1456" s="1452"/>
      <c r="AQ1456" s="1452"/>
      <c r="AR1456" s="1452"/>
      <c r="AS1456" s="1452"/>
      <c r="AT1456" s="1453"/>
      <c r="AU1456" s="1451"/>
      <c r="AV1456" s="1452"/>
      <c r="AW1456" s="1452"/>
      <c r="AX1456" s="1452"/>
      <c r="AY1456" s="1452"/>
      <c r="AZ1456" s="1452"/>
      <c r="BA1456" s="1452"/>
      <c r="BB1456" s="1452"/>
      <c r="BC1456" s="1453"/>
    </row>
    <row r="1457" spans="1:55" hidden="1">
      <c r="A1457" s="1610">
        <v>44</v>
      </c>
      <c r="B1457" s="1611"/>
      <c r="C1457" s="1612"/>
      <c r="D1457" s="1451"/>
      <c r="E1457" s="1452"/>
      <c r="F1457" s="1452"/>
      <c r="G1457" s="1452"/>
      <c r="H1457" s="1452"/>
      <c r="I1457" s="1452"/>
      <c r="J1457" s="1452"/>
      <c r="K1457" s="1452"/>
      <c r="L1457" s="1453"/>
      <c r="M1457" s="1451"/>
      <c r="N1457" s="1452"/>
      <c r="O1457" s="1452"/>
      <c r="P1457" s="1452"/>
      <c r="Q1457" s="1452"/>
      <c r="R1457" s="1452"/>
      <c r="S1457" s="1452"/>
      <c r="T1457" s="1452"/>
      <c r="U1457" s="1453"/>
      <c r="V1457" s="1451"/>
      <c r="W1457" s="1452"/>
      <c r="X1457" s="1452"/>
      <c r="Y1457" s="1452"/>
      <c r="Z1457" s="1452"/>
      <c r="AA1457" s="1452"/>
      <c r="AB1457" s="1452"/>
      <c r="AC1457" s="1452"/>
      <c r="AD1457" s="1453"/>
      <c r="AE1457" s="1451"/>
      <c r="AF1457" s="1452"/>
      <c r="AG1457" s="1452"/>
      <c r="AH1457" s="1452"/>
      <c r="AI1457" s="1452"/>
      <c r="AJ1457" s="1452"/>
      <c r="AK1457" s="1452"/>
      <c r="AL1457" s="1452"/>
      <c r="AM1457" s="1453"/>
      <c r="AN1457" s="1451"/>
      <c r="AO1457" s="1452"/>
      <c r="AP1457" s="1452"/>
      <c r="AQ1457" s="1452"/>
      <c r="AR1457" s="1452"/>
      <c r="AS1457" s="1452"/>
      <c r="AT1457" s="1453"/>
      <c r="AU1457" s="1451"/>
      <c r="AV1457" s="1452"/>
      <c r="AW1457" s="1452"/>
      <c r="AX1457" s="1452"/>
      <c r="AY1457" s="1452"/>
      <c r="AZ1457" s="1452"/>
      <c r="BA1457" s="1452"/>
      <c r="BB1457" s="1452"/>
      <c r="BC1457" s="1453"/>
    </row>
    <row r="1458" spans="1:55" hidden="1">
      <c r="A1458" s="1610">
        <v>45</v>
      </c>
      <c r="B1458" s="1611"/>
      <c r="C1458" s="1612"/>
      <c r="D1458" s="1451"/>
      <c r="E1458" s="1452"/>
      <c r="F1458" s="1452"/>
      <c r="G1458" s="1452"/>
      <c r="H1458" s="1452"/>
      <c r="I1458" s="1452"/>
      <c r="J1458" s="1452"/>
      <c r="K1458" s="1452"/>
      <c r="L1458" s="1453"/>
      <c r="M1458" s="1451"/>
      <c r="N1458" s="1452"/>
      <c r="O1458" s="1452"/>
      <c r="P1458" s="1452"/>
      <c r="Q1458" s="1452"/>
      <c r="R1458" s="1452"/>
      <c r="S1458" s="1452"/>
      <c r="T1458" s="1452"/>
      <c r="U1458" s="1453"/>
      <c r="V1458" s="1451"/>
      <c r="W1458" s="1452"/>
      <c r="X1458" s="1452"/>
      <c r="Y1458" s="1452"/>
      <c r="Z1458" s="1452"/>
      <c r="AA1458" s="1452"/>
      <c r="AB1458" s="1452"/>
      <c r="AC1458" s="1452"/>
      <c r="AD1458" s="1453"/>
      <c r="AE1458" s="1451"/>
      <c r="AF1458" s="1452"/>
      <c r="AG1458" s="1452"/>
      <c r="AH1458" s="1452"/>
      <c r="AI1458" s="1452"/>
      <c r="AJ1458" s="1452"/>
      <c r="AK1458" s="1452"/>
      <c r="AL1458" s="1452"/>
      <c r="AM1458" s="1453"/>
      <c r="AN1458" s="1451"/>
      <c r="AO1458" s="1452"/>
      <c r="AP1458" s="1452"/>
      <c r="AQ1458" s="1452"/>
      <c r="AR1458" s="1452"/>
      <c r="AS1458" s="1452"/>
      <c r="AT1458" s="1453"/>
      <c r="AU1458" s="1451"/>
      <c r="AV1458" s="1452"/>
      <c r="AW1458" s="1452"/>
      <c r="AX1458" s="1452"/>
      <c r="AY1458" s="1452"/>
      <c r="AZ1458" s="1452"/>
      <c r="BA1458" s="1452"/>
      <c r="BB1458" s="1452"/>
      <c r="BC1458" s="1453"/>
    </row>
    <row r="1459" spans="1:55" hidden="1">
      <c r="A1459" s="1610">
        <v>46</v>
      </c>
      <c r="B1459" s="1611"/>
      <c r="C1459" s="1612"/>
      <c r="D1459" s="1451"/>
      <c r="E1459" s="1452"/>
      <c r="F1459" s="1452"/>
      <c r="G1459" s="1452"/>
      <c r="H1459" s="1452"/>
      <c r="I1459" s="1452"/>
      <c r="J1459" s="1452"/>
      <c r="K1459" s="1452"/>
      <c r="L1459" s="1453"/>
      <c r="M1459" s="1451"/>
      <c r="N1459" s="1452"/>
      <c r="O1459" s="1452"/>
      <c r="P1459" s="1452"/>
      <c r="Q1459" s="1452"/>
      <c r="R1459" s="1452"/>
      <c r="S1459" s="1452"/>
      <c r="T1459" s="1452"/>
      <c r="U1459" s="1453"/>
      <c r="V1459" s="1451"/>
      <c r="W1459" s="1452"/>
      <c r="X1459" s="1452"/>
      <c r="Y1459" s="1452"/>
      <c r="Z1459" s="1452"/>
      <c r="AA1459" s="1452"/>
      <c r="AB1459" s="1452"/>
      <c r="AC1459" s="1452"/>
      <c r="AD1459" s="1453"/>
      <c r="AE1459" s="1451"/>
      <c r="AF1459" s="1452"/>
      <c r="AG1459" s="1452"/>
      <c r="AH1459" s="1452"/>
      <c r="AI1459" s="1452"/>
      <c r="AJ1459" s="1452"/>
      <c r="AK1459" s="1452"/>
      <c r="AL1459" s="1452"/>
      <c r="AM1459" s="1453"/>
      <c r="AN1459" s="1451"/>
      <c r="AO1459" s="1452"/>
      <c r="AP1459" s="1452"/>
      <c r="AQ1459" s="1452"/>
      <c r="AR1459" s="1452"/>
      <c r="AS1459" s="1452"/>
      <c r="AT1459" s="1453"/>
      <c r="AU1459" s="1451"/>
      <c r="AV1459" s="1452"/>
      <c r="AW1459" s="1452"/>
      <c r="AX1459" s="1452"/>
      <c r="AY1459" s="1452"/>
      <c r="AZ1459" s="1452"/>
      <c r="BA1459" s="1452"/>
      <c r="BB1459" s="1452"/>
      <c r="BC1459" s="1453"/>
    </row>
    <row r="1460" spans="1:55" hidden="1">
      <c r="A1460" s="1610">
        <v>47</v>
      </c>
      <c r="B1460" s="1611"/>
      <c r="C1460" s="1612"/>
      <c r="D1460" s="1451"/>
      <c r="E1460" s="1452"/>
      <c r="F1460" s="1452"/>
      <c r="G1460" s="1452"/>
      <c r="H1460" s="1452"/>
      <c r="I1460" s="1452"/>
      <c r="J1460" s="1452"/>
      <c r="K1460" s="1452"/>
      <c r="L1460" s="1453"/>
      <c r="M1460" s="1451"/>
      <c r="N1460" s="1452"/>
      <c r="O1460" s="1452"/>
      <c r="P1460" s="1452"/>
      <c r="Q1460" s="1452"/>
      <c r="R1460" s="1452"/>
      <c r="S1460" s="1452"/>
      <c r="T1460" s="1452"/>
      <c r="U1460" s="1453"/>
      <c r="V1460" s="1451"/>
      <c r="W1460" s="1452"/>
      <c r="X1460" s="1452"/>
      <c r="Y1460" s="1452"/>
      <c r="Z1460" s="1452"/>
      <c r="AA1460" s="1452"/>
      <c r="AB1460" s="1452"/>
      <c r="AC1460" s="1452"/>
      <c r="AD1460" s="1453"/>
      <c r="AE1460" s="1451"/>
      <c r="AF1460" s="1452"/>
      <c r="AG1460" s="1452"/>
      <c r="AH1460" s="1452"/>
      <c r="AI1460" s="1452"/>
      <c r="AJ1460" s="1452"/>
      <c r="AK1460" s="1452"/>
      <c r="AL1460" s="1452"/>
      <c r="AM1460" s="1453"/>
      <c r="AN1460" s="1451"/>
      <c r="AO1460" s="1452"/>
      <c r="AP1460" s="1452"/>
      <c r="AQ1460" s="1452"/>
      <c r="AR1460" s="1452"/>
      <c r="AS1460" s="1452"/>
      <c r="AT1460" s="1453"/>
      <c r="AU1460" s="1451"/>
      <c r="AV1460" s="1452"/>
      <c r="AW1460" s="1452"/>
      <c r="AX1460" s="1452"/>
      <c r="AY1460" s="1452"/>
      <c r="AZ1460" s="1452"/>
      <c r="BA1460" s="1452"/>
      <c r="BB1460" s="1452"/>
      <c r="BC1460" s="1453"/>
    </row>
    <row r="1461" spans="1:55" hidden="1">
      <c r="A1461" s="1610">
        <v>48</v>
      </c>
      <c r="B1461" s="1611"/>
      <c r="C1461" s="1612"/>
      <c r="D1461" s="1451"/>
      <c r="E1461" s="1452"/>
      <c r="F1461" s="1452"/>
      <c r="G1461" s="1452"/>
      <c r="H1461" s="1452"/>
      <c r="I1461" s="1452"/>
      <c r="J1461" s="1452"/>
      <c r="K1461" s="1452"/>
      <c r="L1461" s="1453"/>
      <c r="M1461" s="1451"/>
      <c r="N1461" s="1452"/>
      <c r="O1461" s="1452"/>
      <c r="P1461" s="1452"/>
      <c r="Q1461" s="1452"/>
      <c r="R1461" s="1452"/>
      <c r="S1461" s="1452"/>
      <c r="T1461" s="1452"/>
      <c r="U1461" s="1453"/>
      <c r="V1461" s="1451"/>
      <c r="W1461" s="1452"/>
      <c r="X1461" s="1452"/>
      <c r="Y1461" s="1452"/>
      <c r="Z1461" s="1452"/>
      <c r="AA1461" s="1452"/>
      <c r="AB1461" s="1452"/>
      <c r="AC1461" s="1452"/>
      <c r="AD1461" s="1453"/>
      <c r="AE1461" s="1451"/>
      <c r="AF1461" s="1452"/>
      <c r="AG1461" s="1452"/>
      <c r="AH1461" s="1452"/>
      <c r="AI1461" s="1452"/>
      <c r="AJ1461" s="1452"/>
      <c r="AK1461" s="1452"/>
      <c r="AL1461" s="1452"/>
      <c r="AM1461" s="1453"/>
      <c r="AN1461" s="1451"/>
      <c r="AO1461" s="1452"/>
      <c r="AP1461" s="1452"/>
      <c r="AQ1461" s="1452"/>
      <c r="AR1461" s="1452"/>
      <c r="AS1461" s="1452"/>
      <c r="AT1461" s="1453"/>
      <c r="AU1461" s="1451"/>
      <c r="AV1461" s="1452"/>
      <c r="AW1461" s="1452"/>
      <c r="AX1461" s="1452"/>
      <c r="AY1461" s="1452"/>
      <c r="AZ1461" s="1452"/>
      <c r="BA1461" s="1452"/>
      <c r="BB1461" s="1452"/>
      <c r="BC1461" s="1453"/>
    </row>
    <row r="1462" spans="1:55" hidden="1">
      <c r="A1462" s="1610">
        <v>49</v>
      </c>
      <c r="B1462" s="1611"/>
      <c r="C1462" s="1612"/>
      <c r="D1462" s="1451"/>
      <c r="E1462" s="1452"/>
      <c r="F1462" s="1452"/>
      <c r="G1462" s="1452"/>
      <c r="H1462" s="1452"/>
      <c r="I1462" s="1452"/>
      <c r="J1462" s="1452"/>
      <c r="K1462" s="1452"/>
      <c r="L1462" s="1453"/>
      <c r="M1462" s="1451"/>
      <c r="N1462" s="1452"/>
      <c r="O1462" s="1452"/>
      <c r="P1462" s="1452"/>
      <c r="Q1462" s="1452"/>
      <c r="R1462" s="1452"/>
      <c r="S1462" s="1452"/>
      <c r="T1462" s="1452"/>
      <c r="U1462" s="1453"/>
      <c r="V1462" s="1451"/>
      <c r="W1462" s="1452"/>
      <c r="X1462" s="1452"/>
      <c r="Y1462" s="1452"/>
      <c r="Z1462" s="1452"/>
      <c r="AA1462" s="1452"/>
      <c r="AB1462" s="1452"/>
      <c r="AC1462" s="1452"/>
      <c r="AD1462" s="1453"/>
      <c r="AE1462" s="1451"/>
      <c r="AF1462" s="1452"/>
      <c r="AG1462" s="1452"/>
      <c r="AH1462" s="1452"/>
      <c r="AI1462" s="1452"/>
      <c r="AJ1462" s="1452"/>
      <c r="AK1462" s="1452"/>
      <c r="AL1462" s="1452"/>
      <c r="AM1462" s="1453"/>
      <c r="AN1462" s="1451"/>
      <c r="AO1462" s="1452"/>
      <c r="AP1462" s="1452"/>
      <c r="AQ1462" s="1452"/>
      <c r="AR1462" s="1452"/>
      <c r="AS1462" s="1452"/>
      <c r="AT1462" s="1453"/>
      <c r="AU1462" s="1451"/>
      <c r="AV1462" s="1452"/>
      <c r="AW1462" s="1452"/>
      <c r="AX1462" s="1452"/>
      <c r="AY1462" s="1452"/>
      <c r="AZ1462" s="1452"/>
      <c r="BA1462" s="1452"/>
      <c r="BB1462" s="1452"/>
      <c r="BC1462" s="1453"/>
    </row>
    <row r="1463" spans="1:55" ht="14" hidden="1" thickBot="1">
      <c r="A1463" s="1908">
        <v>50</v>
      </c>
      <c r="B1463" s="1909"/>
      <c r="C1463" s="1910"/>
      <c r="D1463" s="1476"/>
      <c r="E1463" s="1477"/>
      <c r="F1463" s="1477"/>
      <c r="G1463" s="1477"/>
      <c r="H1463" s="1477"/>
      <c r="I1463" s="1477"/>
      <c r="J1463" s="1477"/>
      <c r="K1463" s="1477"/>
      <c r="L1463" s="1478"/>
      <c r="M1463" s="1476"/>
      <c r="N1463" s="1477"/>
      <c r="O1463" s="1477"/>
      <c r="P1463" s="1477"/>
      <c r="Q1463" s="1477"/>
      <c r="R1463" s="1477"/>
      <c r="S1463" s="1477"/>
      <c r="T1463" s="1477"/>
      <c r="U1463" s="1478"/>
      <c r="V1463" s="1476"/>
      <c r="W1463" s="1477"/>
      <c r="X1463" s="1477"/>
      <c r="Y1463" s="1477"/>
      <c r="Z1463" s="1477"/>
      <c r="AA1463" s="1477"/>
      <c r="AB1463" s="1477"/>
      <c r="AC1463" s="1477"/>
      <c r="AD1463" s="1478"/>
      <c r="AE1463" s="1476"/>
      <c r="AF1463" s="1477"/>
      <c r="AG1463" s="1477"/>
      <c r="AH1463" s="1477"/>
      <c r="AI1463" s="1477"/>
      <c r="AJ1463" s="1477"/>
      <c r="AK1463" s="1477"/>
      <c r="AL1463" s="1477"/>
      <c r="AM1463" s="1478"/>
      <c r="AN1463" s="1476"/>
      <c r="AO1463" s="1477"/>
      <c r="AP1463" s="1477"/>
      <c r="AQ1463" s="1477"/>
      <c r="AR1463" s="1477"/>
      <c r="AS1463" s="1477"/>
      <c r="AT1463" s="1478"/>
      <c r="AU1463" s="1476"/>
      <c r="AV1463" s="1477"/>
      <c r="AW1463" s="1477"/>
      <c r="AX1463" s="1477"/>
      <c r="AY1463" s="1477"/>
      <c r="AZ1463" s="1477"/>
      <c r="BA1463" s="1477"/>
      <c r="BB1463" s="1477"/>
      <c r="BC1463" s="1478"/>
    </row>
    <row r="1464" spans="1:55" ht="14" hidden="1" thickBot="1">
      <c r="A1464" s="1903" t="s">
        <v>85</v>
      </c>
      <c r="B1464" s="1904"/>
      <c r="C1464" s="1905"/>
      <c r="D1464" s="1606">
        <f>SUM(D1414:L1463)</f>
        <v>0</v>
      </c>
      <c r="E1464" s="1607"/>
      <c r="F1464" s="1607"/>
      <c r="G1464" s="1607"/>
      <c r="H1464" s="1607"/>
      <c r="I1464" s="1607"/>
      <c r="J1464" s="1607"/>
      <c r="K1464" s="1607"/>
      <c r="L1464" s="1608"/>
      <c r="M1464" s="1606">
        <f>SUM(M1414:U1463)</f>
        <v>0</v>
      </c>
      <c r="N1464" s="1607"/>
      <c r="O1464" s="1607"/>
      <c r="P1464" s="1607"/>
      <c r="Q1464" s="1607"/>
      <c r="R1464" s="1607"/>
      <c r="S1464" s="1607"/>
      <c r="T1464" s="1607"/>
      <c r="U1464" s="1608"/>
      <c r="V1464" s="1606">
        <f>SUM(V1414:AD1463)</f>
        <v>0</v>
      </c>
      <c r="W1464" s="1607"/>
      <c r="X1464" s="1607"/>
      <c r="Y1464" s="1607"/>
      <c r="Z1464" s="1607"/>
      <c r="AA1464" s="1607"/>
      <c r="AB1464" s="1607"/>
      <c r="AC1464" s="1607"/>
      <c r="AD1464" s="1608"/>
      <c r="AE1464" s="1606">
        <f>SUM(AE1414:AM1463)</f>
        <v>0</v>
      </c>
      <c r="AF1464" s="1607"/>
      <c r="AG1464" s="1607"/>
      <c r="AH1464" s="1607"/>
      <c r="AI1464" s="1607"/>
      <c r="AJ1464" s="1607"/>
      <c r="AK1464" s="1607"/>
      <c r="AL1464" s="1607"/>
      <c r="AM1464" s="1608"/>
      <c r="AN1464" s="1606">
        <f>SUM(AN1414:AT1463)</f>
        <v>0</v>
      </c>
      <c r="AO1464" s="1607"/>
      <c r="AP1464" s="1607"/>
      <c r="AQ1464" s="1607"/>
      <c r="AR1464" s="1607"/>
      <c r="AS1464" s="1607"/>
      <c r="AT1464" s="1608"/>
      <c r="AU1464" s="1606">
        <f>SUM(AU1414:BC1463)</f>
        <v>0</v>
      </c>
      <c r="AV1464" s="1607"/>
      <c r="AW1464" s="1607"/>
      <c r="AX1464" s="1607"/>
      <c r="AY1464" s="1607"/>
      <c r="AZ1464" s="1607"/>
      <c r="BA1464" s="1607"/>
      <c r="BB1464" s="1607"/>
      <c r="BC1464" s="2087"/>
    </row>
    <row r="1465" spans="1:55" hidden="1">
      <c r="L1465" s="578"/>
      <c r="M1465" s="578"/>
      <c r="N1465" s="578"/>
      <c r="O1465" s="578"/>
      <c r="P1465" s="578"/>
      <c r="Q1465" s="578"/>
      <c r="R1465" s="578"/>
      <c r="S1465" s="578"/>
      <c r="T1465" s="578"/>
      <c r="U1465" s="578"/>
      <c r="V1465" s="578"/>
      <c r="W1465" s="578"/>
      <c r="X1465" s="578"/>
      <c r="Y1465" s="578"/>
      <c r="Z1465" s="578"/>
      <c r="AA1465" s="578"/>
      <c r="AB1465" s="578"/>
      <c r="AC1465" s="578"/>
      <c r="AD1465" s="578"/>
      <c r="AE1465" s="578"/>
      <c r="AF1465" s="578"/>
      <c r="AG1465" s="578"/>
      <c r="AH1465" s="578"/>
      <c r="AI1465" s="578"/>
      <c r="AJ1465" s="578"/>
      <c r="AK1465" s="578"/>
      <c r="AL1465" s="578"/>
      <c r="AM1465" s="578"/>
      <c r="AN1465" s="578"/>
    </row>
    <row r="1466" spans="1:55" hidden="1">
      <c r="L1466" s="578"/>
      <c r="M1466" s="578"/>
      <c r="N1466" s="578"/>
      <c r="O1466" s="578"/>
      <c r="P1466" s="578"/>
      <c r="Q1466" s="578"/>
      <c r="R1466" s="578"/>
      <c r="S1466" s="578"/>
      <c r="T1466" s="578"/>
      <c r="U1466" s="578"/>
      <c r="V1466" s="578"/>
      <c r="W1466" s="578"/>
      <c r="X1466" s="578"/>
      <c r="Y1466" s="578"/>
      <c r="Z1466" s="578"/>
      <c r="AA1466" s="578"/>
      <c r="AB1466" s="578"/>
      <c r="AC1466" s="578"/>
      <c r="AD1466" s="578"/>
      <c r="AE1466" s="578"/>
      <c r="AF1466" s="578"/>
      <c r="AG1466" s="578"/>
      <c r="AH1466" s="578"/>
      <c r="AI1466" s="578"/>
      <c r="AJ1466" s="578"/>
      <c r="AK1466" s="578"/>
      <c r="AL1466" s="578"/>
      <c r="AM1466" s="578"/>
      <c r="AN1466" s="578"/>
    </row>
    <row r="1467" spans="1:55" ht="18.75" hidden="1" customHeight="1">
      <c r="A1467" s="1060" t="s">
        <v>846</v>
      </c>
      <c r="B1467" s="1061"/>
      <c r="C1467" s="1061"/>
      <c r="D1467" s="1061"/>
      <c r="E1467" s="20"/>
      <c r="F1467" s="993" t="s">
        <v>271</v>
      </c>
      <c r="G1467" s="993"/>
      <c r="H1467" s="993"/>
      <c r="I1467" s="993"/>
      <c r="J1467" s="993"/>
      <c r="K1467" s="993"/>
      <c r="L1467" s="993"/>
      <c r="M1467" s="993"/>
      <c r="N1467" s="993"/>
      <c r="O1467" s="21"/>
      <c r="P1467" s="1609" t="s">
        <v>1640</v>
      </c>
      <c r="Q1467" s="1609"/>
      <c r="R1467" s="1609"/>
      <c r="S1467" s="1609"/>
      <c r="T1467" s="1609"/>
      <c r="U1467" s="1609"/>
      <c r="V1467" s="1609"/>
      <c r="W1467" s="1609"/>
      <c r="X1467" s="1609"/>
      <c r="Y1467" s="1609"/>
      <c r="Z1467" s="1609"/>
      <c r="AA1467" s="1609"/>
      <c r="AB1467" s="1609"/>
      <c r="AC1467" s="1609"/>
      <c r="AD1467" s="1609"/>
      <c r="AE1467" s="1609"/>
      <c r="AF1467" s="1609"/>
      <c r="AG1467" s="1609"/>
      <c r="AH1467" s="1609"/>
      <c r="AI1467" s="1609"/>
      <c r="AJ1467" s="1609"/>
      <c r="AK1467" s="1609"/>
      <c r="AL1467" s="1609"/>
      <c r="AM1467" s="1609"/>
      <c r="AN1467" s="1609"/>
      <c r="AO1467" s="1609"/>
      <c r="AP1467" s="1609"/>
      <c r="AQ1467" s="1609"/>
      <c r="AR1467" s="1609"/>
      <c r="AS1467" s="1609"/>
      <c r="AT1467" s="1609"/>
      <c r="AU1467" s="1609"/>
      <c r="AV1467" s="1609"/>
      <c r="AW1467" s="1609"/>
      <c r="AX1467" s="1609"/>
      <c r="AY1467" s="1609"/>
      <c r="AZ1467" s="1609"/>
      <c r="BA1467" s="1609"/>
      <c r="BB1467" s="1609"/>
      <c r="BC1467" s="1609"/>
    </row>
    <row r="1468" spans="1:55" ht="18.75" hidden="1" customHeight="1">
      <c r="A1468" s="1062"/>
      <c r="B1468" s="1063"/>
      <c r="C1468" s="1063"/>
      <c r="D1468" s="1063"/>
      <c r="E1468" s="22"/>
      <c r="F1468" s="1044"/>
      <c r="G1468" s="1044"/>
      <c r="H1468" s="1044"/>
      <c r="I1468" s="1044"/>
      <c r="J1468" s="1044"/>
      <c r="K1468" s="1044"/>
      <c r="L1468" s="1044"/>
      <c r="M1468" s="1044"/>
      <c r="N1468" s="1044"/>
      <c r="O1468" s="23"/>
      <c r="P1468" s="1609"/>
      <c r="Q1468" s="1609"/>
      <c r="R1468" s="1609"/>
      <c r="S1468" s="1609"/>
      <c r="T1468" s="1609"/>
      <c r="U1468" s="1609"/>
      <c r="V1468" s="1609"/>
      <c r="W1468" s="1609"/>
      <c r="X1468" s="1609"/>
      <c r="Y1468" s="1609"/>
      <c r="Z1468" s="1609"/>
      <c r="AA1468" s="1609"/>
      <c r="AB1468" s="1609"/>
      <c r="AC1468" s="1609"/>
      <c r="AD1468" s="1609"/>
      <c r="AE1468" s="1609"/>
      <c r="AF1468" s="1609"/>
      <c r="AG1468" s="1609"/>
      <c r="AH1468" s="1609"/>
      <c r="AI1468" s="1609"/>
      <c r="AJ1468" s="1609"/>
      <c r="AK1468" s="1609"/>
      <c r="AL1468" s="1609"/>
      <c r="AM1468" s="1609"/>
      <c r="AN1468" s="1609"/>
      <c r="AO1468" s="1609"/>
      <c r="AP1468" s="1609"/>
      <c r="AQ1468" s="1609"/>
      <c r="AR1468" s="1609"/>
      <c r="AS1468" s="1609"/>
      <c r="AT1468" s="1609"/>
      <c r="AU1468" s="1609"/>
      <c r="AV1468" s="1609"/>
      <c r="AW1468" s="1609"/>
      <c r="AX1468" s="1609"/>
      <c r="AY1468" s="1609"/>
      <c r="AZ1468" s="1609"/>
      <c r="BA1468" s="1609"/>
      <c r="BB1468" s="1609"/>
      <c r="BC1468" s="1609"/>
    </row>
    <row r="1469" spans="1:55" ht="6" hidden="1" customHeight="1" thickBot="1">
      <c r="L1469" s="578"/>
      <c r="M1469" s="578"/>
      <c r="N1469" s="578"/>
      <c r="O1469" s="578"/>
      <c r="P1469" s="578"/>
      <c r="Q1469" s="578"/>
      <c r="R1469" s="578"/>
      <c r="S1469" s="578"/>
      <c r="T1469" s="578"/>
      <c r="U1469" s="578"/>
      <c r="V1469" s="578"/>
      <c r="W1469" s="578"/>
      <c r="X1469" s="578"/>
      <c r="Y1469" s="578"/>
      <c r="Z1469" s="578"/>
      <c r="AA1469" s="578"/>
      <c r="AB1469" s="578"/>
      <c r="AC1469" s="578"/>
      <c r="AD1469" s="578"/>
      <c r="AE1469" s="578"/>
      <c r="AF1469" s="578"/>
      <c r="AG1469" s="578"/>
      <c r="AH1469" s="578"/>
      <c r="AI1469" s="578"/>
      <c r="AJ1469" s="578"/>
      <c r="AK1469" s="578"/>
      <c r="AL1469" s="578"/>
      <c r="AM1469" s="578"/>
      <c r="AN1469" s="578"/>
    </row>
    <row r="1470" spans="1:55" ht="75.75" hidden="1" customHeight="1">
      <c r="A1470" s="1825" t="s">
        <v>2040</v>
      </c>
      <c r="B1470" s="1826"/>
      <c r="C1470" s="1827"/>
      <c r="D1470" s="1444" t="s">
        <v>1423</v>
      </c>
      <c r="E1470" s="1445"/>
      <c r="F1470" s="1445"/>
      <c r="G1470" s="1445"/>
      <c r="H1470" s="1445"/>
      <c r="I1470" s="1445"/>
      <c r="J1470" s="1445"/>
      <c r="K1470" s="1445"/>
      <c r="L1470" s="1446"/>
      <c r="M1470" s="1444" t="s">
        <v>454</v>
      </c>
      <c r="N1470" s="1445"/>
      <c r="O1470" s="1445"/>
      <c r="P1470" s="1445"/>
      <c r="Q1470" s="1445"/>
      <c r="R1470" s="1445"/>
      <c r="S1470" s="1446"/>
      <c r="T1470" s="1444" t="s">
        <v>1645</v>
      </c>
      <c r="U1470" s="1445"/>
      <c r="V1470" s="1445"/>
      <c r="W1470" s="1445"/>
      <c r="X1470" s="1445"/>
      <c r="Y1470" s="1445"/>
      <c r="Z1470" s="1445"/>
      <c r="AA1470" s="1446"/>
      <c r="AB1470" s="1444" t="s">
        <v>1411</v>
      </c>
      <c r="AC1470" s="1445"/>
      <c r="AD1470" s="1445"/>
      <c r="AE1470" s="1445"/>
      <c r="AF1470" s="1445"/>
      <c r="AG1470" s="1445"/>
      <c r="AH1470" s="1446"/>
      <c r="AI1470" s="1444" t="s">
        <v>456</v>
      </c>
      <c r="AJ1470" s="1445"/>
      <c r="AK1470" s="1445"/>
      <c r="AL1470" s="1445"/>
      <c r="AM1470" s="1445"/>
      <c r="AN1470" s="1445"/>
      <c r="AO1470" s="1446"/>
      <c r="AP1470" s="1444" t="s">
        <v>918</v>
      </c>
      <c r="AQ1470" s="1445"/>
      <c r="AR1470" s="1445"/>
      <c r="AS1470" s="1445"/>
      <c r="AT1470" s="1445"/>
      <c r="AU1470" s="1445"/>
      <c r="AV1470" s="1446"/>
      <c r="AW1470" s="2089" t="s">
        <v>1292</v>
      </c>
      <c r="AX1470" s="2089"/>
      <c r="AY1470" s="2089"/>
      <c r="AZ1470" s="2089"/>
      <c r="BA1470" s="2089"/>
      <c r="BB1470" s="2089"/>
      <c r="BC1470" s="2090"/>
    </row>
    <row r="1471" spans="1:55" ht="9.75" hidden="1" customHeight="1" thickBot="1">
      <c r="A1471" s="1906">
        <v>1</v>
      </c>
      <c r="B1471" s="1907"/>
      <c r="C1471" s="1907"/>
      <c r="D1471" s="1603">
        <v>2</v>
      </c>
      <c r="E1471" s="1603"/>
      <c r="F1471" s="1603"/>
      <c r="G1471" s="1603"/>
      <c r="H1471" s="1603"/>
      <c r="I1471" s="1603"/>
      <c r="J1471" s="1603"/>
      <c r="K1471" s="1603"/>
      <c r="L1471" s="1603"/>
      <c r="M1471" s="2088">
        <v>3</v>
      </c>
      <c r="N1471" s="2088"/>
      <c r="O1471" s="2088"/>
      <c r="P1471" s="2088"/>
      <c r="Q1471" s="2088"/>
      <c r="R1471" s="2088"/>
      <c r="S1471" s="2088"/>
      <c r="T1471" s="1603">
        <v>4</v>
      </c>
      <c r="U1471" s="1603"/>
      <c r="V1471" s="1603"/>
      <c r="W1471" s="1603"/>
      <c r="X1471" s="1603"/>
      <c r="Y1471" s="1603"/>
      <c r="Z1471" s="1603"/>
      <c r="AA1471" s="1603"/>
      <c r="AB1471" s="1603">
        <v>5</v>
      </c>
      <c r="AC1471" s="1603"/>
      <c r="AD1471" s="1603"/>
      <c r="AE1471" s="1603"/>
      <c r="AF1471" s="1603"/>
      <c r="AG1471" s="1603"/>
      <c r="AH1471" s="1603"/>
      <c r="AI1471" s="1603">
        <v>6</v>
      </c>
      <c r="AJ1471" s="1603"/>
      <c r="AK1471" s="1603"/>
      <c r="AL1471" s="1603"/>
      <c r="AM1471" s="1603"/>
      <c r="AN1471" s="1603"/>
      <c r="AO1471" s="1603"/>
      <c r="AP1471" s="1603">
        <v>7</v>
      </c>
      <c r="AQ1471" s="1603"/>
      <c r="AR1471" s="1603"/>
      <c r="AS1471" s="1603"/>
      <c r="AT1471" s="1603"/>
      <c r="AU1471" s="1603"/>
      <c r="AV1471" s="1603"/>
      <c r="AW1471" s="1603">
        <v>8</v>
      </c>
      <c r="AX1471" s="1603"/>
      <c r="AY1471" s="1603"/>
      <c r="AZ1471" s="1603"/>
      <c r="BA1471" s="1603"/>
      <c r="BB1471" s="1603"/>
      <c r="BC1471" s="1604"/>
    </row>
    <row r="1472" spans="1:55" hidden="1">
      <c r="A1472" s="1911">
        <v>1</v>
      </c>
      <c r="B1472" s="1911"/>
      <c r="C1472" s="1911"/>
      <c r="D1472" s="1605"/>
      <c r="E1472" s="1605"/>
      <c r="F1472" s="1605"/>
      <c r="G1472" s="1605"/>
      <c r="H1472" s="1605"/>
      <c r="I1472" s="1605"/>
      <c r="J1472" s="1605"/>
      <c r="K1472" s="1605"/>
      <c r="L1472" s="1605"/>
      <c r="M1472" s="1605"/>
      <c r="N1472" s="1605"/>
      <c r="O1472" s="1605"/>
      <c r="P1472" s="1605"/>
      <c r="Q1472" s="1605"/>
      <c r="R1472" s="1605"/>
      <c r="S1472" s="1605"/>
      <c r="T1472" s="1605"/>
      <c r="U1472" s="1605"/>
      <c r="V1472" s="1605"/>
      <c r="W1472" s="1605"/>
      <c r="X1472" s="1605"/>
      <c r="Y1472" s="1605"/>
      <c r="Z1472" s="1605"/>
      <c r="AA1472" s="1605"/>
      <c r="AB1472" s="1605"/>
      <c r="AC1472" s="1605"/>
      <c r="AD1472" s="1605"/>
      <c r="AE1472" s="1605"/>
      <c r="AF1472" s="1605"/>
      <c r="AG1472" s="1605"/>
      <c r="AH1472" s="1605"/>
      <c r="AI1472" s="1605"/>
      <c r="AJ1472" s="1605"/>
      <c r="AK1472" s="1605"/>
      <c r="AL1472" s="1605"/>
      <c r="AM1472" s="1605"/>
      <c r="AN1472" s="1605"/>
      <c r="AO1472" s="1605"/>
      <c r="AP1472" s="1605"/>
      <c r="AQ1472" s="1605"/>
      <c r="AR1472" s="1605"/>
      <c r="AS1472" s="1605"/>
      <c r="AT1472" s="1605"/>
      <c r="AU1472" s="1605"/>
      <c r="AV1472" s="1605"/>
      <c r="AW1472" s="1605"/>
      <c r="AX1472" s="1605"/>
      <c r="AY1472" s="1605"/>
      <c r="AZ1472" s="1605"/>
      <c r="BA1472" s="1605"/>
      <c r="BB1472" s="1605"/>
      <c r="BC1472" s="1605"/>
    </row>
    <row r="1473" spans="1:55" hidden="1">
      <c r="A1473" s="1439">
        <v>2</v>
      </c>
      <c r="B1473" s="1439"/>
      <c r="C1473" s="1439"/>
      <c r="D1473" s="1440"/>
      <c r="E1473" s="1440"/>
      <c r="F1473" s="1440"/>
      <c r="G1473" s="1440"/>
      <c r="H1473" s="1440"/>
      <c r="I1473" s="1440"/>
      <c r="J1473" s="1440"/>
      <c r="K1473" s="1440"/>
      <c r="L1473" s="1440"/>
      <c r="M1473" s="1440"/>
      <c r="N1473" s="1440"/>
      <c r="O1473" s="1440"/>
      <c r="P1473" s="1440"/>
      <c r="Q1473" s="1440"/>
      <c r="R1473" s="1440"/>
      <c r="S1473" s="1440"/>
      <c r="T1473" s="1440"/>
      <c r="U1473" s="1440"/>
      <c r="V1473" s="1440"/>
      <c r="W1473" s="1440"/>
      <c r="X1473" s="1440"/>
      <c r="Y1473" s="1440"/>
      <c r="Z1473" s="1440"/>
      <c r="AA1473" s="1440"/>
      <c r="AB1473" s="1440"/>
      <c r="AC1473" s="1440"/>
      <c r="AD1473" s="1440"/>
      <c r="AE1473" s="1440"/>
      <c r="AF1473" s="1440"/>
      <c r="AG1473" s="1440"/>
      <c r="AH1473" s="1440"/>
      <c r="AI1473" s="1440"/>
      <c r="AJ1473" s="1440"/>
      <c r="AK1473" s="1440"/>
      <c r="AL1473" s="1440"/>
      <c r="AM1473" s="1440"/>
      <c r="AN1473" s="1440"/>
      <c r="AO1473" s="1440"/>
      <c r="AP1473" s="1440"/>
      <c r="AQ1473" s="1440"/>
      <c r="AR1473" s="1440"/>
      <c r="AS1473" s="1440"/>
      <c r="AT1473" s="1440"/>
      <c r="AU1473" s="1440"/>
      <c r="AV1473" s="1440"/>
      <c r="AW1473" s="1440"/>
      <c r="AX1473" s="1440"/>
      <c r="AY1473" s="1440"/>
      <c r="AZ1473" s="1440"/>
      <c r="BA1473" s="1440"/>
      <c r="BB1473" s="1440"/>
      <c r="BC1473" s="1440"/>
    </row>
    <row r="1474" spans="1:55" hidden="1">
      <c r="A1474" s="1439">
        <v>3</v>
      </c>
      <c r="B1474" s="1439"/>
      <c r="C1474" s="1439"/>
      <c r="D1474" s="1440"/>
      <c r="E1474" s="1440"/>
      <c r="F1474" s="1440"/>
      <c r="G1474" s="1440"/>
      <c r="H1474" s="1440"/>
      <c r="I1474" s="1440"/>
      <c r="J1474" s="1440"/>
      <c r="K1474" s="1440"/>
      <c r="L1474" s="1440"/>
      <c r="M1474" s="1440"/>
      <c r="N1474" s="1440"/>
      <c r="O1474" s="1440"/>
      <c r="P1474" s="1440"/>
      <c r="Q1474" s="1440"/>
      <c r="R1474" s="1440"/>
      <c r="S1474" s="1440"/>
      <c r="T1474" s="1440"/>
      <c r="U1474" s="1440"/>
      <c r="V1474" s="1440"/>
      <c r="W1474" s="1440"/>
      <c r="X1474" s="1440"/>
      <c r="Y1474" s="1440"/>
      <c r="Z1474" s="1440"/>
      <c r="AA1474" s="1440"/>
      <c r="AB1474" s="1440"/>
      <c r="AC1474" s="1440"/>
      <c r="AD1474" s="1440"/>
      <c r="AE1474" s="1440"/>
      <c r="AF1474" s="1440"/>
      <c r="AG1474" s="1440"/>
      <c r="AH1474" s="1440"/>
      <c r="AI1474" s="1440"/>
      <c r="AJ1474" s="1440"/>
      <c r="AK1474" s="1440"/>
      <c r="AL1474" s="1440"/>
      <c r="AM1474" s="1440"/>
      <c r="AN1474" s="1440"/>
      <c r="AO1474" s="1440"/>
      <c r="AP1474" s="1440"/>
      <c r="AQ1474" s="1440"/>
      <c r="AR1474" s="1440"/>
      <c r="AS1474" s="1440"/>
      <c r="AT1474" s="1440"/>
      <c r="AU1474" s="1440"/>
      <c r="AV1474" s="1440"/>
      <c r="AW1474" s="1440"/>
      <c r="AX1474" s="1440"/>
      <c r="AY1474" s="1440"/>
      <c r="AZ1474" s="1440"/>
      <c r="BA1474" s="1440"/>
      <c r="BB1474" s="1440"/>
      <c r="BC1474" s="1440"/>
    </row>
    <row r="1475" spans="1:55" hidden="1">
      <c r="A1475" s="1439">
        <v>4</v>
      </c>
      <c r="B1475" s="1439"/>
      <c r="C1475" s="1439"/>
      <c r="D1475" s="1440"/>
      <c r="E1475" s="1440"/>
      <c r="F1475" s="1440"/>
      <c r="G1475" s="1440"/>
      <c r="H1475" s="1440"/>
      <c r="I1475" s="1440"/>
      <c r="J1475" s="1440"/>
      <c r="K1475" s="1440"/>
      <c r="L1475" s="1440"/>
      <c r="M1475" s="1440"/>
      <c r="N1475" s="1440"/>
      <c r="O1475" s="1440"/>
      <c r="P1475" s="1440"/>
      <c r="Q1475" s="1440"/>
      <c r="R1475" s="1440"/>
      <c r="S1475" s="1440"/>
      <c r="T1475" s="1440"/>
      <c r="U1475" s="1440"/>
      <c r="V1475" s="1440"/>
      <c r="W1475" s="1440"/>
      <c r="X1475" s="1440"/>
      <c r="Y1475" s="1440"/>
      <c r="Z1475" s="1440"/>
      <c r="AA1475" s="1440"/>
      <c r="AB1475" s="1440"/>
      <c r="AC1475" s="1440"/>
      <c r="AD1475" s="1440"/>
      <c r="AE1475" s="1440"/>
      <c r="AF1475" s="1440"/>
      <c r="AG1475" s="1440"/>
      <c r="AH1475" s="1440"/>
      <c r="AI1475" s="1440"/>
      <c r="AJ1475" s="1440"/>
      <c r="AK1475" s="1440"/>
      <c r="AL1475" s="1440"/>
      <c r="AM1475" s="1440"/>
      <c r="AN1475" s="1440"/>
      <c r="AO1475" s="1440"/>
      <c r="AP1475" s="1440"/>
      <c r="AQ1475" s="1440"/>
      <c r="AR1475" s="1440"/>
      <c r="AS1475" s="1440"/>
      <c r="AT1475" s="1440"/>
      <c r="AU1475" s="1440"/>
      <c r="AV1475" s="1440"/>
      <c r="AW1475" s="1440"/>
      <c r="AX1475" s="1440"/>
      <c r="AY1475" s="1440"/>
      <c r="AZ1475" s="1440"/>
      <c r="BA1475" s="1440"/>
      <c r="BB1475" s="1440"/>
      <c r="BC1475" s="1440"/>
    </row>
    <row r="1476" spans="1:55" hidden="1">
      <c r="A1476" s="1439">
        <v>5</v>
      </c>
      <c r="B1476" s="1439"/>
      <c r="C1476" s="1439"/>
      <c r="D1476" s="1440"/>
      <c r="E1476" s="1440"/>
      <c r="F1476" s="1440"/>
      <c r="G1476" s="1440"/>
      <c r="H1476" s="1440"/>
      <c r="I1476" s="1440"/>
      <c r="J1476" s="1440"/>
      <c r="K1476" s="1440"/>
      <c r="L1476" s="1440"/>
      <c r="M1476" s="1440"/>
      <c r="N1476" s="1440"/>
      <c r="O1476" s="1440"/>
      <c r="P1476" s="1440"/>
      <c r="Q1476" s="1440"/>
      <c r="R1476" s="1440"/>
      <c r="S1476" s="1440"/>
      <c r="T1476" s="1440"/>
      <c r="U1476" s="1440"/>
      <c r="V1476" s="1440"/>
      <c r="W1476" s="1440"/>
      <c r="X1476" s="1440"/>
      <c r="Y1476" s="1440"/>
      <c r="Z1476" s="1440"/>
      <c r="AA1476" s="1440"/>
      <c r="AB1476" s="1440"/>
      <c r="AC1476" s="1440"/>
      <c r="AD1476" s="1440"/>
      <c r="AE1476" s="1440"/>
      <c r="AF1476" s="1440"/>
      <c r="AG1476" s="1440"/>
      <c r="AH1476" s="1440"/>
      <c r="AI1476" s="1440"/>
      <c r="AJ1476" s="1440"/>
      <c r="AK1476" s="1440"/>
      <c r="AL1476" s="1440"/>
      <c r="AM1476" s="1440"/>
      <c r="AN1476" s="1440"/>
      <c r="AO1476" s="1440"/>
      <c r="AP1476" s="1440"/>
      <c r="AQ1476" s="1440"/>
      <c r="AR1476" s="1440"/>
      <c r="AS1476" s="1440"/>
      <c r="AT1476" s="1440"/>
      <c r="AU1476" s="1440"/>
      <c r="AV1476" s="1440"/>
      <c r="AW1476" s="1440"/>
      <c r="AX1476" s="1440"/>
      <c r="AY1476" s="1440"/>
      <c r="AZ1476" s="1440"/>
      <c r="BA1476" s="1440"/>
      <c r="BB1476" s="1440"/>
      <c r="BC1476" s="1440"/>
    </row>
    <row r="1477" spans="1:55" hidden="1">
      <c r="A1477" s="1439">
        <v>6</v>
      </c>
      <c r="B1477" s="1439"/>
      <c r="C1477" s="1439"/>
      <c r="D1477" s="1440"/>
      <c r="E1477" s="1440"/>
      <c r="F1477" s="1440"/>
      <c r="G1477" s="1440"/>
      <c r="H1477" s="1440"/>
      <c r="I1477" s="1440"/>
      <c r="J1477" s="1440"/>
      <c r="K1477" s="1440"/>
      <c r="L1477" s="1440"/>
      <c r="M1477" s="1440"/>
      <c r="N1477" s="1440"/>
      <c r="O1477" s="1440"/>
      <c r="P1477" s="1440"/>
      <c r="Q1477" s="1440"/>
      <c r="R1477" s="1440"/>
      <c r="S1477" s="1440"/>
      <c r="T1477" s="1440"/>
      <c r="U1477" s="1440"/>
      <c r="V1477" s="1440"/>
      <c r="W1477" s="1440"/>
      <c r="X1477" s="1440"/>
      <c r="Y1477" s="1440"/>
      <c r="Z1477" s="1440"/>
      <c r="AA1477" s="1440"/>
      <c r="AB1477" s="1440"/>
      <c r="AC1477" s="1440"/>
      <c r="AD1477" s="1440"/>
      <c r="AE1477" s="1440"/>
      <c r="AF1477" s="1440"/>
      <c r="AG1477" s="1440"/>
      <c r="AH1477" s="1440"/>
      <c r="AI1477" s="1440"/>
      <c r="AJ1477" s="1440"/>
      <c r="AK1477" s="1440"/>
      <c r="AL1477" s="1440"/>
      <c r="AM1477" s="1440"/>
      <c r="AN1477" s="1440"/>
      <c r="AO1477" s="1440"/>
      <c r="AP1477" s="1440"/>
      <c r="AQ1477" s="1440"/>
      <c r="AR1477" s="1440"/>
      <c r="AS1477" s="1440"/>
      <c r="AT1477" s="1440"/>
      <c r="AU1477" s="1440"/>
      <c r="AV1477" s="1440"/>
      <c r="AW1477" s="1440"/>
      <c r="AX1477" s="1440"/>
      <c r="AY1477" s="1440"/>
      <c r="AZ1477" s="1440"/>
      <c r="BA1477" s="1440"/>
      <c r="BB1477" s="1440"/>
      <c r="BC1477" s="1440"/>
    </row>
    <row r="1478" spans="1:55" hidden="1">
      <c r="A1478" s="1439">
        <v>7</v>
      </c>
      <c r="B1478" s="1439"/>
      <c r="C1478" s="1439"/>
      <c r="D1478" s="1440"/>
      <c r="E1478" s="1440"/>
      <c r="F1478" s="1440"/>
      <c r="G1478" s="1440"/>
      <c r="H1478" s="1440"/>
      <c r="I1478" s="1440"/>
      <c r="J1478" s="1440"/>
      <c r="K1478" s="1440"/>
      <c r="L1478" s="1440"/>
      <c r="M1478" s="1440"/>
      <c r="N1478" s="1440"/>
      <c r="O1478" s="1440"/>
      <c r="P1478" s="1440"/>
      <c r="Q1478" s="1440"/>
      <c r="R1478" s="1440"/>
      <c r="S1478" s="1440"/>
      <c r="T1478" s="1440"/>
      <c r="U1478" s="1440"/>
      <c r="V1478" s="1440"/>
      <c r="W1478" s="1440"/>
      <c r="X1478" s="1440"/>
      <c r="Y1478" s="1440"/>
      <c r="Z1478" s="1440"/>
      <c r="AA1478" s="1440"/>
      <c r="AB1478" s="1440"/>
      <c r="AC1478" s="1440"/>
      <c r="AD1478" s="1440"/>
      <c r="AE1478" s="1440"/>
      <c r="AF1478" s="1440"/>
      <c r="AG1478" s="1440"/>
      <c r="AH1478" s="1440"/>
      <c r="AI1478" s="1440"/>
      <c r="AJ1478" s="1440"/>
      <c r="AK1478" s="1440"/>
      <c r="AL1478" s="1440"/>
      <c r="AM1478" s="1440"/>
      <c r="AN1478" s="1440"/>
      <c r="AO1478" s="1440"/>
      <c r="AP1478" s="1440"/>
      <c r="AQ1478" s="1440"/>
      <c r="AR1478" s="1440"/>
      <c r="AS1478" s="1440"/>
      <c r="AT1478" s="1440"/>
      <c r="AU1478" s="1440"/>
      <c r="AV1478" s="1440"/>
      <c r="AW1478" s="1440"/>
      <c r="AX1478" s="1440"/>
      <c r="AY1478" s="1440"/>
      <c r="AZ1478" s="1440"/>
      <c r="BA1478" s="1440"/>
      <c r="BB1478" s="1440"/>
      <c r="BC1478" s="1440"/>
    </row>
    <row r="1479" spans="1:55" hidden="1">
      <c r="A1479" s="1439">
        <v>8</v>
      </c>
      <c r="B1479" s="1439"/>
      <c r="C1479" s="1439"/>
      <c r="D1479" s="1440"/>
      <c r="E1479" s="1440"/>
      <c r="F1479" s="1440"/>
      <c r="G1479" s="1440"/>
      <c r="H1479" s="1440"/>
      <c r="I1479" s="1440"/>
      <c r="J1479" s="1440"/>
      <c r="K1479" s="1440"/>
      <c r="L1479" s="1440"/>
      <c r="M1479" s="1440"/>
      <c r="N1479" s="1440"/>
      <c r="O1479" s="1440"/>
      <c r="P1479" s="1440"/>
      <c r="Q1479" s="1440"/>
      <c r="R1479" s="1440"/>
      <c r="S1479" s="1440"/>
      <c r="T1479" s="1440"/>
      <c r="U1479" s="1440"/>
      <c r="V1479" s="1440"/>
      <c r="W1479" s="1440"/>
      <c r="X1479" s="1440"/>
      <c r="Y1479" s="1440"/>
      <c r="Z1479" s="1440"/>
      <c r="AA1479" s="1440"/>
      <c r="AB1479" s="1440"/>
      <c r="AC1479" s="1440"/>
      <c r="AD1479" s="1440"/>
      <c r="AE1479" s="1440"/>
      <c r="AF1479" s="1440"/>
      <c r="AG1479" s="1440"/>
      <c r="AH1479" s="1440"/>
      <c r="AI1479" s="1440"/>
      <c r="AJ1479" s="1440"/>
      <c r="AK1479" s="1440"/>
      <c r="AL1479" s="1440"/>
      <c r="AM1479" s="1440"/>
      <c r="AN1479" s="1440"/>
      <c r="AO1479" s="1440"/>
      <c r="AP1479" s="1440"/>
      <c r="AQ1479" s="1440"/>
      <c r="AR1479" s="1440"/>
      <c r="AS1479" s="1440"/>
      <c r="AT1479" s="1440"/>
      <c r="AU1479" s="1440"/>
      <c r="AV1479" s="1440"/>
      <c r="AW1479" s="1440"/>
      <c r="AX1479" s="1440"/>
      <c r="AY1479" s="1440"/>
      <c r="AZ1479" s="1440"/>
      <c r="BA1479" s="1440"/>
      <c r="BB1479" s="1440"/>
      <c r="BC1479" s="1440"/>
    </row>
    <row r="1480" spans="1:55" hidden="1">
      <c r="A1480" s="1439">
        <v>9</v>
      </c>
      <c r="B1480" s="1439"/>
      <c r="C1480" s="1439"/>
      <c r="D1480" s="1440"/>
      <c r="E1480" s="1440"/>
      <c r="F1480" s="1440"/>
      <c r="G1480" s="1440"/>
      <c r="H1480" s="1440"/>
      <c r="I1480" s="1440"/>
      <c r="J1480" s="1440"/>
      <c r="K1480" s="1440"/>
      <c r="L1480" s="1440"/>
      <c r="M1480" s="1440"/>
      <c r="N1480" s="1440"/>
      <c r="O1480" s="1440"/>
      <c r="P1480" s="1440"/>
      <c r="Q1480" s="1440"/>
      <c r="R1480" s="1440"/>
      <c r="S1480" s="1440"/>
      <c r="T1480" s="1440"/>
      <c r="U1480" s="1440"/>
      <c r="V1480" s="1440"/>
      <c r="W1480" s="1440"/>
      <c r="X1480" s="1440"/>
      <c r="Y1480" s="1440"/>
      <c r="Z1480" s="1440"/>
      <c r="AA1480" s="1440"/>
      <c r="AB1480" s="1440"/>
      <c r="AC1480" s="1440"/>
      <c r="AD1480" s="1440"/>
      <c r="AE1480" s="1440"/>
      <c r="AF1480" s="1440"/>
      <c r="AG1480" s="1440"/>
      <c r="AH1480" s="1440"/>
      <c r="AI1480" s="1440"/>
      <c r="AJ1480" s="1440"/>
      <c r="AK1480" s="1440"/>
      <c r="AL1480" s="1440"/>
      <c r="AM1480" s="1440"/>
      <c r="AN1480" s="1440"/>
      <c r="AO1480" s="1440"/>
      <c r="AP1480" s="1440"/>
      <c r="AQ1480" s="1440"/>
      <c r="AR1480" s="1440"/>
      <c r="AS1480" s="1440"/>
      <c r="AT1480" s="1440"/>
      <c r="AU1480" s="1440"/>
      <c r="AV1480" s="1440"/>
      <c r="AW1480" s="1440"/>
      <c r="AX1480" s="1440"/>
      <c r="AY1480" s="1440"/>
      <c r="AZ1480" s="1440"/>
      <c r="BA1480" s="1440"/>
      <c r="BB1480" s="1440"/>
      <c r="BC1480" s="1440"/>
    </row>
    <row r="1481" spans="1:55" hidden="1">
      <c r="A1481" s="1439">
        <v>10</v>
      </c>
      <c r="B1481" s="1439"/>
      <c r="C1481" s="1439"/>
      <c r="D1481" s="1440"/>
      <c r="E1481" s="1440"/>
      <c r="F1481" s="1440"/>
      <c r="G1481" s="1440"/>
      <c r="H1481" s="1440"/>
      <c r="I1481" s="1440"/>
      <c r="J1481" s="1440"/>
      <c r="K1481" s="1440"/>
      <c r="L1481" s="1440"/>
      <c r="M1481" s="1440"/>
      <c r="N1481" s="1440"/>
      <c r="O1481" s="1440"/>
      <c r="P1481" s="1440"/>
      <c r="Q1481" s="1440"/>
      <c r="R1481" s="1440"/>
      <c r="S1481" s="1440"/>
      <c r="T1481" s="1440"/>
      <c r="U1481" s="1440"/>
      <c r="V1481" s="1440"/>
      <c r="W1481" s="1440"/>
      <c r="X1481" s="1440"/>
      <c r="Y1481" s="1440"/>
      <c r="Z1481" s="1440"/>
      <c r="AA1481" s="1440"/>
      <c r="AB1481" s="1440"/>
      <c r="AC1481" s="1440"/>
      <c r="AD1481" s="1440"/>
      <c r="AE1481" s="1440"/>
      <c r="AF1481" s="1440"/>
      <c r="AG1481" s="1440"/>
      <c r="AH1481" s="1440"/>
      <c r="AI1481" s="1440"/>
      <c r="AJ1481" s="1440"/>
      <c r="AK1481" s="1440"/>
      <c r="AL1481" s="1440"/>
      <c r="AM1481" s="1440"/>
      <c r="AN1481" s="1440"/>
      <c r="AO1481" s="1440"/>
      <c r="AP1481" s="1440"/>
      <c r="AQ1481" s="1440"/>
      <c r="AR1481" s="1440"/>
      <c r="AS1481" s="1440"/>
      <c r="AT1481" s="1440"/>
      <c r="AU1481" s="1440"/>
      <c r="AV1481" s="1440"/>
      <c r="AW1481" s="1440"/>
      <c r="AX1481" s="1440"/>
      <c r="AY1481" s="1440"/>
      <c r="AZ1481" s="1440"/>
      <c r="BA1481" s="1440"/>
      <c r="BB1481" s="1440"/>
      <c r="BC1481" s="1440"/>
    </row>
    <row r="1482" spans="1:55" hidden="1">
      <c r="A1482" s="1439">
        <v>11</v>
      </c>
      <c r="B1482" s="1439"/>
      <c r="C1482" s="1439"/>
      <c r="D1482" s="1440"/>
      <c r="E1482" s="1440"/>
      <c r="F1482" s="1440"/>
      <c r="G1482" s="1440"/>
      <c r="H1482" s="1440"/>
      <c r="I1482" s="1440"/>
      <c r="J1482" s="1440"/>
      <c r="K1482" s="1440"/>
      <c r="L1482" s="1440"/>
      <c r="M1482" s="1440"/>
      <c r="N1482" s="1440"/>
      <c r="O1482" s="1440"/>
      <c r="P1482" s="1440"/>
      <c r="Q1482" s="1440"/>
      <c r="R1482" s="1440"/>
      <c r="S1482" s="1440"/>
      <c r="T1482" s="1440"/>
      <c r="U1482" s="1440"/>
      <c r="V1482" s="1440"/>
      <c r="W1482" s="1440"/>
      <c r="X1482" s="1440"/>
      <c r="Y1482" s="1440"/>
      <c r="Z1482" s="1440"/>
      <c r="AA1482" s="1440"/>
      <c r="AB1482" s="1440"/>
      <c r="AC1482" s="1440"/>
      <c r="AD1482" s="1440"/>
      <c r="AE1482" s="1440"/>
      <c r="AF1482" s="1440"/>
      <c r="AG1482" s="1440"/>
      <c r="AH1482" s="1440"/>
      <c r="AI1482" s="1440"/>
      <c r="AJ1482" s="1440"/>
      <c r="AK1482" s="1440"/>
      <c r="AL1482" s="1440"/>
      <c r="AM1482" s="1440"/>
      <c r="AN1482" s="1440"/>
      <c r="AO1482" s="1440"/>
      <c r="AP1482" s="1440"/>
      <c r="AQ1482" s="1440"/>
      <c r="AR1482" s="1440"/>
      <c r="AS1482" s="1440"/>
      <c r="AT1482" s="1440"/>
      <c r="AU1482" s="1440"/>
      <c r="AV1482" s="1440"/>
      <c r="AW1482" s="1440"/>
      <c r="AX1482" s="1440"/>
      <c r="AY1482" s="1440"/>
      <c r="AZ1482" s="1440"/>
      <c r="BA1482" s="1440"/>
      <c r="BB1482" s="1440"/>
      <c r="BC1482" s="1440"/>
    </row>
    <row r="1483" spans="1:55" hidden="1">
      <c r="A1483" s="1439">
        <v>12</v>
      </c>
      <c r="B1483" s="1439"/>
      <c r="C1483" s="1439"/>
      <c r="D1483" s="1440"/>
      <c r="E1483" s="1440"/>
      <c r="F1483" s="1440"/>
      <c r="G1483" s="1440"/>
      <c r="H1483" s="1440"/>
      <c r="I1483" s="1440"/>
      <c r="J1483" s="1440"/>
      <c r="K1483" s="1440"/>
      <c r="L1483" s="1440"/>
      <c r="M1483" s="1440"/>
      <c r="N1483" s="1440"/>
      <c r="O1483" s="1440"/>
      <c r="P1483" s="1440"/>
      <c r="Q1483" s="1440"/>
      <c r="R1483" s="1440"/>
      <c r="S1483" s="1440"/>
      <c r="T1483" s="1440"/>
      <c r="U1483" s="1440"/>
      <c r="V1483" s="1440"/>
      <c r="W1483" s="1440"/>
      <c r="X1483" s="1440"/>
      <c r="Y1483" s="1440"/>
      <c r="Z1483" s="1440"/>
      <c r="AA1483" s="1440"/>
      <c r="AB1483" s="1440"/>
      <c r="AC1483" s="1440"/>
      <c r="AD1483" s="1440"/>
      <c r="AE1483" s="1440"/>
      <c r="AF1483" s="1440"/>
      <c r="AG1483" s="1440"/>
      <c r="AH1483" s="1440"/>
      <c r="AI1483" s="1440"/>
      <c r="AJ1483" s="1440"/>
      <c r="AK1483" s="1440"/>
      <c r="AL1483" s="1440"/>
      <c r="AM1483" s="1440"/>
      <c r="AN1483" s="1440"/>
      <c r="AO1483" s="1440"/>
      <c r="AP1483" s="1440"/>
      <c r="AQ1483" s="1440"/>
      <c r="AR1483" s="1440"/>
      <c r="AS1483" s="1440"/>
      <c r="AT1483" s="1440"/>
      <c r="AU1483" s="1440"/>
      <c r="AV1483" s="1440"/>
      <c r="AW1483" s="1440"/>
      <c r="AX1483" s="1440"/>
      <c r="AY1483" s="1440"/>
      <c r="AZ1483" s="1440"/>
      <c r="BA1483" s="1440"/>
      <c r="BB1483" s="1440"/>
      <c r="BC1483" s="1440"/>
    </row>
    <row r="1484" spans="1:55" hidden="1">
      <c r="A1484" s="1439">
        <v>13</v>
      </c>
      <c r="B1484" s="1439"/>
      <c r="C1484" s="1439"/>
      <c r="D1484" s="1440"/>
      <c r="E1484" s="1440"/>
      <c r="F1484" s="1440"/>
      <c r="G1484" s="1440"/>
      <c r="H1484" s="1440"/>
      <c r="I1484" s="1440"/>
      <c r="J1484" s="1440"/>
      <c r="K1484" s="1440"/>
      <c r="L1484" s="1440"/>
      <c r="M1484" s="1440"/>
      <c r="N1484" s="1440"/>
      <c r="O1484" s="1440"/>
      <c r="P1484" s="1440"/>
      <c r="Q1484" s="1440"/>
      <c r="R1484" s="1440"/>
      <c r="S1484" s="1440"/>
      <c r="T1484" s="1440"/>
      <c r="U1484" s="1440"/>
      <c r="V1484" s="1440"/>
      <c r="W1484" s="1440"/>
      <c r="X1484" s="1440"/>
      <c r="Y1484" s="1440"/>
      <c r="Z1484" s="1440"/>
      <c r="AA1484" s="1440"/>
      <c r="AB1484" s="1440"/>
      <c r="AC1484" s="1440"/>
      <c r="AD1484" s="1440"/>
      <c r="AE1484" s="1440"/>
      <c r="AF1484" s="1440"/>
      <c r="AG1484" s="1440"/>
      <c r="AH1484" s="1440"/>
      <c r="AI1484" s="1440"/>
      <c r="AJ1484" s="1440"/>
      <c r="AK1484" s="1440"/>
      <c r="AL1484" s="1440"/>
      <c r="AM1484" s="1440"/>
      <c r="AN1484" s="1440"/>
      <c r="AO1484" s="1440"/>
      <c r="AP1484" s="1440"/>
      <c r="AQ1484" s="1440"/>
      <c r="AR1484" s="1440"/>
      <c r="AS1484" s="1440"/>
      <c r="AT1484" s="1440"/>
      <c r="AU1484" s="1440"/>
      <c r="AV1484" s="1440"/>
      <c r="AW1484" s="1440"/>
      <c r="AX1484" s="1440"/>
      <c r="AY1484" s="1440"/>
      <c r="AZ1484" s="1440"/>
      <c r="BA1484" s="1440"/>
      <c r="BB1484" s="1440"/>
      <c r="BC1484" s="1440"/>
    </row>
    <row r="1485" spans="1:55" hidden="1">
      <c r="A1485" s="1439">
        <v>14</v>
      </c>
      <c r="B1485" s="1439"/>
      <c r="C1485" s="1439"/>
      <c r="D1485" s="1440"/>
      <c r="E1485" s="1440"/>
      <c r="F1485" s="1440"/>
      <c r="G1485" s="1440"/>
      <c r="H1485" s="1440"/>
      <c r="I1485" s="1440"/>
      <c r="J1485" s="1440"/>
      <c r="K1485" s="1440"/>
      <c r="L1485" s="1440"/>
      <c r="M1485" s="1440"/>
      <c r="N1485" s="1440"/>
      <c r="O1485" s="1440"/>
      <c r="P1485" s="1440"/>
      <c r="Q1485" s="1440"/>
      <c r="R1485" s="1440"/>
      <c r="S1485" s="1440"/>
      <c r="T1485" s="1440"/>
      <c r="U1485" s="1440"/>
      <c r="V1485" s="1440"/>
      <c r="W1485" s="1440"/>
      <c r="X1485" s="1440"/>
      <c r="Y1485" s="1440"/>
      <c r="Z1485" s="1440"/>
      <c r="AA1485" s="1440"/>
      <c r="AB1485" s="1440"/>
      <c r="AC1485" s="1440"/>
      <c r="AD1485" s="1440"/>
      <c r="AE1485" s="1440"/>
      <c r="AF1485" s="1440"/>
      <c r="AG1485" s="1440"/>
      <c r="AH1485" s="1440"/>
      <c r="AI1485" s="1440"/>
      <c r="AJ1485" s="1440"/>
      <c r="AK1485" s="1440"/>
      <c r="AL1485" s="1440"/>
      <c r="AM1485" s="1440"/>
      <c r="AN1485" s="1440"/>
      <c r="AO1485" s="1440"/>
      <c r="AP1485" s="1440"/>
      <c r="AQ1485" s="1440"/>
      <c r="AR1485" s="1440"/>
      <c r="AS1485" s="1440"/>
      <c r="AT1485" s="1440"/>
      <c r="AU1485" s="1440"/>
      <c r="AV1485" s="1440"/>
      <c r="AW1485" s="1440"/>
      <c r="AX1485" s="1440"/>
      <c r="AY1485" s="1440"/>
      <c r="AZ1485" s="1440"/>
      <c r="BA1485" s="1440"/>
      <c r="BB1485" s="1440"/>
      <c r="BC1485" s="1440"/>
    </row>
    <row r="1486" spans="1:55" hidden="1">
      <c r="A1486" s="1439">
        <v>15</v>
      </c>
      <c r="B1486" s="1439"/>
      <c r="C1486" s="1439"/>
      <c r="D1486" s="1440"/>
      <c r="E1486" s="1440"/>
      <c r="F1486" s="1440"/>
      <c r="G1486" s="1440"/>
      <c r="H1486" s="1440"/>
      <c r="I1486" s="1440"/>
      <c r="J1486" s="1440"/>
      <c r="K1486" s="1440"/>
      <c r="L1486" s="1440"/>
      <c r="M1486" s="1440"/>
      <c r="N1486" s="1440"/>
      <c r="O1486" s="1440"/>
      <c r="P1486" s="1440"/>
      <c r="Q1486" s="1440"/>
      <c r="R1486" s="1440"/>
      <c r="S1486" s="1440"/>
      <c r="T1486" s="1440"/>
      <c r="U1486" s="1440"/>
      <c r="V1486" s="1440"/>
      <c r="W1486" s="1440"/>
      <c r="X1486" s="1440"/>
      <c r="Y1486" s="1440"/>
      <c r="Z1486" s="1440"/>
      <c r="AA1486" s="1440"/>
      <c r="AB1486" s="1440"/>
      <c r="AC1486" s="1440"/>
      <c r="AD1486" s="1440"/>
      <c r="AE1486" s="1440"/>
      <c r="AF1486" s="1440"/>
      <c r="AG1486" s="1440"/>
      <c r="AH1486" s="1440"/>
      <c r="AI1486" s="1440"/>
      <c r="AJ1486" s="1440"/>
      <c r="AK1486" s="1440"/>
      <c r="AL1486" s="1440"/>
      <c r="AM1486" s="1440"/>
      <c r="AN1486" s="1440"/>
      <c r="AO1486" s="1440"/>
      <c r="AP1486" s="1440"/>
      <c r="AQ1486" s="1440"/>
      <c r="AR1486" s="1440"/>
      <c r="AS1486" s="1440"/>
      <c r="AT1486" s="1440"/>
      <c r="AU1486" s="1440"/>
      <c r="AV1486" s="1440"/>
      <c r="AW1486" s="1440"/>
      <c r="AX1486" s="1440"/>
      <c r="AY1486" s="1440"/>
      <c r="AZ1486" s="1440"/>
      <c r="BA1486" s="1440"/>
      <c r="BB1486" s="1440"/>
      <c r="BC1486" s="1440"/>
    </row>
    <row r="1487" spans="1:55" hidden="1">
      <c r="A1487" s="1439">
        <v>16</v>
      </c>
      <c r="B1487" s="1439"/>
      <c r="C1487" s="1439"/>
      <c r="D1487" s="1440"/>
      <c r="E1487" s="1440"/>
      <c r="F1487" s="1440"/>
      <c r="G1487" s="1440"/>
      <c r="H1487" s="1440"/>
      <c r="I1487" s="1440"/>
      <c r="J1487" s="1440"/>
      <c r="K1487" s="1440"/>
      <c r="L1487" s="1440"/>
      <c r="M1487" s="1440"/>
      <c r="N1487" s="1440"/>
      <c r="O1487" s="1440"/>
      <c r="P1487" s="1440"/>
      <c r="Q1487" s="1440"/>
      <c r="R1487" s="1440"/>
      <c r="S1487" s="1440"/>
      <c r="T1487" s="1440"/>
      <c r="U1487" s="1440"/>
      <c r="V1487" s="1440"/>
      <c r="W1487" s="1440"/>
      <c r="X1487" s="1440"/>
      <c r="Y1487" s="1440"/>
      <c r="Z1487" s="1440"/>
      <c r="AA1487" s="1440"/>
      <c r="AB1487" s="1440"/>
      <c r="AC1487" s="1440"/>
      <c r="AD1487" s="1440"/>
      <c r="AE1487" s="1440"/>
      <c r="AF1487" s="1440"/>
      <c r="AG1487" s="1440"/>
      <c r="AH1487" s="1440"/>
      <c r="AI1487" s="1440"/>
      <c r="AJ1487" s="1440"/>
      <c r="AK1487" s="1440"/>
      <c r="AL1487" s="1440"/>
      <c r="AM1487" s="1440"/>
      <c r="AN1487" s="1440"/>
      <c r="AO1487" s="1440"/>
      <c r="AP1487" s="1440"/>
      <c r="AQ1487" s="1440"/>
      <c r="AR1487" s="1440"/>
      <c r="AS1487" s="1440"/>
      <c r="AT1487" s="1440"/>
      <c r="AU1487" s="1440"/>
      <c r="AV1487" s="1440"/>
      <c r="AW1487" s="1440"/>
      <c r="AX1487" s="1440"/>
      <c r="AY1487" s="1440"/>
      <c r="AZ1487" s="1440"/>
      <c r="BA1487" s="1440"/>
      <c r="BB1487" s="1440"/>
      <c r="BC1487" s="1440"/>
    </row>
    <row r="1488" spans="1:55" hidden="1">
      <c r="A1488" s="1439">
        <v>17</v>
      </c>
      <c r="B1488" s="1439"/>
      <c r="C1488" s="1439"/>
      <c r="D1488" s="1440"/>
      <c r="E1488" s="1440"/>
      <c r="F1488" s="1440"/>
      <c r="G1488" s="1440"/>
      <c r="H1488" s="1440"/>
      <c r="I1488" s="1440"/>
      <c r="J1488" s="1440"/>
      <c r="K1488" s="1440"/>
      <c r="L1488" s="1440"/>
      <c r="M1488" s="1440"/>
      <c r="N1488" s="1440"/>
      <c r="O1488" s="1440"/>
      <c r="P1488" s="1440"/>
      <c r="Q1488" s="1440"/>
      <c r="R1488" s="1440"/>
      <c r="S1488" s="1440"/>
      <c r="T1488" s="1440"/>
      <c r="U1488" s="1440"/>
      <c r="V1488" s="1440"/>
      <c r="W1488" s="1440"/>
      <c r="X1488" s="1440"/>
      <c r="Y1488" s="1440"/>
      <c r="Z1488" s="1440"/>
      <c r="AA1488" s="1440"/>
      <c r="AB1488" s="1440"/>
      <c r="AC1488" s="1440"/>
      <c r="AD1488" s="1440"/>
      <c r="AE1488" s="1440"/>
      <c r="AF1488" s="1440"/>
      <c r="AG1488" s="1440"/>
      <c r="AH1488" s="1440"/>
      <c r="AI1488" s="1440"/>
      <c r="AJ1488" s="1440"/>
      <c r="AK1488" s="1440"/>
      <c r="AL1488" s="1440"/>
      <c r="AM1488" s="1440"/>
      <c r="AN1488" s="1440"/>
      <c r="AO1488" s="1440"/>
      <c r="AP1488" s="1440"/>
      <c r="AQ1488" s="1440"/>
      <c r="AR1488" s="1440"/>
      <c r="AS1488" s="1440"/>
      <c r="AT1488" s="1440"/>
      <c r="AU1488" s="1440"/>
      <c r="AV1488" s="1440"/>
      <c r="AW1488" s="1440"/>
      <c r="AX1488" s="1440"/>
      <c r="AY1488" s="1440"/>
      <c r="AZ1488" s="1440"/>
      <c r="BA1488" s="1440"/>
      <c r="BB1488" s="1440"/>
      <c r="BC1488" s="1440"/>
    </row>
    <row r="1489" spans="1:55" hidden="1">
      <c r="A1489" s="1439">
        <v>18</v>
      </c>
      <c r="B1489" s="1439"/>
      <c r="C1489" s="1439"/>
      <c r="D1489" s="1440"/>
      <c r="E1489" s="1440"/>
      <c r="F1489" s="1440"/>
      <c r="G1489" s="1440"/>
      <c r="H1489" s="1440"/>
      <c r="I1489" s="1440"/>
      <c r="J1489" s="1440"/>
      <c r="K1489" s="1440"/>
      <c r="L1489" s="1440"/>
      <c r="M1489" s="1440"/>
      <c r="N1489" s="1440"/>
      <c r="O1489" s="1440"/>
      <c r="P1489" s="1440"/>
      <c r="Q1489" s="1440"/>
      <c r="R1489" s="1440"/>
      <c r="S1489" s="1440"/>
      <c r="T1489" s="1440"/>
      <c r="U1489" s="1440"/>
      <c r="V1489" s="1440"/>
      <c r="W1489" s="1440"/>
      <c r="X1489" s="1440"/>
      <c r="Y1489" s="1440"/>
      <c r="Z1489" s="1440"/>
      <c r="AA1489" s="1440"/>
      <c r="AB1489" s="1440"/>
      <c r="AC1489" s="1440"/>
      <c r="AD1489" s="1440"/>
      <c r="AE1489" s="1440"/>
      <c r="AF1489" s="1440"/>
      <c r="AG1489" s="1440"/>
      <c r="AH1489" s="1440"/>
      <c r="AI1489" s="1440"/>
      <c r="AJ1489" s="1440"/>
      <c r="AK1489" s="1440"/>
      <c r="AL1489" s="1440"/>
      <c r="AM1489" s="1440"/>
      <c r="AN1489" s="1440"/>
      <c r="AO1489" s="1440"/>
      <c r="AP1489" s="1440"/>
      <c r="AQ1489" s="1440"/>
      <c r="AR1489" s="1440"/>
      <c r="AS1489" s="1440"/>
      <c r="AT1489" s="1440"/>
      <c r="AU1489" s="1440"/>
      <c r="AV1489" s="1440"/>
      <c r="AW1489" s="1440"/>
      <c r="AX1489" s="1440"/>
      <c r="AY1489" s="1440"/>
      <c r="AZ1489" s="1440"/>
      <c r="BA1489" s="1440"/>
      <c r="BB1489" s="1440"/>
      <c r="BC1489" s="1440"/>
    </row>
    <row r="1490" spans="1:55" hidden="1">
      <c r="A1490" s="1439">
        <v>19</v>
      </c>
      <c r="B1490" s="1439"/>
      <c r="C1490" s="1439"/>
      <c r="D1490" s="1440"/>
      <c r="E1490" s="1440"/>
      <c r="F1490" s="1440"/>
      <c r="G1490" s="1440"/>
      <c r="H1490" s="1440"/>
      <c r="I1490" s="1440"/>
      <c r="J1490" s="1440"/>
      <c r="K1490" s="1440"/>
      <c r="L1490" s="1440"/>
      <c r="M1490" s="1440"/>
      <c r="N1490" s="1440"/>
      <c r="O1490" s="1440"/>
      <c r="P1490" s="1440"/>
      <c r="Q1490" s="1440"/>
      <c r="R1490" s="1440"/>
      <c r="S1490" s="1440"/>
      <c r="T1490" s="1440"/>
      <c r="U1490" s="1440"/>
      <c r="V1490" s="1440"/>
      <c r="W1490" s="1440"/>
      <c r="X1490" s="1440"/>
      <c r="Y1490" s="1440"/>
      <c r="Z1490" s="1440"/>
      <c r="AA1490" s="1440"/>
      <c r="AB1490" s="1440"/>
      <c r="AC1490" s="1440"/>
      <c r="AD1490" s="1440"/>
      <c r="AE1490" s="1440"/>
      <c r="AF1490" s="1440"/>
      <c r="AG1490" s="1440"/>
      <c r="AH1490" s="1440"/>
      <c r="AI1490" s="1440"/>
      <c r="AJ1490" s="1440"/>
      <c r="AK1490" s="1440"/>
      <c r="AL1490" s="1440"/>
      <c r="AM1490" s="1440"/>
      <c r="AN1490" s="1440"/>
      <c r="AO1490" s="1440"/>
      <c r="AP1490" s="1440"/>
      <c r="AQ1490" s="1440"/>
      <c r="AR1490" s="1440"/>
      <c r="AS1490" s="1440"/>
      <c r="AT1490" s="1440"/>
      <c r="AU1490" s="1440"/>
      <c r="AV1490" s="1440"/>
      <c r="AW1490" s="1440"/>
      <c r="AX1490" s="1440"/>
      <c r="AY1490" s="1440"/>
      <c r="AZ1490" s="1440"/>
      <c r="BA1490" s="1440"/>
      <c r="BB1490" s="1440"/>
      <c r="BC1490" s="1440"/>
    </row>
    <row r="1491" spans="1:55" hidden="1">
      <c r="A1491" s="1439">
        <v>20</v>
      </c>
      <c r="B1491" s="1439"/>
      <c r="C1491" s="1439"/>
      <c r="D1491" s="1440"/>
      <c r="E1491" s="1440"/>
      <c r="F1491" s="1440"/>
      <c r="G1491" s="1440"/>
      <c r="H1491" s="1440"/>
      <c r="I1491" s="1440"/>
      <c r="J1491" s="1440"/>
      <c r="K1491" s="1440"/>
      <c r="L1491" s="1440"/>
      <c r="M1491" s="1440"/>
      <c r="N1491" s="1440"/>
      <c r="O1491" s="1440"/>
      <c r="P1491" s="1440"/>
      <c r="Q1491" s="1440"/>
      <c r="R1491" s="1440"/>
      <c r="S1491" s="1440"/>
      <c r="T1491" s="1440"/>
      <c r="U1491" s="1440"/>
      <c r="V1491" s="1440"/>
      <c r="W1491" s="1440"/>
      <c r="X1491" s="1440"/>
      <c r="Y1491" s="1440"/>
      <c r="Z1491" s="1440"/>
      <c r="AA1491" s="1440"/>
      <c r="AB1491" s="1440"/>
      <c r="AC1491" s="1440"/>
      <c r="AD1491" s="1440"/>
      <c r="AE1491" s="1440"/>
      <c r="AF1491" s="1440"/>
      <c r="AG1491" s="1440"/>
      <c r="AH1491" s="1440"/>
      <c r="AI1491" s="1440"/>
      <c r="AJ1491" s="1440"/>
      <c r="AK1491" s="1440"/>
      <c r="AL1491" s="1440"/>
      <c r="AM1491" s="1440"/>
      <c r="AN1491" s="1440"/>
      <c r="AO1491" s="1440"/>
      <c r="AP1491" s="1440"/>
      <c r="AQ1491" s="1440"/>
      <c r="AR1491" s="1440"/>
      <c r="AS1491" s="1440"/>
      <c r="AT1491" s="1440"/>
      <c r="AU1491" s="1440"/>
      <c r="AV1491" s="1440"/>
      <c r="AW1491" s="1440"/>
      <c r="AX1491" s="1440"/>
      <c r="AY1491" s="1440"/>
      <c r="AZ1491" s="1440"/>
      <c r="BA1491" s="1440"/>
      <c r="BB1491" s="1440"/>
      <c r="BC1491" s="1440"/>
    </row>
    <row r="1492" spans="1:55" hidden="1">
      <c r="A1492" s="1439">
        <v>21</v>
      </c>
      <c r="B1492" s="1439"/>
      <c r="C1492" s="1439"/>
      <c r="D1492" s="1440"/>
      <c r="E1492" s="1440"/>
      <c r="F1492" s="1440"/>
      <c r="G1492" s="1440"/>
      <c r="H1492" s="1440"/>
      <c r="I1492" s="1440"/>
      <c r="J1492" s="1440"/>
      <c r="K1492" s="1440"/>
      <c r="L1492" s="1440"/>
      <c r="M1492" s="1440"/>
      <c r="N1492" s="1440"/>
      <c r="O1492" s="1440"/>
      <c r="P1492" s="1440"/>
      <c r="Q1492" s="1440"/>
      <c r="R1492" s="1440"/>
      <c r="S1492" s="1440"/>
      <c r="T1492" s="1440"/>
      <c r="U1492" s="1440"/>
      <c r="V1492" s="1440"/>
      <c r="W1492" s="1440"/>
      <c r="X1492" s="1440"/>
      <c r="Y1492" s="1440"/>
      <c r="Z1492" s="1440"/>
      <c r="AA1492" s="1440"/>
      <c r="AB1492" s="1440"/>
      <c r="AC1492" s="1440"/>
      <c r="AD1492" s="1440"/>
      <c r="AE1492" s="1440"/>
      <c r="AF1492" s="1440"/>
      <c r="AG1492" s="1440"/>
      <c r="AH1492" s="1440"/>
      <c r="AI1492" s="1440"/>
      <c r="AJ1492" s="1440"/>
      <c r="AK1492" s="1440"/>
      <c r="AL1492" s="1440"/>
      <c r="AM1492" s="1440"/>
      <c r="AN1492" s="1440"/>
      <c r="AO1492" s="1440"/>
      <c r="AP1492" s="1440"/>
      <c r="AQ1492" s="1440"/>
      <c r="AR1492" s="1440"/>
      <c r="AS1492" s="1440"/>
      <c r="AT1492" s="1440"/>
      <c r="AU1492" s="1440"/>
      <c r="AV1492" s="1440"/>
      <c r="AW1492" s="1440"/>
      <c r="AX1492" s="1440"/>
      <c r="AY1492" s="1440"/>
      <c r="AZ1492" s="1440"/>
      <c r="BA1492" s="1440"/>
      <c r="BB1492" s="1440"/>
      <c r="BC1492" s="1440"/>
    </row>
    <row r="1493" spans="1:55" hidden="1">
      <c r="A1493" s="1439">
        <v>22</v>
      </c>
      <c r="B1493" s="1439"/>
      <c r="C1493" s="1439"/>
      <c r="D1493" s="1440"/>
      <c r="E1493" s="1440"/>
      <c r="F1493" s="1440"/>
      <c r="G1493" s="1440"/>
      <c r="H1493" s="1440"/>
      <c r="I1493" s="1440"/>
      <c r="J1493" s="1440"/>
      <c r="K1493" s="1440"/>
      <c r="L1493" s="1440"/>
      <c r="M1493" s="1440"/>
      <c r="N1493" s="1440"/>
      <c r="O1493" s="1440"/>
      <c r="P1493" s="1440"/>
      <c r="Q1493" s="1440"/>
      <c r="R1493" s="1440"/>
      <c r="S1493" s="1440"/>
      <c r="T1493" s="1440"/>
      <c r="U1493" s="1440"/>
      <c r="V1493" s="1440"/>
      <c r="W1493" s="1440"/>
      <c r="X1493" s="1440"/>
      <c r="Y1493" s="1440"/>
      <c r="Z1493" s="1440"/>
      <c r="AA1493" s="1440"/>
      <c r="AB1493" s="1440"/>
      <c r="AC1493" s="1440"/>
      <c r="AD1493" s="1440"/>
      <c r="AE1493" s="1440"/>
      <c r="AF1493" s="1440"/>
      <c r="AG1493" s="1440"/>
      <c r="AH1493" s="1440"/>
      <c r="AI1493" s="1440"/>
      <c r="AJ1493" s="1440"/>
      <c r="AK1493" s="1440"/>
      <c r="AL1493" s="1440"/>
      <c r="AM1493" s="1440"/>
      <c r="AN1493" s="1440"/>
      <c r="AO1493" s="1440"/>
      <c r="AP1493" s="1440"/>
      <c r="AQ1493" s="1440"/>
      <c r="AR1493" s="1440"/>
      <c r="AS1493" s="1440"/>
      <c r="AT1493" s="1440"/>
      <c r="AU1493" s="1440"/>
      <c r="AV1493" s="1440"/>
      <c r="AW1493" s="1440"/>
      <c r="AX1493" s="1440"/>
      <c r="AY1493" s="1440"/>
      <c r="AZ1493" s="1440"/>
      <c r="BA1493" s="1440"/>
      <c r="BB1493" s="1440"/>
      <c r="BC1493" s="1440"/>
    </row>
    <row r="1494" spans="1:55" hidden="1">
      <c r="A1494" s="1439">
        <v>23</v>
      </c>
      <c r="B1494" s="1439"/>
      <c r="C1494" s="1439"/>
      <c r="D1494" s="1440"/>
      <c r="E1494" s="1440"/>
      <c r="F1494" s="1440"/>
      <c r="G1494" s="1440"/>
      <c r="H1494" s="1440"/>
      <c r="I1494" s="1440"/>
      <c r="J1494" s="1440"/>
      <c r="K1494" s="1440"/>
      <c r="L1494" s="1440"/>
      <c r="M1494" s="1440"/>
      <c r="N1494" s="1440"/>
      <c r="O1494" s="1440"/>
      <c r="P1494" s="1440"/>
      <c r="Q1494" s="1440"/>
      <c r="R1494" s="1440"/>
      <c r="S1494" s="1440"/>
      <c r="T1494" s="1440"/>
      <c r="U1494" s="1440"/>
      <c r="V1494" s="1440"/>
      <c r="W1494" s="1440"/>
      <c r="X1494" s="1440"/>
      <c r="Y1494" s="1440"/>
      <c r="Z1494" s="1440"/>
      <c r="AA1494" s="1440"/>
      <c r="AB1494" s="1440"/>
      <c r="AC1494" s="1440"/>
      <c r="AD1494" s="1440"/>
      <c r="AE1494" s="1440"/>
      <c r="AF1494" s="1440"/>
      <c r="AG1494" s="1440"/>
      <c r="AH1494" s="1440"/>
      <c r="AI1494" s="1440"/>
      <c r="AJ1494" s="1440"/>
      <c r="AK1494" s="1440"/>
      <c r="AL1494" s="1440"/>
      <c r="AM1494" s="1440"/>
      <c r="AN1494" s="1440"/>
      <c r="AO1494" s="1440"/>
      <c r="AP1494" s="1440"/>
      <c r="AQ1494" s="1440"/>
      <c r="AR1494" s="1440"/>
      <c r="AS1494" s="1440"/>
      <c r="AT1494" s="1440"/>
      <c r="AU1494" s="1440"/>
      <c r="AV1494" s="1440"/>
      <c r="AW1494" s="1440"/>
      <c r="AX1494" s="1440"/>
      <c r="AY1494" s="1440"/>
      <c r="AZ1494" s="1440"/>
      <c r="BA1494" s="1440"/>
      <c r="BB1494" s="1440"/>
      <c r="BC1494" s="1440"/>
    </row>
    <row r="1495" spans="1:55" hidden="1">
      <c r="A1495" s="1439">
        <v>24</v>
      </c>
      <c r="B1495" s="1439"/>
      <c r="C1495" s="1439"/>
      <c r="D1495" s="1440"/>
      <c r="E1495" s="1440"/>
      <c r="F1495" s="1440"/>
      <c r="G1495" s="1440"/>
      <c r="H1495" s="1440"/>
      <c r="I1495" s="1440"/>
      <c r="J1495" s="1440"/>
      <c r="K1495" s="1440"/>
      <c r="L1495" s="1440"/>
      <c r="M1495" s="1440"/>
      <c r="N1495" s="1440"/>
      <c r="O1495" s="1440"/>
      <c r="P1495" s="1440"/>
      <c r="Q1495" s="1440"/>
      <c r="R1495" s="1440"/>
      <c r="S1495" s="1440"/>
      <c r="T1495" s="1440"/>
      <c r="U1495" s="1440"/>
      <c r="V1495" s="1440"/>
      <c r="W1495" s="1440"/>
      <c r="X1495" s="1440"/>
      <c r="Y1495" s="1440"/>
      <c r="Z1495" s="1440"/>
      <c r="AA1495" s="1440"/>
      <c r="AB1495" s="1440"/>
      <c r="AC1495" s="1440"/>
      <c r="AD1495" s="1440"/>
      <c r="AE1495" s="1440"/>
      <c r="AF1495" s="1440"/>
      <c r="AG1495" s="1440"/>
      <c r="AH1495" s="1440"/>
      <c r="AI1495" s="1440"/>
      <c r="AJ1495" s="1440"/>
      <c r="AK1495" s="1440"/>
      <c r="AL1495" s="1440"/>
      <c r="AM1495" s="1440"/>
      <c r="AN1495" s="1440"/>
      <c r="AO1495" s="1440"/>
      <c r="AP1495" s="1440"/>
      <c r="AQ1495" s="1440"/>
      <c r="AR1495" s="1440"/>
      <c r="AS1495" s="1440"/>
      <c r="AT1495" s="1440"/>
      <c r="AU1495" s="1440"/>
      <c r="AV1495" s="1440"/>
      <c r="AW1495" s="1440"/>
      <c r="AX1495" s="1440"/>
      <c r="AY1495" s="1440"/>
      <c r="AZ1495" s="1440"/>
      <c r="BA1495" s="1440"/>
      <c r="BB1495" s="1440"/>
      <c r="BC1495" s="1440"/>
    </row>
    <row r="1496" spans="1:55" hidden="1">
      <c r="A1496" s="1439">
        <v>25</v>
      </c>
      <c r="B1496" s="1439"/>
      <c r="C1496" s="1439"/>
      <c r="D1496" s="1440"/>
      <c r="E1496" s="1440"/>
      <c r="F1496" s="1440"/>
      <c r="G1496" s="1440"/>
      <c r="H1496" s="1440"/>
      <c r="I1496" s="1440"/>
      <c r="J1496" s="1440"/>
      <c r="K1496" s="1440"/>
      <c r="L1496" s="1440"/>
      <c r="M1496" s="1440"/>
      <c r="N1496" s="1440"/>
      <c r="O1496" s="1440"/>
      <c r="P1496" s="1440"/>
      <c r="Q1496" s="1440"/>
      <c r="R1496" s="1440"/>
      <c r="S1496" s="1440"/>
      <c r="T1496" s="1440"/>
      <c r="U1496" s="1440"/>
      <c r="V1496" s="1440"/>
      <c r="W1496" s="1440"/>
      <c r="X1496" s="1440"/>
      <c r="Y1496" s="1440"/>
      <c r="Z1496" s="1440"/>
      <c r="AA1496" s="1440"/>
      <c r="AB1496" s="1440"/>
      <c r="AC1496" s="1440"/>
      <c r="AD1496" s="1440"/>
      <c r="AE1496" s="1440"/>
      <c r="AF1496" s="1440"/>
      <c r="AG1496" s="1440"/>
      <c r="AH1496" s="1440"/>
      <c r="AI1496" s="1440"/>
      <c r="AJ1496" s="1440"/>
      <c r="AK1496" s="1440"/>
      <c r="AL1496" s="1440"/>
      <c r="AM1496" s="1440"/>
      <c r="AN1496" s="1440"/>
      <c r="AO1496" s="1440"/>
      <c r="AP1496" s="1440"/>
      <c r="AQ1496" s="1440"/>
      <c r="AR1496" s="1440"/>
      <c r="AS1496" s="1440"/>
      <c r="AT1496" s="1440"/>
      <c r="AU1496" s="1440"/>
      <c r="AV1496" s="1440"/>
      <c r="AW1496" s="1440"/>
      <c r="AX1496" s="1440"/>
      <c r="AY1496" s="1440"/>
      <c r="AZ1496" s="1440"/>
      <c r="BA1496" s="1440"/>
      <c r="BB1496" s="1440"/>
      <c r="BC1496" s="1440"/>
    </row>
    <row r="1497" spans="1:55" hidden="1">
      <c r="A1497" s="1439">
        <v>26</v>
      </c>
      <c r="B1497" s="1439"/>
      <c r="C1497" s="1439"/>
      <c r="D1497" s="1440"/>
      <c r="E1497" s="1440"/>
      <c r="F1497" s="1440"/>
      <c r="G1497" s="1440"/>
      <c r="H1497" s="1440"/>
      <c r="I1497" s="1440"/>
      <c r="J1497" s="1440"/>
      <c r="K1497" s="1440"/>
      <c r="L1497" s="1440"/>
      <c r="M1497" s="1440"/>
      <c r="N1497" s="1440"/>
      <c r="O1497" s="1440"/>
      <c r="P1497" s="1440"/>
      <c r="Q1497" s="1440"/>
      <c r="R1497" s="1440"/>
      <c r="S1497" s="1440"/>
      <c r="T1497" s="1440"/>
      <c r="U1497" s="1440"/>
      <c r="V1497" s="1440"/>
      <c r="W1497" s="1440"/>
      <c r="X1497" s="1440"/>
      <c r="Y1497" s="1440"/>
      <c r="Z1497" s="1440"/>
      <c r="AA1497" s="1440"/>
      <c r="AB1497" s="1440"/>
      <c r="AC1497" s="1440"/>
      <c r="AD1497" s="1440"/>
      <c r="AE1497" s="1440"/>
      <c r="AF1497" s="1440"/>
      <c r="AG1497" s="1440"/>
      <c r="AH1497" s="1440"/>
      <c r="AI1497" s="1440"/>
      <c r="AJ1497" s="1440"/>
      <c r="AK1497" s="1440"/>
      <c r="AL1497" s="1440"/>
      <c r="AM1497" s="1440"/>
      <c r="AN1497" s="1440"/>
      <c r="AO1497" s="1440"/>
      <c r="AP1497" s="1440"/>
      <c r="AQ1497" s="1440"/>
      <c r="AR1497" s="1440"/>
      <c r="AS1497" s="1440"/>
      <c r="AT1497" s="1440"/>
      <c r="AU1497" s="1440"/>
      <c r="AV1497" s="1440"/>
      <c r="AW1497" s="1440"/>
      <c r="AX1497" s="1440"/>
      <c r="AY1497" s="1440"/>
      <c r="AZ1497" s="1440"/>
      <c r="BA1497" s="1440"/>
      <c r="BB1497" s="1440"/>
      <c r="BC1497" s="1440"/>
    </row>
    <row r="1498" spans="1:55" hidden="1">
      <c r="A1498" s="1439">
        <v>27</v>
      </c>
      <c r="B1498" s="1439"/>
      <c r="C1498" s="1439"/>
      <c r="D1498" s="1440"/>
      <c r="E1498" s="1440"/>
      <c r="F1498" s="1440"/>
      <c r="G1498" s="1440"/>
      <c r="H1498" s="1440"/>
      <c r="I1498" s="1440"/>
      <c r="J1498" s="1440"/>
      <c r="K1498" s="1440"/>
      <c r="L1498" s="1440"/>
      <c r="M1498" s="1440"/>
      <c r="N1498" s="1440"/>
      <c r="O1498" s="1440"/>
      <c r="P1498" s="1440"/>
      <c r="Q1498" s="1440"/>
      <c r="R1498" s="1440"/>
      <c r="S1498" s="1440"/>
      <c r="T1498" s="1440"/>
      <c r="U1498" s="1440"/>
      <c r="V1498" s="1440"/>
      <c r="W1498" s="1440"/>
      <c r="X1498" s="1440"/>
      <c r="Y1498" s="1440"/>
      <c r="Z1498" s="1440"/>
      <c r="AA1498" s="1440"/>
      <c r="AB1498" s="1440"/>
      <c r="AC1498" s="1440"/>
      <c r="AD1498" s="1440"/>
      <c r="AE1498" s="1440"/>
      <c r="AF1498" s="1440"/>
      <c r="AG1498" s="1440"/>
      <c r="AH1498" s="1440"/>
      <c r="AI1498" s="1440"/>
      <c r="AJ1498" s="1440"/>
      <c r="AK1498" s="1440"/>
      <c r="AL1498" s="1440"/>
      <c r="AM1498" s="1440"/>
      <c r="AN1498" s="1440"/>
      <c r="AO1498" s="1440"/>
      <c r="AP1498" s="1440"/>
      <c r="AQ1498" s="1440"/>
      <c r="AR1498" s="1440"/>
      <c r="AS1498" s="1440"/>
      <c r="AT1498" s="1440"/>
      <c r="AU1498" s="1440"/>
      <c r="AV1498" s="1440"/>
      <c r="AW1498" s="1440"/>
      <c r="AX1498" s="1440"/>
      <c r="AY1498" s="1440"/>
      <c r="AZ1498" s="1440"/>
      <c r="BA1498" s="1440"/>
      <c r="BB1498" s="1440"/>
      <c r="BC1498" s="1440"/>
    </row>
    <row r="1499" spans="1:55" hidden="1">
      <c r="A1499" s="1439">
        <v>28</v>
      </c>
      <c r="B1499" s="1439"/>
      <c r="C1499" s="1439"/>
      <c r="D1499" s="1440"/>
      <c r="E1499" s="1440"/>
      <c r="F1499" s="1440"/>
      <c r="G1499" s="1440"/>
      <c r="H1499" s="1440"/>
      <c r="I1499" s="1440"/>
      <c r="J1499" s="1440"/>
      <c r="K1499" s="1440"/>
      <c r="L1499" s="1440"/>
      <c r="M1499" s="1440"/>
      <c r="N1499" s="1440"/>
      <c r="O1499" s="1440"/>
      <c r="P1499" s="1440"/>
      <c r="Q1499" s="1440"/>
      <c r="R1499" s="1440"/>
      <c r="S1499" s="1440"/>
      <c r="T1499" s="1440"/>
      <c r="U1499" s="1440"/>
      <c r="V1499" s="1440"/>
      <c r="W1499" s="1440"/>
      <c r="X1499" s="1440"/>
      <c r="Y1499" s="1440"/>
      <c r="Z1499" s="1440"/>
      <c r="AA1499" s="1440"/>
      <c r="AB1499" s="1440"/>
      <c r="AC1499" s="1440"/>
      <c r="AD1499" s="1440"/>
      <c r="AE1499" s="1440"/>
      <c r="AF1499" s="1440"/>
      <c r="AG1499" s="1440"/>
      <c r="AH1499" s="1440"/>
      <c r="AI1499" s="1440"/>
      <c r="AJ1499" s="1440"/>
      <c r="AK1499" s="1440"/>
      <c r="AL1499" s="1440"/>
      <c r="AM1499" s="1440"/>
      <c r="AN1499" s="1440"/>
      <c r="AO1499" s="1440"/>
      <c r="AP1499" s="1440"/>
      <c r="AQ1499" s="1440"/>
      <c r="AR1499" s="1440"/>
      <c r="AS1499" s="1440"/>
      <c r="AT1499" s="1440"/>
      <c r="AU1499" s="1440"/>
      <c r="AV1499" s="1440"/>
      <c r="AW1499" s="1440"/>
      <c r="AX1499" s="1440"/>
      <c r="AY1499" s="1440"/>
      <c r="AZ1499" s="1440"/>
      <c r="BA1499" s="1440"/>
      <c r="BB1499" s="1440"/>
      <c r="BC1499" s="1440"/>
    </row>
    <row r="1500" spans="1:55" hidden="1">
      <c r="A1500" s="1439">
        <v>29</v>
      </c>
      <c r="B1500" s="1439"/>
      <c r="C1500" s="1439"/>
      <c r="D1500" s="1440"/>
      <c r="E1500" s="1440"/>
      <c r="F1500" s="1440"/>
      <c r="G1500" s="1440"/>
      <c r="H1500" s="1440"/>
      <c r="I1500" s="1440"/>
      <c r="J1500" s="1440"/>
      <c r="K1500" s="1440"/>
      <c r="L1500" s="1440"/>
      <c r="M1500" s="1440"/>
      <c r="N1500" s="1440"/>
      <c r="O1500" s="1440"/>
      <c r="P1500" s="1440"/>
      <c r="Q1500" s="1440"/>
      <c r="R1500" s="1440"/>
      <c r="S1500" s="1440"/>
      <c r="T1500" s="1440"/>
      <c r="U1500" s="1440"/>
      <c r="V1500" s="1440"/>
      <c r="W1500" s="1440"/>
      <c r="X1500" s="1440"/>
      <c r="Y1500" s="1440"/>
      <c r="Z1500" s="1440"/>
      <c r="AA1500" s="1440"/>
      <c r="AB1500" s="1440"/>
      <c r="AC1500" s="1440"/>
      <c r="AD1500" s="1440"/>
      <c r="AE1500" s="1440"/>
      <c r="AF1500" s="1440"/>
      <c r="AG1500" s="1440"/>
      <c r="AH1500" s="1440"/>
      <c r="AI1500" s="1440"/>
      <c r="AJ1500" s="1440"/>
      <c r="AK1500" s="1440"/>
      <c r="AL1500" s="1440"/>
      <c r="AM1500" s="1440"/>
      <c r="AN1500" s="1440"/>
      <c r="AO1500" s="1440"/>
      <c r="AP1500" s="1440"/>
      <c r="AQ1500" s="1440"/>
      <c r="AR1500" s="1440"/>
      <c r="AS1500" s="1440"/>
      <c r="AT1500" s="1440"/>
      <c r="AU1500" s="1440"/>
      <c r="AV1500" s="1440"/>
      <c r="AW1500" s="1440"/>
      <c r="AX1500" s="1440"/>
      <c r="AY1500" s="1440"/>
      <c r="AZ1500" s="1440"/>
      <c r="BA1500" s="1440"/>
      <c r="BB1500" s="1440"/>
      <c r="BC1500" s="1440"/>
    </row>
    <row r="1501" spans="1:55" hidden="1">
      <c r="A1501" s="1439">
        <v>30</v>
      </c>
      <c r="B1501" s="1439"/>
      <c r="C1501" s="1439"/>
      <c r="D1501" s="1440"/>
      <c r="E1501" s="1440"/>
      <c r="F1501" s="1440"/>
      <c r="G1501" s="1440"/>
      <c r="H1501" s="1440"/>
      <c r="I1501" s="1440"/>
      <c r="J1501" s="1440"/>
      <c r="K1501" s="1440"/>
      <c r="L1501" s="1440"/>
      <c r="M1501" s="1440"/>
      <c r="N1501" s="1440"/>
      <c r="O1501" s="1440"/>
      <c r="P1501" s="1440"/>
      <c r="Q1501" s="1440"/>
      <c r="R1501" s="1440"/>
      <c r="S1501" s="1440"/>
      <c r="T1501" s="1440"/>
      <c r="U1501" s="1440"/>
      <c r="V1501" s="1440"/>
      <c r="W1501" s="1440"/>
      <c r="X1501" s="1440"/>
      <c r="Y1501" s="1440"/>
      <c r="Z1501" s="1440"/>
      <c r="AA1501" s="1440"/>
      <c r="AB1501" s="1440"/>
      <c r="AC1501" s="1440"/>
      <c r="AD1501" s="1440"/>
      <c r="AE1501" s="1440"/>
      <c r="AF1501" s="1440"/>
      <c r="AG1501" s="1440"/>
      <c r="AH1501" s="1440"/>
      <c r="AI1501" s="1440"/>
      <c r="AJ1501" s="1440"/>
      <c r="AK1501" s="1440"/>
      <c r="AL1501" s="1440"/>
      <c r="AM1501" s="1440"/>
      <c r="AN1501" s="1440"/>
      <c r="AO1501" s="1440"/>
      <c r="AP1501" s="1440"/>
      <c r="AQ1501" s="1440"/>
      <c r="AR1501" s="1440"/>
      <c r="AS1501" s="1440"/>
      <c r="AT1501" s="1440"/>
      <c r="AU1501" s="1440"/>
      <c r="AV1501" s="1440"/>
      <c r="AW1501" s="1440"/>
      <c r="AX1501" s="1440"/>
      <c r="AY1501" s="1440"/>
      <c r="AZ1501" s="1440"/>
      <c r="BA1501" s="1440"/>
      <c r="BB1501" s="1440"/>
      <c r="BC1501" s="1440"/>
    </row>
    <row r="1502" spans="1:55" hidden="1">
      <c r="A1502" s="1439">
        <v>31</v>
      </c>
      <c r="B1502" s="1439"/>
      <c r="C1502" s="1439"/>
      <c r="D1502" s="1440"/>
      <c r="E1502" s="1440"/>
      <c r="F1502" s="1440"/>
      <c r="G1502" s="1440"/>
      <c r="H1502" s="1440"/>
      <c r="I1502" s="1440"/>
      <c r="J1502" s="1440"/>
      <c r="K1502" s="1440"/>
      <c r="L1502" s="1440"/>
      <c r="M1502" s="1440"/>
      <c r="N1502" s="1440"/>
      <c r="O1502" s="1440"/>
      <c r="P1502" s="1440"/>
      <c r="Q1502" s="1440"/>
      <c r="R1502" s="1440"/>
      <c r="S1502" s="1440"/>
      <c r="T1502" s="1440"/>
      <c r="U1502" s="1440"/>
      <c r="V1502" s="1440"/>
      <c r="W1502" s="1440"/>
      <c r="X1502" s="1440"/>
      <c r="Y1502" s="1440"/>
      <c r="Z1502" s="1440"/>
      <c r="AA1502" s="1440"/>
      <c r="AB1502" s="1440"/>
      <c r="AC1502" s="1440"/>
      <c r="AD1502" s="1440"/>
      <c r="AE1502" s="1440"/>
      <c r="AF1502" s="1440"/>
      <c r="AG1502" s="1440"/>
      <c r="AH1502" s="1440"/>
      <c r="AI1502" s="1440"/>
      <c r="AJ1502" s="1440"/>
      <c r="AK1502" s="1440"/>
      <c r="AL1502" s="1440"/>
      <c r="AM1502" s="1440"/>
      <c r="AN1502" s="1440"/>
      <c r="AO1502" s="1440"/>
      <c r="AP1502" s="1440"/>
      <c r="AQ1502" s="1440"/>
      <c r="AR1502" s="1440"/>
      <c r="AS1502" s="1440"/>
      <c r="AT1502" s="1440"/>
      <c r="AU1502" s="1440"/>
      <c r="AV1502" s="1440"/>
      <c r="AW1502" s="1440"/>
      <c r="AX1502" s="1440"/>
      <c r="AY1502" s="1440"/>
      <c r="AZ1502" s="1440"/>
      <c r="BA1502" s="1440"/>
      <c r="BB1502" s="1440"/>
      <c r="BC1502" s="1440"/>
    </row>
    <row r="1503" spans="1:55" hidden="1">
      <c r="A1503" s="1439">
        <v>32</v>
      </c>
      <c r="B1503" s="1439"/>
      <c r="C1503" s="1439"/>
      <c r="D1503" s="1440"/>
      <c r="E1503" s="1440"/>
      <c r="F1503" s="1440"/>
      <c r="G1503" s="1440"/>
      <c r="H1503" s="1440"/>
      <c r="I1503" s="1440"/>
      <c r="J1503" s="1440"/>
      <c r="K1503" s="1440"/>
      <c r="L1503" s="1440"/>
      <c r="M1503" s="1440"/>
      <c r="N1503" s="1440"/>
      <c r="O1503" s="1440"/>
      <c r="P1503" s="1440"/>
      <c r="Q1503" s="1440"/>
      <c r="R1503" s="1440"/>
      <c r="S1503" s="1440"/>
      <c r="T1503" s="1440"/>
      <c r="U1503" s="1440"/>
      <c r="V1503" s="1440"/>
      <c r="W1503" s="1440"/>
      <c r="X1503" s="1440"/>
      <c r="Y1503" s="1440"/>
      <c r="Z1503" s="1440"/>
      <c r="AA1503" s="1440"/>
      <c r="AB1503" s="1440"/>
      <c r="AC1503" s="1440"/>
      <c r="AD1503" s="1440"/>
      <c r="AE1503" s="1440"/>
      <c r="AF1503" s="1440"/>
      <c r="AG1503" s="1440"/>
      <c r="AH1503" s="1440"/>
      <c r="AI1503" s="1440"/>
      <c r="AJ1503" s="1440"/>
      <c r="AK1503" s="1440"/>
      <c r="AL1503" s="1440"/>
      <c r="AM1503" s="1440"/>
      <c r="AN1503" s="1440"/>
      <c r="AO1503" s="1440"/>
      <c r="AP1503" s="1440"/>
      <c r="AQ1503" s="1440"/>
      <c r="AR1503" s="1440"/>
      <c r="AS1503" s="1440"/>
      <c r="AT1503" s="1440"/>
      <c r="AU1503" s="1440"/>
      <c r="AV1503" s="1440"/>
      <c r="AW1503" s="1440"/>
      <c r="AX1503" s="1440"/>
      <c r="AY1503" s="1440"/>
      <c r="AZ1503" s="1440"/>
      <c r="BA1503" s="1440"/>
      <c r="BB1503" s="1440"/>
      <c r="BC1503" s="1440"/>
    </row>
    <row r="1504" spans="1:55" hidden="1">
      <c r="A1504" s="1439">
        <v>33</v>
      </c>
      <c r="B1504" s="1439"/>
      <c r="C1504" s="1439"/>
      <c r="D1504" s="1440"/>
      <c r="E1504" s="1440"/>
      <c r="F1504" s="1440"/>
      <c r="G1504" s="1440"/>
      <c r="H1504" s="1440"/>
      <c r="I1504" s="1440"/>
      <c r="J1504" s="1440"/>
      <c r="K1504" s="1440"/>
      <c r="L1504" s="1440"/>
      <c r="M1504" s="1440"/>
      <c r="N1504" s="1440"/>
      <c r="O1504" s="1440"/>
      <c r="P1504" s="1440"/>
      <c r="Q1504" s="1440"/>
      <c r="R1504" s="1440"/>
      <c r="S1504" s="1440"/>
      <c r="T1504" s="1440"/>
      <c r="U1504" s="1440"/>
      <c r="V1504" s="1440"/>
      <c r="W1504" s="1440"/>
      <c r="X1504" s="1440"/>
      <c r="Y1504" s="1440"/>
      <c r="Z1504" s="1440"/>
      <c r="AA1504" s="1440"/>
      <c r="AB1504" s="1440"/>
      <c r="AC1504" s="1440"/>
      <c r="AD1504" s="1440"/>
      <c r="AE1504" s="1440"/>
      <c r="AF1504" s="1440"/>
      <c r="AG1504" s="1440"/>
      <c r="AH1504" s="1440"/>
      <c r="AI1504" s="1440"/>
      <c r="AJ1504" s="1440"/>
      <c r="AK1504" s="1440"/>
      <c r="AL1504" s="1440"/>
      <c r="AM1504" s="1440"/>
      <c r="AN1504" s="1440"/>
      <c r="AO1504" s="1440"/>
      <c r="AP1504" s="1440"/>
      <c r="AQ1504" s="1440"/>
      <c r="AR1504" s="1440"/>
      <c r="AS1504" s="1440"/>
      <c r="AT1504" s="1440"/>
      <c r="AU1504" s="1440"/>
      <c r="AV1504" s="1440"/>
      <c r="AW1504" s="1440"/>
      <c r="AX1504" s="1440"/>
      <c r="AY1504" s="1440"/>
      <c r="AZ1504" s="1440"/>
      <c r="BA1504" s="1440"/>
      <c r="BB1504" s="1440"/>
      <c r="BC1504" s="1440"/>
    </row>
    <row r="1505" spans="1:55" hidden="1">
      <c r="A1505" s="1439">
        <v>34</v>
      </c>
      <c r="B1505" s="1439"/>
      <c r="C1505" s="1439"/>
      <c r="D1505" s="1440"/>
      <c r="E1505" s="1440"/>
      <c r="F1505" s="1440"/>
      <c r="G1505" s="1440"/>
      <c r="H1505" s="1440"/>
      <c r="I1505" s="1440"/>
      <c r="J1505" s="1440"/>
      <c r="K1505" s="1440"/>
      <c r="L1505" s="1440"/>
      <c r="M1505" s="1440"/>
      <c r="N1505" s="1440"/>
      <c r="O1505" s="1440"/>
      <c r="P1505" s="1440"/>
      <c r="Q1505" s="1440"/>
      <c r="R1505" s="1440"/>
      <c r="S1505" s="1440"/>
      <c r="T1505" s="1440"/>
      <c r="U1505" s="1440"/>
      <c r="V1505" s="1440"/>
      <c r="W1505" s="1440"/>
      <c r="X1505" s="1440"/>
      <c r="Y1505" s="1440"/>
      <c r="Z1505" s="1440"/>
      <c r="AA1505" s="1440"/>
      <c r="AB1505" s="1440"/>
      <c r="AC1505" s="1440"/>
      <c r="AD1505" s="1440"/>
      <c r="AE1505" s="1440"/>
      <c r="AF1505" s="1440"/>
      <c r="AG1505" s="1440"/>
      <c r="AH1505" s="1440"/>
      <c r="AI1505" s="1440"/>
      <c r="AJ1505" s="1440"/>
      <c r="AK1505" s="1440"/>
      <c r="AL1505" s="1440"/>
      <c r="AM1505" s="1440"/>
      <c r="AN1505" s="1440"/>
      <c r="AO1505" s="1440"/>
      <c r="AP1505" s="1440"/>
      <c r="AQ1505" s="1440"/>
      <c r="AR1505" s="1440"/>
      <c r="AS1505" s="1440"/>
      <c r="AT1505" s="1440"/>
      <c r="AU1505" s="1440"/>
      <c r="AV1505" s="1440"/>
      <c r="AW1505" s="1440"/>
      <c r="AX1505" s="1440"/>
      <c r="AY1505" s="1440"/>
      <c r="AZ1505" s="1440"/>
      <c r="BA1505" s="1440"/>
      <c r="BB1505" s="1440"/>
      <c r="BC1505" s="1440"/>
    </row>
    <row r="1506" spans="1:55" hidden="1">
      <c r="A1506" s="1439">
        <v>35</v>
      </c>
      <c r="B1506" s="1439"/>
      <c r="C1506" s="1439"/>
      <c r="D1506" s="1440"/>
      <c r="E1506" s="1440"/>
      <c r="F1506" s="1440"/>
      <c r="G1506" s="1440"/>
      <c r="H1506" s="1440"/>
      <c r="I1506" s="1440"/>
      <c r="J1506" s="1440"/>
      <c r="K1506" s="1440"/>
      <c r="L1506" s="1440"/>
      <c r="M1506" s="1440"/>
      <c r="N1506" s="1440"/>
      <c r="O1506" s="1440"/>
      <c r="P1506" s="1440"/>
      <c r="Q1506" s="1440"/>
      <c r="R1506" s="1440"/>
      <c r="S1506" s="1440"/>
      <c r="T1506" s="1440"/>
      <c r="U1506" s="1440"/>
      <c r="V1506" s="1440"/>
      <c r="W1506" s="1440"/>
      <c r="X1506" s="1440"/>
      <c r="Y1506" s="1440"/>
      <c r="Z1506" s="1440"/>
      <c r="AA1506" s="1440"/>
      <c r="AB1506" s="1440"/>
      <c r="AC1506" s="1440"/>
      <c r="AD1506" s="1440"/>
      <c r="AE1506" s="1440"/>
      <c r="AF1506" s="1440"/>
      <c r="AG1506" s="1440"/>
      <c r="AH1506" s="1440"/>
      <c r="AI1506" s="1440"/>
      <c r="AJ1506" s="1440"/>
      <c r="AK1506" s="1440"/>
      <c r="AL1506" s="1440"/>
      <c r="AM1506" s="1440"/>
      <c r="AN1506" s="1440"/>
      <c r="AO1506" s="1440"/>
      <c r="AP1506" s="1440"/>
      <c r="AQ1506" s="1440"/>
      <c r="AR1506" s="1440"/>
      <c r="AS1506" s="1440"/>
      <c r="AT1506" s="1440"/>
      <c r="AU1506" s="1440"/>
      <c r="AV1506" s="1440"/>
      <c r="AW1506" s="1440"/>
      <c r="AX1506" s="1440"/>
      <c r="AY1506" s="1440"/>
      <c r="AZ1506" s="1440"/>
      <c r="BA1506" s="1440"/>
      <c r="BB1506" s="1440"/>
      <c r="BC1506" s="1440"/>
    </row>
    <row r="1507" spans="1:55" hidden="1">
      <c r="A1507" s="1439">
        <v>36</v>
      </c>
      <c r="B1507" s="1439"/>
      <c r="C1507" s="1439"/>
      <c r="D1507" s="1440"/>
      <c r="E1507" s="1440"/>
      <c r="F1507" s="1440"/>
      <c r="G1507" s="1440"/>
      <c r="H1507" s="1440"/>
      <c r="I1507" s="1440"/>
      <c r="J1507" s="1440"/>
      <c r="K1507" s="1440"/>
      <c r="L1507" s="1440"/>
      <c r="M1507" s="1440"/>
      <c r="N1507" s="1440"/>
      <c r="O1507" s="1440"/>
      <c r="P1507" s="1440"/>
      <c r="Q1507" s="1440"/>
      <c r="R1507" s="1440"/>
      <c r="S1507" s="1440"/>
      <c r="T1507" s="1440"/>
      <c r="U1507" s="1440"/>
      <c r="V1507" s="1440"/>
      <c r="W1507" s="1440"/>
      <c r="X1507" s="1440"/>
      <c r="Y1507" s="1440"/>
      <c r="Z1507" s="1440"/>
      <c r="AA1507" s="1440"/>
      <c r="AB1507" s="1440"/>
      <c r="AC1507" s="1440"/>
      <c r="AD1507" s="1440"/>
      <c r="AE1507" s="1440"/>
      <c r="AF1507" s="1440"/>
      <c r="AG1507" s="1440"/>
      <c r="AH1507" s="1440"/>
      <c r="AI1507" s="1440"/>
      <c r="AJ1507" s="1440"/>
      <c r="AK1507" s="1440"/>
      <c r="AL1507" s="1440"/>
      <c r="AM1507" s="1440"/>
      <c r="AN1507" s="1440"/>
      <c r="AO1507" s="1440"/>
      <c r="AP1507" s="1440"/>
      <c r="AQ1507" s="1440"/>
      <c r="AR1507" s="1440"/>
      <c r="AS1507" s="1440"/>
      <c r="AT1507" s="1440"/>
      <c r="AU1507" s="1440"/>
      <c r="AV1507" s="1440"/>
      <c r="AW1507" s="1440"/>
      <c r="AX1507" s="1440"/>
      <c r="AY1507" s="1440"/>
      <c r="AZ1507" s="1440"/>
      <c r="BA1507" s="1440"/>
      <c r="BB1507" s="1440"/>
      <c r="BC1507" s="1440"/>
    </row>
    <row r="1508" spans="1:55" hidden="1">
      <c r="A1508" s="1439">
        <v>37</v>
      </c>
      <c r="B1508" s="1439"/>
      <c r="C1508" s="1439"/>
      <c r="D1508" s="1440"/>
      <c r="E1508" s="1440"/>
      <c r="F1508" s="1440"/>
      <c r="G1508" s="1440"/>
      <c r="H1508" s="1440"/>
      <c r="I1508" s="1440"/>
      <c r="J1508" s="1440"/>
      <c r="K1508" s="1440"/>
      <c r="L1508" s="1440"/>
      <c r="M1508" s="1440"/>
      <c r="N1508" s="1440"/>
      <c r="O1508" s="1440"/>
      <c r="P1508" s="1440"/>
      <c r="Q1508" s="1440"/>
      <c r="R1508" s="1440"/>
      <c r="S1508" s="1440"/>
      <c r="T1508" s="1440"/>
      <c r="U1508" s="1440"/>
      <c r="V1508" s="1440"/>
      <c r="W1508" s="1440"/>
      <c r="X1508" s="1440"/>
      <c r="Y1508" s="1440"/>
      <c r="Z1508" s="1440"/>
      <c r="AA1508" s="1440"/>
      <c r="AB1508" s="1440"/>
      <c r="AC1508" s="1440"/>
      <c r="AD1508" s="1440"/>
      <c r="AE1508" s="1440"/>
      <c r="AF1508" s="1440"/>
      <c r="AG1508" s="1440"/>
      <c r="AH1508" s="1440"/>
      <c r="AI1508" s="1440"/>
      <c r="AJ1508" s="1440"/>
      <c r="AK1508" s="1440"/>
      <c r="AL1508" s="1440"/>
      <c r="AM1508" s="1440"/>
      <c r="AN1508" s="1440"/>
      <c r="AO1508" s="1440"/>
      <c r="AP1508" s="1440"/>
      <c r="AQ1508" s="1440"/>
      <c r="AR1508" s="1440"/>
      <c r="AS1508" s="1440"/>
      <c r="AT1508" s="1440"/>
      <c r="AU1508" s="1440"/>
      <c r="AV1508" s="1440"/>
      <c r="AW1508" s="1440"/>
      <c r="AX1508" s="1440"/>
      <c r="AY1508" s="1440"/>
      <c r="AZ1508" s="1440"/>
      <c r="BA1508" s="1440"/>
      <c r="BB1508" s="1440"/>
      <c r="BC1508" s="1440"/>
    </row>
    <row r="1509" spans="1:55" hidden="1">
      <c r="A1509" s="1439">
        <v>38</v>
      </c>
      <c r="B1509" s="1439"/>
      <c r="C1509" s="1439"/>
      <c r="D1509" s="1440"/>
      <c r="E1509" s="1440"/>
      <c r="F1509" s="1440"/>
      <c r="G1509" s="1440"/>
      <c r="H1509" s="1440"/>
      <c r="I1509" s="1440"/>
      <c r="J1509" s="1440"/>
      <c r="K1509" s="1440"/>
      <c r="L1509" s="1440"/>
      <c r="M1509" s="1440"/>
      <c r="N1509" s="1440"/>
      <c r="O1509" s="1440"/>
      <c r="P1509" s="1440"/>
      <c r="Q1509" s="1440"/>
      <c r="R1509" s="1440"/>
      <c r="S1509" s="1440"/>
      <c r="T1509" s="1440"/>
      <c r="U1509" s="1440"/>
      <c r="V1509" s="1440"/>
      <c r="W1509" s="1440"/>
      <c r="X1509" s="1440"/>
      <c r="Y1509" s="1440"/>
      <c r="Z1509" s="1440"/>
      <c r="AA1509" s="1440"/>
      <c r="AB1509" s="1440"/>
      <c r="AC1509" s="1440"/>
      <c r="AD1509" s="1440"/>
      <c r="AE1509" s="1440"/>
      <c r="AF1509" s="1440"/>
      <c r="AG1509" s="1440"/>
      <c r="AH1509" s="1440"/>
      <c r="AI1509" s="1440"/>
      <c r="AJ1509" s="1440"/>
      <c r="AK1509" s="1440"/>
      <c r="AL1509" s="1440"/>
      <c r="AM1509" s="1440"/>
      <c r="AN1509" s="1440"/>
      <c r="AO1509" s="1440"/>
      <c r="AP1509" s="1440"/>
      <c r="AQ1509" s="1440"/>
      <c r="AR1509" s="1440"/>
      <c r="AS1509" s="1440"/>
      <c r="AT1509" s="1440"/>
      <c r="AU1509" s="1440"/>
      <c r="AV1509" s="1440"/>
      <c r="AW1509" s="1440"/>
      <c r="AX1509" s="1440"/>
      <c r="AY1509" s="1440"/>
      <c r="AZ1509" s="1440"/>
      <c r="BA1509" s="1440"/>
      <c r="BB1509" s="1440"/>
      <c r="BC1509" s="1440"/>
    </row>
    <row r="1510" spans="1:55" hidden="1">
      <c r="A1510" s="1439">
        <v>39</v>
      </c>
      <c r="B1510" s="1439"/>
      <c r="C1510" s="1439"/>
      <c r="D1510" s="1440"/>
      <c r="E1510" s="1440"/>
      <c r="F1510" s="1440"/>
      <c r="G1510" s="1440"/>
      <c r="H1510" s="1440"/>
      <c r="I1510" s="1440"/>
      <c r="J1510" s="1440"/>
      <c r="K1510" s="1440"/>
      <c r="L1510" s="1440"/>
      <c r="M1510" s="1440"/>
      <c r="N1510" s="1440"/>
      <c r="O1510" s="1440"/>
      <c r="P1510" s="1440"/>
      <c r="Q1510" s="1440"/>
      <c r="R1510" s="1440"/>
      <c r="S1510" s="1440"/>
      <c r="T1510" s="1440"/>
      <c r="U1510" s="1440"/>
      <c r="V1510" s="1440"/>
      <c r="W1510" s="1440"/>
      <c r="X1510" s="1440"/>
      <c r="Y1510" s="1440"/>
      <c r="Z1510" s="1440"/>
      <c r="AA1510" s="1440"/>
      <c r="AB1510" s="1440"/>
      <c r="AC1510" s="1440"/>
      <c r="AD1510" s="1440"/>
      <c r="AE1510" s="1440"/>
      <c r="AF1510" s="1440"/>
      <c r="AG1510" s="1440"/>
      <c r="AH1510" s="1440"/>
      <c r="AI1510" s="1440"/>
      <c r="AJ1510" s="1440"/>
      <c r="AK1510" s="1440"/>
      <c r="AL1510" s="1440"/>
      <c r="AM1510" s="1440"/>
      <c r="AN1510" s="1440"/>
      <c r="AO1510" s="1440"/>
      <c r="AP1510" s="1440"/>
      <c r="AQ1510" s="1440"/>
      <c r="AR1510" s="1440"/>
      <c r="AS1510" s="1440"/>
      <c r="AT1510" s="1440"/>
      <c r="AU1510" s="1440"/>
      <c r="AV1510" s="1440"/>
      <c r="AW1510" s="1440"/>
      <c r="AX1510" s="1440"/>
      <c r="AY1510" s="1440"/>
      <c r="AZ1510" s="1440"/>
      <c r="BA1510" s="1440"/>
      <c r="BB1510" s="1440"/>
      <c r="BC1510" s="1440"/>
    </row>
    <row r="1511" spans="1:55" hidden="1">
      <c r="A1511" s="1439">
        <v>40</v>
      </c>
      <c r="B1511" s="1439"/>
      <c r="C1511" s="1439"/>
      <c r="D1511" s="1440"/>
      <c r="E1511" s="1440"/>
      <c r="F1511" s="1440"/>
      <c r="G1511" s="1440"/>
      <c r="H1511" s="1440"/>
      <c r="I1511" s="1440"/>
      <c r="J1511" s="1440"/>
      <c r="K1511" s="1440"/>
      <c r="L1511" s="1440"/>
      <c r="M1511" s="1440"/>
      <c r="N1511" s="1440"/>
      <c r="O1511" s="1440"/>
      <c r="P1511" s="1440"/>
      <c r="Q1511" s="1440"/>
      <c r="R1511" s="1440"/>
      <c r="S1511" s="1440"/>
      <c r="T1511" s="1440"/>
      <c r="U1511" s="1440"/>
      <c r="V1511" s="1440"/>
      <c r="W1511" s="1440"/>
      <c r="X1511" s="1440"/>
      <c r="Y1511" s="1440"/>
      <c r="Z1511" s="1440"/>
      <c r="AA1511" s="1440"/>
      <c r="AB1511" s="1440"/>
      <c r="AC1511" s="1440"/>
      <c r="AD1511" s="1440"/>
      <c r="AE1511" s="1440"/>
      <c r="AF1511" s="1440"/>
      <c r="AG1511" s="1440"/>
      <c r="AH1511" s="1440"/>
      <c r="AI1511" s="1440"/>
      <c r="AJ1511" s="1440"/>
      <c r="AK1511" s="1440"/>
      <c r="AL1511" s="1440"/>
      <c r="AM1511" s="1440"/>
      <c r="AN1511" s="1440"/>
      <c r="AO1511" s="1440"/>
      <c r="AP1511" s="1440"/>
      <c r="AQ1511" s="1440"/>
      <c r="AR1511" s="1440"/>
      <c r="AS1511" s="1440"/>
      <c r="AT1511" s="1440"/>
      <c r="AU1511" s="1440"/>
      <c r="AV1511" s="1440"/>
      <c r="AW1511" s="1440"/>
      <c r="AX1511" s="1440"/>
      <c r="AY1511" s="1440"/>
      <c r="AZ1511" s="1440"/>
      <c r="BA1511" s="1440"/>
      <c r="BB1511" s="1440"/>
      <c r="BC1511" s="1440"/>
    </row>
    <row r="1512" spans="1:55" hidden="1">
      <c r="A1512" s="1439">
        <v>41</v>
      </c>
      <c r="B1512" s="1439"/>
      <c r="C1512" s="1439"/>
      <c r="D1512" s="1440"/>
      <c r="E1512" s="1440"/>
      <c r="F1512" s="1440"/>
      <c r="G1512" s="1440"/>
      <c r="H1512" s="1440"/>
      <c r="I1512" s="1440"/>
      <c r="J1512" s="1440"/>
      <c r="K1512" s="1440"/>
      <c r="L1512" s="1440"/>
      <c r="M1512" s="1440"/>
      <c r="N1512" s="1440"/>
      <c r="O1512" s="1440"/>
      <c r="P1512" s="1440"/>
      <c r="Q1512" s="1440"/>
      <c r="R1512" s="1440"/>
      <c r="S1512" s="1440"/>
      <c r="T1512" s="1440"/>
      <c r="U1512" s="1440"/>
      <c r="V1512" s="1440"/>
      <c r="W1512" s="1440"/>
      <c r="X1512" s="1440"/>
      <c r="Y1512" s="1440"/>
      <c r="Z1512" s="1440"/>
      <c r="AA1512" s="1440"/>
      <c r="AB1512" s="1440"/>
      <c r="AC1512" s="1440"/>
      <c r="AD1512" s="1440"/>
      <c r="AE1512" s="1440"/>
      <c r="AF1512" s="1440"/>
      <c r="AG1512" s="1440"/>
      <c r="AH1512" s="1440"/>
      <c r="AI1512" s="1440"/>
      <c r="AJ1512" s="1440"/>
      <c r="AK1512" s="1440"/>
      <c r="AL1512" s="1440"/>
      <c r="AM1512" s="1440"/>
      <c r="AN1512" s="1440"/>
      <c r="AO1512" s="1440"/>
      <c r="AP1512" s="1440"/>
      <c r="AQ1512" s="1440"/>
      <c r="AR1512" s="1440"/>
      <c r="AS1512" s="1440"/>
      <c r="AT1512" s="1440"/>
      <c r="AU1512" s="1440"/>
      <c r="AV1512" s="1440"/>
      <c r="AW1512" s="1440"/>
      <c r="AX1512" s="1440"/>
      <c r="AY1512" s="1440"/>
      <c r="AZ1512" s="1440"/>
      <c r="BA1512" s="1440"/>
      <c r="BB1512" s="1440"/>
      <c r="BC1512" s="1440"/>
    </row>
    <row r="1513" spans="1:55" hidden="1">
      <c r="A1513" s="1439">
        <v>42</v>
      </c>
      <c r="B1513" s="1439"/>
      <c r="C1513" s="1439"/>
      <c r="D1513" s="1440"/>
      <c r="E1513" s="1440"/>
      <c r="F1513" s="1440"/>
      <c r="G1513" s="1440"/>
      <c r="H1513" s="1440"/>
      <c r="I1513" s="1440"/>
      <c r="J1513" s="1440"/>
      <c r="K1513" s="1440"/>
      <c r="L1513" s="1440"/>
      <c r="M1513" s="1440"/>
      <c r="N1513" s="1440"/>
      <c r="O1513" s="1440"/>
      <c r="P1513" s="1440"/>
      <c r="Q1513" s="1440"/>
      <c r="R1513" s="1440"/>
      <c r="S1513" s="1440"/>
      <c r="T1513" s="1440"/>
      <c r="U1513" s="1440"/>
      <c r="V1513" s="1440"/>
      <c r="W1513" s="1440"/>
      <c r="X1513" s="1440"/>
      <c r="Y1513" s="1440"/>
      <c r="Z1513" s="1440"/>
      <c r="AA1513" s="1440"/>
      <c r="AB1513" s="1440"/>
      <c r="AC1513" s="1440"/>
      <c r="AD1513" s="1440"/>
      <c r="AE1513" s="1440"/>
      <c r="AF1513" s="1440"/>
      <c r="AG1513" s="1440"/>
      <c r="AH1513" s="1440"/>
      <c r="AI1513" s="1440"/>
      <c r="AJ1513" s="1440"/>
      <c r="AK1513" s="1440"/>
      <c r="AL1513" s="1440"/>
      <c r="AM1513" s="1440"/>
      <c r="AN1513" s="1440"/>
      <c r="AO1513" s="1440"/>
      <c r="AP1513" s="1440"/>
      <c r="AQ1513" s="1440"/>
      <c r="AR1513" s="1440"/>
      <c r="AS1513" s="1440"/>
      <c r="AT1513" s="1440"/>
      <c r="AU1513" s="1440"/>
      <c r="AV1513" s="1440"/>
      <c r="AW1513" s="1440"/>
      <c r="AX1513" s="1440"/>
      <c r="AY1513" s="1440"/>
      <c r="AZ1513" s="1440"/>
      <c r="BA1513" s="1440"/>
      <c r="BB1513" s="1440"/>
      <c r="BC1513" s="1440"/>
    </row>
    <row r="1514" spans="1:55" hidden="1">
      <c r="A1514" s="1439">
        <v>43</v>
      </c>
      <c r="B1514" s="1439"/>
      <c r="C1514" s="1439"/>
      <c r="D1514" s="1440"/>
      <c r="E1514" s="1440"/>
      <c r="F1514" s="1440"/>
      <c r="G1514" s="1440"/>
      <c r="H1514" s="1440"/>
      <c r="I1514" s="1440"/>
      <c r="J1514" s="1440"/>
      <c r="K1514" s="1440"/>
      <c r="L1514" s="1440"/>
      <c r="M1514" s="1440"/>
      <c r="N1514" s="1440"/>
      <c r="O1514" s="1440"/>
      <c r="P1514" s="1440"/>
      <c r="Q1514" s="1440"/>
      <c r="R1514" s="1440"/>
      <c r="S1514" s="1440"/>
      <c r="T1514" s="1440"/>
      <c r="U1514" s="1440"/>
      <c r="V1514" s="1440"/>
      <c r="W1514" s="1440"/>
      <c r="X1514" s="1440"/>
      <c r="Y1514" s="1440"/>
      <c r="Z1514" s="1440"/>
      <c r="AA1514" s="1440"/>
      <c r="AB1514" s="1440"/>
      <c r="AC1514" s="1440"/>
      <c r="AD1514" s="1440"/>
      <c r="AE1514" s="1440"/>
      <c r="AF1514" s="1440"/>
      <c r="AG1514" s="1440"/>
      <c r="AH1514" s="1440"/>
      <c r="AI1514" s="1440"/>
      <c r="AJ1514" s="1440"/>
      <c r="AK1514" s="1440"/>
      <c r="AL1514" s="1440"/>
      <c r="AM1514" s="1440"/>
      <c r="AN1514" s="1440"/>
      <c r="AO1514" s="1440"/>
      <c r="AP1514" s="1440"/>
      <c r="AQ1514" s="1440"/>
      <c r="AR1514" s="1440"/>
      <c r="AS1514" s="1440"/>
      <c r="AT1514" s="1440"/>
      <c r="AU1514" s="1440"/>
      <c r="AV1514" s="1440"/>
      <c r="AW1514" s="1440"/>
      <c r="AX1514" s="1440"/>
      <c r="AY1514" s="1440"/>
      <c r="AZ1514" s="1440"/>
      <c r="BA1514" s="1440"/>
      <c r="BB1514" s="1440"/>
      <c r="BC1514" s="1440"/>
    </row>
    <row r="1515" spans="1:55" hidden="1">
      <c r="A1515" s="1439">
        <v>44</v>
      </c>
      <c r="B1515" s="1439"/>
      <c r="C1515" s="1439"/>
      <c r="D1515" s="1440"/>
      <c r="E1515" s="1440"/>
      <c r="F1515" s="1440"/>
      <c r="G1515" s="1440"/>
      <c r="H1515" s="1440"/>
      <c r="I1515" s="1440"/>
      <c r="J1515" s="1440"/>
      <c r="K1515" s="1440"/>
      <c r="L1515" s="1440"/>
      <c r="M1515" s="1440"/>
      <c r="N1515" s="1440"/>
      <c r="O1515" s="1440"/>
      <c r="P1515" s="1440"/>
      <c r="Q1515" s="1440"/>
      <c r="R1515" s="1440"/>
      <c r="S1515" s="1440"/>
      <c r="T1515" s="1440"/>
      <c r="U1515" s="1440"/>
      <c r="V1515" s="1440"/>
      <c r="W1515" s="1440"/>
      <c r="X1515" s="1440"/>
      <c r="Y1515" s="1440"/>
      <c r="Z1515" s="1440"/>
      <c r="AA1515" s="1440"/>
      <c r="AB1515" s="1440"/>
      <c r="AC1515" s="1440"/>
      <c r="AD1515" s="1440"/>
      <c r="AE1515" s="1440"/>
      <c r="AF1515" s="1440"/>
      <c r="AG1515" s="1440"/>
      <c r="AH1515" s="1440"/>
      <c r="AI1515" s="1440"/>
      <c r="AJ1515" s="1440"/>
      <c r="AK1515" s="1440"/>
      <c r="AL1515" s="1440"/>
      <c r="AM1515" s="1440"/>
      <c r="AN1515" s="1440"/>
      <c r="AO1515" s="1440"/>
      <c r="AP1515" s="1440"/>
      <c r="AQ1515" s="1440"/>
      <c r="AR1515" s="1440"/>
      <c r="AS1515" s="1440"/>
      <c r="AT1515" s="1440"/>
      <c r="AU1515" s="1440"/>
      <c r="AV1515" s="1440"/>
      <c r="AW1515" s="1440"/>
      <c r="AX1515" s="1440"/>
      <c r="AY1515" s="1440"/>
      <c r="AZ1515" s="1440"/>
      <c r="BA1515" s="1440"/>
      <c r="BB1515" s="1440"/>
      <c r="BC1515" s="1440"/>
    </row>
    <row r="1516" spans="1:55" hidden="1">
      <c r="A1516" s="1439">
        <v>45</v>
      </c>
      <c r="B1516" s="1439"/>
      <c r="C1516" s="1439"/>
      <c r="D1516" s="1440"/>
      <c r="E1516" s="1440"/>
      <c r="F1516" s="1440"/>
      <c r="G1516" s="1440"/>
      <c r="H1516" s="1440"/>
      <c r="I1516" s="1440"/>
      <c r="J1516" s="1440"/>
      <c r="K1516" s="1440"/>
      <c r="L1516" s="1440"/>
      <c r="M1516" s="1440"/>
      <c r="N1516" s="1440"/>
      <c r="O1516" s="1440"/>
      <c r="P1516" s="1440"/>
      <c r="Q1516" s="1440"/>
      <c r="R1516" s="1440"/>
      <c r="S1516" s="1440"/>
      <c r="T1516" s="1440"/>
      <c r="U1516" s="1440"/>
      <c r="V1516" s="1440"/>
      <c r="W1516" s="1440"/>
      <c r="X1516" s="1440"/>
      <c r="Y1516" s="1440"/>
      <c r="Z1516" s="1440"/>
      <c r="AA1516" s="1440"/>
      <c r="AB1516" s="1440"/>
      <c r="AC1516" s="1440"/>
      <c r="AD1516" s="1440"/>
      <c r="AE1516" s="1440"/>
      <c r="AF1516" s="1440"/>
      <c r="AG1516" s="1440"/>
      <c r="AH1516" s="1440"/>
      <c r="AI1516" s="1440"/>
      <c r="AJ1516" s="1440"/>
      <c r="AK1516" s="1440"/>
      <c r="AL1516" s="1440"/>
      <c r="AM1516" s="1440"/>
      <c r="AN1516" s="1440"/>
      <c r="AO1516" s="1440"/>
      <c r="AP1516" s="1440"/>
      <c r="AQ1516" s="1440"/>
      <c r="AR1516" s="1440"/>
      <c r="AS1516" s="1440"/>
      <c r="AT1516" s="1440"/>
      <c r="AU1516" s="1440"/>
      <c r="AV1516" s="1440"/>
      <c r="AW1516" s="1440"/>
      <c r="AX1516" s="1440"/>
      <c r="AY1516" s="1440"/>
      <c r="AZ1516" s="1440"/>
      <c r="BA1516" s="1440"/>
      <c r="BB1516" s="1440"/>
      <c r="BC1516" s="1440"/>
    </row>
    <row r="1517" spans="1:55" hidden="1">
      <c r="A1517" s="1439">
        <v>46</v>
      </c>
      <c r="B1517" s="1439"/>
      <c r="C1517" s="1439"/>
      <c r="D1517" s="1440"/>
      <c r="E1517" s="1440"/>
      <c r="F1517" s="1440"/>
      <c r="G1517" s="1440"/>
      <c r="H1517" s="1440"/>
      <c r="I1517" s="1440"/>
      <c r="J1517" s="1440"/>
      <c r="K1517" s="1440"/>
      <c r="L1517" s="1440"/>
      <c r="M1517" s="1440"/>
      <c r="N1517" s="1440"/>
      <c r="O1517" s="1440"/>
      <c r="P1517" s="1440"/>
      <c r="Q1517" s="1440"/>
      <c r="R1517" s="1440"/>
      <c r="S1517" s="1440"/>
      <c r="T1517" s="1440"/>
      <c r="U1517" s="1440"/>
      <c r="V1517" s="1440"/>
      <c r="W1517" s="1440"/>
      <c r="X1517" s="1440"/>
      <c r="Y1517" s="1440"/>
      <c r="Z1517" s="1440"/>
      <c r="AA1517" s="1440"/>
      <c r="AB1517" s="1440"/>
      <c r="AC1517" s="1440"/>
      <c r="AD1517" s="1440"/>
      <c r="AE1517" s="1440"/>
      <c r="AF1517" s="1440"/>
      <c r="AG1517" s="1440"/>
      <c r="AH1517" s="1440"/>
      <c r="AI1517" s="1440"/>
      <c r="AJ1517" s="1440"/>
      <c r="AK1517" s="1440"/>
      <c r="AL1517" s="1440"/>
      <c r="AM1517" s="1440"/>
      <c r="AN1517" s="1440"/>
      <c r="AO1517" s="1440"/>
      <c r="AP1517" s="1440"/>
      <c r="AQ1517" s="1440"/>
      <c r="AR1517" s="1440"/>
      <c r="AS1517" s="1440"/>
      <c r="AT1517" s="1440"/>
      <c r="AU1517" s="1440"/>
      <c r="AV1517" s="1440"/>
      <c r="AW1517" s="1440"/>
      <c r="AX1517" s="1440"/>
      <c r="AY1517" s="1440"/>
      <c r="AZ1517" s="1440"/>
      <c r="BA1517" s="1440"/>
      <c r="BB1517" s="1440"/>
      <c r="BC1517" s="1440"/>
    </row>
    <row r="1518" spans="1:55" hidden="1">
      <c r="A1518" s="1439">
        <v>47</v>
      </c>
      <c r="B1518" s="1439"/>
      <c r="C1518" s="1439"/>
      <c r="D1518" s="1440"/>
      <c r="E1518" s="1440"/>
      <c r="F1518" s="1440"/>
      <c r="G1518" s="1440"/>
      <c r="H1518" s="1440"/>
      <c r="I1518" s="1440"/>
      <c r="J1518" s="1440"/>
      <c r="K1518" s="1440"/>
      <c r="L1518" s="1440"/>
      <c r="M1518" s="1440"/>
      <c r="N1518" s="1440"/>
      <c r="O1518" s="1440"/>
      <c r="P1518" s="1440"/>
      <c r="Q1518" s="1440"/>
      <c r="R1518" s="1440"/>
      <c r="S1518" s="1440"/>
      <c r="T1518" s="1440"/>
      <c r="U1518" s="1440"/>
      <c r="V1518" s="1440"/>
      <c r="W1518" s="1440"/>
      <c r="X1518" s="1440"/>
      <c r="Y1518" s="1440"/>
      <c r="Z1518" s="1440"/>
      <c r="AA1518" s="1440"/>
      <c r="AB1518" s="1440"/>
      <c r="AC1518" s="1440"/>
      <c r="AD1518" s="1440"/>
      <c r="AE1518" s="1440"/>
      <c r="AF1518" s="1440"/>
      <c r="AG1518" s="1440"/>
      <c r="AH1518" s="1440"/>
      <c r="AI1518" s="1440"/>
      <c r="AJ1518" s="1440"/>
      <c r="AK1518" s="1440"/>
      <c r="AL1518" s="1440"/>
      <c r="AM1518" s="1440"/>
      <c r="AN1518" s="1440"/>
      <c r="AO1518" s="1440"/>
      <c r="AP1518" s="1440"/>
      <c r="AQ1518" s="1440"/>
      <c r="AR1518" s="1440"/>
      <c r="AS1518" s="1440"/>
      <c r="AT1518" s="1440"/>
      <c r="AU1518" s="1440"/>
      <c r="AV1518" s="1440"/>
      <c r="AW1518" s="1440"/>
      <c r="AX1518" s="1440"/>
      <c r="AY1518" s="1440"/>
      <c r="AZ1518" s="1440"/>
      <c r="BA1518" s="1440"/>
      <c r="BB1518" s="1440"/>
      <c r="BC1518" s="1440"/>
    </row>
    <row r="1519" spans="1:55" hidden="1">
      <c r="A1519" s="1439">
        <v>48</v>
      </c>
      <c r="B1519" s="1439"/>
      <c r="C1519" s="1439"/>
      <c r="D1519" s="1440"/>
      <c r="E1519" s="1440"/>
      <c r="F1519" s="1440"/>
      <c r="G1519" s="1440"/>
      <c r="H1519" s="1440"/>
      <c r="I1519" s="1440"/>
      <c r="J1519" s="1440"/>
      <c r="K1519" s="1440"/>
      <c r="L1519" s="1440"/>
      <c r="M1519" s="1440"/>
      <c r="N1519" s="1440"/>
      <c r="O1519" s="1440"/>
      <c r="P1519" s="1440"/>
      <c r="Q1519" s="1440"/>
      <c r="R1519" s="1440"/>
      <c r="S1519" s="1440"/>
      <c r="T1519" s="1440"/>
      <c r="U1519" s="1440"/>
      <c r="V1519" s="1440"/>
      <c r="W1519" s="1440"/>
      <c r="X1519" s="1440"/>
      <c r="Y1519" s="1440"/>
      <c r="Z1519" s="1440"/>
      <c r="AA1519" s="1440"/>
      <c r="AB1519" s="1440"/>
      <c r="AC1519" s="1440"/>
      <c r="AD1519" s="1440"/>
      <c r="AE1519" s="1440"/>
      <c r="AF1519" s="1440"/>
      <c r="AG1519" s="1440"/>
      <c r="AH1519" s="1440"/>
      <c r="AI1519" s="1440"/>
      <c r="AJ1519" s="1440"/>
      <c r="AK1519" s="1440"/>
      <c r="AL1519" s="1440"/>
      <c r="AM1519" s="1440"/>
      <c r="AN1519" s="1440"/>
      <c r="AO1519" s="1440"/>
      <c r="AP1519" s="1440"/>
      <c r="AQ1519" s="1440"/>
      <c r="AR1519" s="1440"/>
      <c r="AS1519" s="1440"/>
      <c r="AT1519" s="1440"/>
      <c r="AU1519" s="1440"/>
      <c r="AV1519" s="1440"/>
      <c r="AW1519" s="1440"/>
      <c r="AX1519" s="1440"/>
      <c r="AY1519" s="1440"/>
      <c r="AZ1519" s="1440"/>
      <c r="BA1519" s="1440"/>
      <c r="BB1519" s="1440"/>
      <c r="BC1519" s="1440"/>
    </row>
    <row r="1520" spans="1:55" hidden="1">
      <c r="A1520" s="1439">
        <v>49</v>
      </c>
      <c r="B1520" s="1439"/>
      <c r="C1520" s="1439"/>
      <c r="D1520" s="1440"/>
      <c r="E1520" s="1440"/>
      <c r="F1520" s="1440"/>
      <c r="G1520" s="1440"/>
      <c r="H1520" s="1440"/>
      <c r="I1520" s="1440"/>
      <c r="J1520" s="1440"/>
      <c r="K1520" s="1440"/>
      <c r="L1520" s="1440"/>
      <c r="M1520" s="1440"/>
      <c r="N1520" s="1440"/>
      <c r="O1520" s="1440"/>
      <c r="P1520" s="1440"/>
      <c r="Q1520" s="1440"/>
      <c r="R1520" s="1440"/>
      <c r="S1520" s="1440"/>
      <c r="T1520" s="1440"/>
      <c r="U1520" s="1440"/>
      <c r="V1520" s="1440"/>
      <c r="W1520" s="1440"/>
      <c r="X1520" s="1440"/>
      <c r="Y1520" s="1440"/>
      <c r="Z1520" s="1440"/>
      <c r="AA1520" s="1440"/>
      <c r="AB1520" s="1440"/>
      <c r="AC1520" s="1440"/>
      <c r="AD1520" s="1440"/>
      <c r="AE1520" s="1440"/>
      <c r="AF1520" s="1440"/>
      <c r="AG1520" s="1440"/>
      <c r="AH1520" s="1440"/>
      <c r="AI1520" s="1440"/>
      <c r="AJ1520" s="1440"/>
      <c r="AK1520" s="1440"/>
      <c r="AL1520" s="1440"/>
      <c r="AM1520" s="1440"/>
      <c r="AN1520" s="1440"/>
      <c r="AO1520" s="1440"/>
      <c r="AP1520" s="1440"/>
      <c r="AQ1520" s="1440"/>
      <c r="AR1520" s="1440"/>
      <c r="AS1520" s="1440"/>
      <c r="AT1520" s="1440"/>
      <c r="AU1520" s="1440"/>
      <c r="AV1520" s="1440"/>
      <c r="AW1520" s="1440"/>
      <c r="AX1520" s="1440"/>
      <c r="AY1520" s="1440"/>
      <c r="AZ1520" s="1440"/>
      <c r="BA1520" s="1440"/>
      <c r="BB1520" s="1440"/>
      <c r="BC1520" s="1440"/>
    </row>
    <row r="1521" spans="1:55" ht="14" hidden="1" thickBot="1">
      <c r="A1521" s="1925">
        <v>50</v>
      </c>
      <c r="B1521" s="1925"/>
      <c r="C1521" s="1925"/>
      <c r="D1521" s="1926"/>
      <c r="E1521" s="1926"/>
      <c r="F1521" s="1926"/>
      <c r="G1521" s="1926"/>
      <c r="H1521" s="1926"/>
      <c r="I1521" s="1926"/>
      <c r="J1521" s="1926"/>
      <c r="K1521" s="1926"/>
      <c r="L1521" s="1926"/>
      <c r="M1521" s="1926"/>
      <c r="N1521" s="1926"/>
      <c r="O1521" s="1926"/>
      <c r="P1521" s="1926"/>
      <c r="Q1521" s="1926"/>
      <c r="R1521" s="1926"/>
      <c r="S1521" s="1926"/>
      <c r="T1521" s="1926"/>
      <c r="U1521" s="1926"/>
      <c r="V1521" s="1926"/>
      <c r="W1521" s="1926"/>
      <c r="X1521" s="1926"/>
      <c r="Y1521" s="1926"/>
      <c r="Z1521" s="1926"/>
      <c r="AA1521" s="1926"/>
      <c r="AB1521" s="1926"/>
      <c r="AC1521" s="1926"/>
      <c r="AD1521" s="1926"/>
      <c r="AE1521" s="1926"/>
      <c r="AF1521" s="1926"/>
      <c r="AG1521" s="1926"/>
      <c r="AH1521" s="1926"/>
      <c r="AI1521" s="1926"/>
      <c r="AJ1521" s="1926"/>
      <c r="AK1521" s="1926"/>
      <c r="AL1521" s="1926"/>
      <c r="AM1521" s="1926"/>
      <c r="AN1521" s="1926"/>
      <c r="AO1521" s="1926"/>
      <c r="AP1521" s="1926"/>
      <c r="AQ1521" s="1926"/>
      <c r="AR1521" s="1926"/>
      <c r="AS1521" s="1926"/>
      <c r="AT1521" s="1926"/>
      <c r="AU1521" s="1926"/>
      <c r="AV1521" s="1926"/>
      <c r="AW1521" s="1926"/>
      <c r="AX1521" s="1926"/>
      <c r="AY1521" s="1926"/>
      <c r="AZ1521" s="1926"/>
      <c r="BA1521" s="1926"/>
      <c r="BB1521" s="1926"/>
      <c r="BC1521" s="1926"/>
    </row>
    <row r="1522" spans="1:55" ht="14" hidden="1" thickBot="1">
      <c r="A1522" s="1437" t="s">
        <v>85</v>
      </c>
      <c r="B1522" s="1438"/>
      <c r="C1522" s="1438"/>
      <c r="D1522" s="1441">
        <f>SUM(D1472:L1521)</f>
        <v>0</v>
      </c>
      <c r="E1522" s="1441"/>
      <c r="F1522" s="1441"/>
      <c r="G1522" s="1441"/>
      <c r="H1522" s="1441"/>
      <c r="I1522" s="1441"/>
      <c r="J1522" s="1441"/>
      <c r="K1522" s="1441"/>
      <c r="L1522" s="1441"/>
      <c r="M1522" s="1441">
        <f>SUM(M1472:S1521)</f>
        <v>0</v>
      </c>
      <c r="N1522" s="1441"/>
      <c r="O1522" s="1441"/>
      <c r="P1522" s="1441"/>
      <c r="Q1522" s="1441"/>
      <c r="R1522" s="1441"/>
      <c r="S1522" s="1441"/>
      <c r="T1522" s="1441">
        <f>SUM(T1472:AA1521)</f>
        <v>0</v>
      </c>
      <c r="U1522" s="1441"/>
      <c r="V1522" s="1441"/>
      <c r="W1522" s="1441"/>
      <c r="X1522" s="1441"/>
      <c r="Y1522" s="1441"/>
      <c r="Z1522" s="1441"/>
      <c r="AA1522" s="1441"/>
      <c r="AB1522" s="1441">
        <f>SUM(AB1472:AH1521)</f>
        <v>0</v>
      </c>
      <c r="AC1522" s="1441"/>
      <c r="AD1522" s="1441"/>
      <c r="AE1522" s="1441"/>
      <c r="AF1522" s="1441"/>
      <c r="AG1522" s="1441"/>
      <c r="AH1522" s="1441"/>
      <c r="AI1522" s="1441">
        <f>SUM(AI1472:AO1521)</f>
        <v>0</v>
      </c>
      <c r="AJ1522" s="1441"/>
      <c r="AK1522" s="1441"/>
      <c r="AL1522" s="1441"/>
      <c r="AM1522" s="1441"/>
      <c r="AN1522" s="1441"/>
      <c r="AO1522" s="1441"/>
      <c r="AP1522" s="1441">
        <f>SUM(AP1472:AV1521)</f>
        <v>0</v>
      </c>
      <c r="AQ1522" s="1441"/>
      <c r="AR1522" s="1441"/>
      <c r="AS1522" s="1441"/>
      <c r="AT1522" s="1441"/>
      <c r="AU1522" s="1441"/>
      <c r="AV1522" s="1441"/>
      <c r="AW1522" s="1441">
        <f>SUM(AW1472:BC1521)</f>
        <v>0</v>
      </c>
      <c r="AX1522" s="1441"/>
      <c r="AY1522" s="1441"/>
      <c r="AZ1522" s="1441"/>
      <c r="BA1522" s="1441"/>
      <c r="BB1522" s="1441"/>
      <c r="BC1522" s="2091"/>
    </row>
    <row r="1523" spans="1:55" hidden="1">
      <c r="L1523" s="578"/>
      <c r="M1523" s="578"/>
      <c r="N1523" s="578"/>
      <c r="O1523" s="578"/>
      <c r="P1523" s="578"/>
      <c r="Q1523" s="578"/>
      <c r="R1523" s="578"/>
      <c r="S1523" s="578"/>
      <c r="T1523" s="578"/>
      <c r="U1523" s="578"/>
      <c r="V1523" s="578"/>
      <c r="W1523" s="578"/>
      <c r="X1523" s="578"/>
      <c r="Y1523" s="578"/>
      <c r="Z1523" s="578"/>
      <c r="AA1523" s="578"/>
      <c r="AB1523" s="578"/>
      <c r="AC1523" s="578"/>
      <c r="AD1523" s="578"/>
      <c r="AE1523" s="578"/>
      <c r="AF1523" s="578"/>
      <c r="AG1523" s="578"/>
      <c r="AH1523" s="578"/>
      <c r="AI1523" s="578"/>
      <c r="AJ1523" s="578"/>
      <c r="AK1523" s="578"/>
      <c r="AL1523" s="578"/>
      <c r="AM1523" s="578"/>
      <c r="AN1523" s="578"/>
    </row>
    <row r="1524" spans="1:55" hidden="1">
      <c r="L1524" s="578"/>
      <c r="M1524" s="578"/>
      <c r="N1524" s="578"/>
      <c r="O1524" s="578"/>
      <c r="P1524" s="578"/>
      <c r="Q1524" s="578"/>
      <c r="R1524" s="578"/>
      <c r="S1524" s="578"/>
      <c r="T1524" s="578"/>
      <c r="U1524" s="578"/>
      <c r="V1524" s="578"/>
      <c r="W1524" s="578"/>
      <c r="X1524" s="578"/>
      <c r="Y1524" s="578"/>
      <c r="Z1524" s="578"/>
      <c r="AA1524" s="578"/>
      <c r="AB1524" s="578"/>
      <c r="AC1524" s="578"/>
      <c r="AD1524" s="578"/>
      <c r="AE1524" s="578"/>
      <c r="AF1524" s="578"/>
      <c r="AG1524" s="578"/>
      <c r="AH1524" s="578"/>
      <c r="AI1524" s="578"/>
      <c r="AJ1524" s="578"/>
      <c r="AK1524" s="578"/>
      <c r="AL1524" s="578"/>
      <c r="AM1524" s="578"/>
      <c r="AN1524" s="578"/>
    </row>
    <row r="1525" spans="1:55" ht="18.75" hidden="1" customHeight="1">
      <c r="A1525" s="1060" t="s">
        <v>846</v>
      </c>
      <c r="B1525" s="1061"/>
      <c r="C1525" s="1061"/>
      <c r="D1525" s="1061"/>
      <c r="E1525" s="20"/>
      <c r="F1525" s="993" t="s">
        <v>271</v>
      </c>
      <c r="G1525" s="993"/>
      <c r="H1525" s="993"/>
      <c r="I1525" s="993"/>
      <c r="J1525" s="993"/>
      <c r="K1525" s="993"/>
      <c r="L1525" s="993"/>
      <c r="M1525" s="993"/>
      <c r="N1525" s="993"/>
      <c r="O1525" s="21"/>
      <c r="P1525" s="1609" t="s">
        <v>1639</v>
      </c>
      <c r="Q1525" s="1609"/>
      <c r="R1525" s="1609"/>
      <c r="S1525" s="1609"/>
      <c r="T1525" s="1609"/>
      <c r="U1525" s="1609"/>
      <c r="V1525" s="1609"/>
      <c r="W1525" s="1609"/>
      <c r="X1525" s="1609"/>
      <c r="Y1525" s="1609"/>
      <c r="Z1525" s="1609"/>
      <c r="AA1525" s="1609"/>
      <c r="AB1525" s="1609"/>
      <c r="AC1525" s="1609"/>
      <c r="AD1525" s="1609"/>
      <c r="AE1525" s="1609"/>
      <c r="AF1525" s="1609"/>
      <c r="AG1525" s="1609"/>
      <c r="AH1525" s="1609"/>
      <c r="AI1525" s="1609"/>
      <c r="AJ1525" s="1609"/>
      <c r="AK1525" s="1609"/>
      <c r="AL1525" s="1609"/>
      <c r="AM1525" s="1609"/>
      <c r="AN1525" s="1609"/>
      <c r="AO1525" s="1609"/>
      <c r="AP1525" s="1609"/>
      <c r="AQ1525" s="1609"/>
      <c r="AR1525" s="1609"/>
      <c r="AS1525" s="1609"/>
      <c r="AT1525" s="1609"/>
      <c r="AU1525" s="1609"/>
      <c r="AV1525" s="1609"/>
      <c r="AW1525" s="1609"/>
      <c r="AX1525" s="1609"/>
      <c r="AY1525" s="1609"/>
      <c r="AZ1525" s="1609"/>
      <c r="BA1525" s="1609"/>
      <c r="BB1525" s="1609"/>
      <c r="BC1525" s="1609"/>
    </row>
    <row r="1526" spans="1:55" ht="18.75" hidden="1" customHeight="1">
      <c r="A1526" s="1062"/>
      <c r="B1526" s="1063"/>
      <c r="C1526" s="1063"/>
      <c r="D1526" s="1063"/>
      <c r="E1526" s="22"/>
      <c r="F1526" s="1044"/>
      <c r="G1526" s="1044"/>
      <c r="H1526" s="1044"/>
      <c r="I1526" s="1044"/>
      <c r="J1526" s="1044"/>
      <c r="K1526" s="1044"/>
      <c r="L1526" s="1044"/>
      <c r="M1526" s="1044"/>
      <c r="N1526" s="1044"/>
      <c r="O1526" s="23"/>
      <c r="P1526" s="1609"/>
      <c r="Q1526" s="1609"/>
      <c r="R1526" s="1609"/>
      <c r="S1526" s="1609"/>
      <c r="T1526" s="1609"/>
      <c r="U1526" s="1609"/>
      <c r="V1526" s="1609"/>
      <c r="W1526" s="1609"/>
      <c r="X1526" s="1609"/>
      <c r="Y1526" s="1609"/>
      <c r="Z1526" s="1609"/>
      <c r="AA1526" s="1609"/>
      <c r="AB1526" s="1609"/>
      <c r="AC1526" s="1609"/>
      <c r="AD1526" s="1609"/>
      <c r="AE1526" s="1609"/>
      <c r="AF1526" s="1609"/>
      <c r="AG1526" s="1609"/>
      <c r="AH1526" s="1609"/>
      <c r="AI1526" s="1609"/>
      <c r="AJ1526" s="1609"/>
      <c r="AK1526" s="1609"/>
      <c r="AL1526" s="1609"/>
      <c r="AM1526" s="1609"/>
      <c r="AN1526" s="1609"/>
      <c r="AO1526" s="1609"/>
      <c r="AP1526" s="1609"/>
      <c r="AQ1526" s="1609"/>
      <c r="AR1526" s="1609"/>
      <c r="AS1526" s="1609"/>
      <c r="AT1526" s="1609"/>
      <c r="AU1526" s="1609"/>
      <c r="AV1526" s="1609"/>
      <c r="AW1526" s="1609"/>
      <c r="AX1526" s="1609"/>
      <c r="AY1526" s="1609"/>
      <c r="AZ1526" s="1609"/>
      <c r="BA1526" s="1609"/>
      <c r="BB1526" s="1609"/>
      <c r="BC1526" s="1609"/>
    </row>
    <row r="1527" spans="1:55" ht="5.25" hidden="1" customHeight="1" thickBot="1">
      <c r="L1527" s="578"/>
      <c r="M1527" s="578"/>
      <c r="N1527" s="578"/>
      <c r="O1527" s="578"/>
      <c r="P1527" s="578"/>
      <c r="Q1527" s="578"/>
      <c r="R1527" s="578"/>
      <c r="S1527" s="578"/>
      <c r="T1527" s="578"/>
      <c r="U1527" s="578"/>
      <c r="V1527" s="578"/>
      <c r="W1527" s="578"/>
      <c r="X1527" s="578"/>
      <c r="Y1527" s="578"/>
      <c r="Z1527" s="578"/>
      <c r="AA1527" s="578"/>
      <c r="AB1527" s="578"/>
      <c r="AC1527" s="578"/>
      <c r="AD1527" s="578"/>
      <c r="AE1527" s="578"/>
      <c r="AF1527" s="578"/>
      <c r="AG1527" s="578"/>
      <c r="AH1527" s="578"/>
      <c r="AI1527" s="578"/>
      <c r="AJ1527" s="578"/>
      <c r="AK1527" s="578"/>
      <c r="AL1527" s="578"/>
      <c r="AM1527" s="578"/>
      <c r="AN1527" s="578"/>
    </row>
    <row r="1528" spans="1:55" ht="63" hidden="1" customHeight="1">
      <c r="A1528" s="1971" t="s">
        <v>2040</v>
      </c>
      <c r="B1528" s="1972"/>
      <c r="C1528" s="1973"/>
      <c r="D1528" s="1916" t="s">
        <v>1293</v>
      </c>
      <c r="E1528" s="1917"/>
      <c r="F1528" s="1917"/>
      <c r="G1528" s="1917"/>
      <c r="H1528" s="1917"/>
      <c r="I1528" s="1917"/>
      <c r="J1528" s="1917"/>
      <c r="K1528" s="1917"/>
      <c r="L1528" s="1927"/>
      <c r="M1528" s="1940" t="s">
        <v>920</v>
      </c>
      <c r="N1528" s="1941"/>
      <c r="O1528" s="1941"/>
      <c r="P1528" s="1941"/>
      <c r="Q1528" s="1941"/>
      <c r="R1528" s="1941"/>
      <c r="S1528" s="1941"/>
      <c r="T1528" s="1941"/>
      <c r="U1528" s="1942"/>
      <c r="V1528" s="1940" t="s">
        <v>699</v>
      </c>
      <c r="W1528" s="1941"/>
      <c r="X1528" s="1941"/>
      <c r="Y1528" s="1941"/>
      <c r="Z1528" s="1941"/>
      <c r="AA1528" s="1941"/>
      <c r="AB1528" s="1941"/>
      <c r="AC1528" s="1941"/>
      <c r="AD1528" s="1942"/>
      <c r="AE1528" s="1940" t="s">
        <v>919</v>
      </c>
      <c r="AF1528" s="1941"/>
      <c r="AG1528" s="1941"/>
      <c r="AH1528" s="1941"/>
      <c r="AI1528" s="1941"/>
      <c r="AJ1528" s="1941"/>
      <c r="AK1528" s="1941"/>
      <c r="AL1528" s="1941"/>
      <c r="AM1528" s="1942"/>
      <c r="AN1528" s="1940" t="s">
        <v>700</v>
      </c>
      <c r="AO1528" s="1941"/>
      <c r="AP1528" s="1941"/>
      <c r="AQ1528" s="1941"/>
      <c r="AR1528" s="1941"/>
      <c r="AS1528" s="1941"/>
      <c r="AT1528" s="1941"/>
      <c r="AU1528" s="1941"/>
      <c r="AV1528" s="1942"/>
      <c r="AW1528" s="1916" t="s">
        <v>701</v>
      </c>
      <c r="AX1528" s="1917"/>
      <c r="AY1528" s="1917"/>
      <c r="AZ1528" s="1917"/>
      <c r="BA1528" s="1917"/>
      <c r="BB1528" s="1917"/>
      <c r="BC1528" s="1918"/>
    </row>
    <row r="1529" spans="1:55" ht="9.75" hidden="1" customHeight="1" thickBot="1">
      <c r="A1529" s="1937">
        <v>1</v>
      </c>
      <c r="B1529" s="1938"/>
      <c r="C1529" s="1939"/>
      <c r="D1529" s="1593">
        <v>2</v>
      </c>
      <c r="E1529" s="1594"/>
      <c r="F1529" s="1594"/>
      <c r="G1529" s="1594"/>
      <c r="H1529" s="1594"/>
      <c r="I1529" s="1594"/>
      <c r="J1529" s="1594"/>
      <c r="K1529" s="1594"/>
      <c r="L1529" s="1595"/>
      <c r="M1529" s="1919">
        <v>3</v>
      </c>
      <c r="N1529" s="1920"/>
      <c r="O1529" s="1920"/>
      <c r="P1529" s="1920"/>
      <c r="Q1529" s="1920"/>
      <c r="R1529" s="1920"/>
      <c r="S1529" s="1920"/>
      <c r="T1529" s="1920"/>
      <c r="U1529" s="1921"/>
      <c r="V1529" s="1919">
        <v>4</v>
      </c>
      <c r="W1529" s="1920"/>
      <c r="X1529" s="1920"/>
      <c r="Y1529" s="1920"/>
      <c r="Z1529" s="1920"/>
      <c r="AA1529" s="1920"/>
      <c r="AB1529" s="1920"/>
      <c r="AC1529" s="1920"/>
      <c r="AD1529" s="1921"/>
      <c r="AE1529" s="1919">
        <v>5</v>
      </c>
      <c r="AF1529" s="1920"/>
      <c r="AG1529" s="1920"/>
      <c r="AH1529" s="1920"/>
      <c r="AI1529" s="1920"/>
      <c r="AJ1529" s="1920"/>
      <c r="AK1529" s="1920"/>
      <c r="AL1529" s="1920"/>
      <c r="AM1529" s="1921"/>
      <c r="AN1529" s="1919">
        <v>6</v>
      </c>
      <c r="AO1529" s="1920"/>
      <c r="AP1529" s="1920"/>
      <c r="AQ1529" s="1920"/>
      <c r="AR1529" s="1920"/>
      <c r="AS1529" s="1920"/>
      <c r="AT1529" s="1920"/>
      <c r="AU1529" s="1920"/>
      <c r="AV1529" s="1921"/>
      <c r="AW1529" s="1593">
        <v>7</v>
      </c>
      <c r="AX1529" s="1594"/>
      <c r="AY1529" s="1594"/>
      <c r="AZ1529" s="1594"/>
      <c r="BA1529" s="1594"/>
      <c r="BB1529" s="1594"/>
      <c r="BC1529" s="2070"/>
    </row>
    <row r="1530" spans="1:55" hidden="1">
      <c r="A1530" s="1463">
        <v>1</v>
      </c>
      <c r="B1530" s="1464"/>
      <c r="C1530" s="1465"/>
      <c r="D1530" s="1928"/>
      <c r="E1530" s="1929"/>
      <c r="F1530" s="1929"/>
      <c r="G1530" s="1929"/>
      <c r="H1530" s="1929"/>
      <c r="I1530" s="1929"/>
      <c r="J1530" s="1929"/>
      <c r="K1530" s="1929"/>
      <c r="L1530" s="1930"/>
      <c r="M1530" s="1928"/>
      <c r="N1530" s="1929"/>
      <c r="O1530" s="1929"/>
      <c r="P1530" s="1929"/>
      <c r="Q1530" s="1929"/>
      <c r="R1530" s="1929"/>
      <c r="S1530" s="1929"/>
      <c r="T1530" s="1929"/>
      <c r="U1530" s="1930"/>
      <c r="V1530" s="1928"/>
      <c r="W1530" s="1929"/>
      <c r="X1530" s="1929"/>
      <c r="Y1530" s="1929"/>
      <c r="Z1530" s="1929"/>
      <c r="AA1530" s="1929"/>
      <c r="AB1530" s="1929"/>
      <c r="AC1530" s="1929"/>
      <c r="AD1530" s="1930"/>
      <c r="AE1530" s="1928"/>
      <c r="AF1530" s="1929"/>
      <c r="AG1530" s="1929"/>
      <c r="AH1530" s="1929"/>
      <c r="AI1530" s="1929"/>
      <c r="AJ1530" s="1929"/>
      <c r="AK1530" s="1929"/>
      <c r="AL1530" s="1929"/>
      <c r="AM1530" s="1930"/>
      <c r="AN1530" s="1928"/>
      <c r="AO1530" s="1929"/>
      <c r="AP1530" s="1929"/>
      <c r="AQ1530" s="1929"/>
      <c r="AR1530" s="1929"/>
      <c r="AS1530" s="1929"/>
      <c r="AT1530" s="1929"/>
      <c r="AU1530" s="1929"/>
      <c r="AV1530" s="1930"/>
      <c r="AW1530" s="1928"/>
      <c r="AX1530" s="1929"/>
      <c r="AY1530" s="1929"/>
      <c r="AZ1530" s="1929"/>
      <c r="BA1530" s="1929"/>
      <c r="BB1530" s="1929"/>
      <c r="BC1530" s="1930"/>
    </row>
    <row r="1531" spans="1:55" hidden="1">
      <c r="A1531" s="1426">
        <v>2</v>
      </c>
      <c r="B1531" s="1427"/>
      <c r="C1531" s="1428"/>
      <c r="D1531" s="1922"/>
      <c r="E1531" s="1923"/>
      <c r="F1531" s="1923"/>
      <c r="G1531" s="1923"/>
      <c r="H1531" s="1923"/>
      <c r="I1531" s="1923"/>
      <c r="J1531" s="1923"/>
      <c r="K1531" s="1923"/>
      <c r="L1531" s="1924"/>
      <c r="M1531" s="1922"/>
      <c r="N1531" s="1923"/>
      <c r="O1531" s="1923"/>
      <c r="P1531" s="1923"/>
      <c r="Q1531" s="1923"/>
      <c r="R1531" s="1923"/>
      <c r="S1531" s="1923"/>
      <c r="T1531" s="1923"/>
      <c r="U1531" s="1924"/>
      <c r="V1531" s="1922"/>
      <c r="W1531" s="1923"/>
      <c r="X1531" s="1923"/>
      <c r="Y1531" s="1923"/>
      <c r="Z1531" s="1923"/>
      <c r="AA1531" s="1923"/>
      <c r="AB1531" s="1923"/>
      <c r="AC1531" s="1923"/>
      <c r="AD1531" s="1924"/>
      <c r="AE1531" s="1922"/>
      <c r="AF1531" s="1923"/>
      <c r="AG1531" s="1923"/>
      <c r="AH1531" s="1923"/>
      <c r="AI1531" s="1923"/>
      <c r="AJ1531" s="1923"/>
      <c r="AK1531" s="1923"/>
      <c r="AL1531" s="1923"/>
      <c r="AM1531" s="1924"/>
      <c r="AN1531" s="1922"/>
      <c r="AO1531" s="1923"/>
      <c r="AP1531" s="1923"/>
      <c r="AQ1531" s="1923"/>
      <c r="AR1531" s="1923"/>
      <c r="AS1531" s="1923"/>
      <c r="AT1531" s="1923"/>
      <c r="AU1531" s="1923"/>
      <c r="AV1531" s="1924"/>
      <c r="AW1531" s="1922"/>
      <c r="AX1531" s="1923"/>
      <c r="AY1531" s="1923"/>
      <c r="AZ1531" s="1923"/>
      <c r="BA1531" s="1923"/>
      <c r="BB1531" s="1923"/>
      <c r="BC1531" s="1924"/>
    </row>
    <row r="1532" spans="1:55" hidden="1">
      <c r="A1532" s="1426">
        <v>3</v>
      </c>
      <c r="B1532" s="1427"/>
      <c r="C1532" s="1428"/>
      <c r="D1532" s="1922"/>
      <c r="E1532" s="1923"/>
      <c r="F1532" s="1923"/>
      <c r="G1532" s="1923"/>
      <c r="H1532" s="1923"/>
      <c r="I1532" s="1923"/>
      <c r="J1532" s="1923"/>
      <c r="K1532" s="1923"/>
      <c r="L1532" s="1924"/>
      <c r="M1532" s="1922"/>
      <c r="N1532" s="1923"/>
      <c r="O1532" s="1923"/>
      <c r="P1532" s="1923"/>
      <c r="Q1532" s="1923"/>
      <c r="R1532" s="1923"/>
      <c r="S1532" s="1923"/>
      <c r="T1532" s="1923"/>
      <c r="U1532" s="1924"/>
      <c r="V1532" s="1922"/>
      <c r="W1532" s="1923"/>
      <c r="X1532" s="1923"/>
      <c r="Y1532" s="1923"/>
      <c r="Z1532" s="1923"/>
      <c r="AA1532" s="1923"/>
      <c r="AB1532" s="1923"/>
      <c r="AC1532" s="1923"/>
      <c r="AD1532" s="1924"/>
      <c r="AE1532" s="1922"/>
      <c r="AF1532" s="1923"/>
      <c r="AG1532" s="1923"/>
      <c r="AH1532" s="1923"/>
      <c r="AI1532" s="1923"/>
      <c r="AJ1532" s="1923"/>
      <c r="AK1532" s="1923"/>
      <c r="AL1532" s="1923"/>
      <c r="AM1532" s="1924"/>
      <c r="AN1532" s="1922"/>
      <c r="AO1532" s="1923"/>
      <c r="AP1532" s="1923"/>
      <c r="AQ1532" s="1923"/>
      <c r="AR1532" s="1923"/>
      <c r="AS1532" s="1923"/>
      <c r="AT1532" s="1923"/>
      <c r="AU1532" s="1923"/>
      <c r="AV1532" s="1924"/>
      <c r="AW1532" s="1922"/>
      <c r="AX1532" s="1923"/>
      <c r="AY1532" s="1923"/>
      <c r="AZ1532" s="1923"/>
      <c r="BA1532" s="1923"/>
      <c r="BB1532" s="1923"/>
      <c r="BC1532" s="1924"/>
    </row>
    <row r="1533" spans="1:55" hidden="1">
      <c r="A1533" s="1426">
        <v>4</v>
      </c>
      <c r="B1533" s="1427"/>
      <c r="C1533" s="1428"/>
      <c r="D1533" s="1922"/>
      <c r="E1533" s="1923"/>
      <c r="F1533" s="1923"/>
      <c r="G1533" s="1923"/>
      <c r="H1533" s="1923"/>
      <c r="I1533" s="1923"/>
      <c r="J1533" s="1923"/>
      <c r="K1533" s="1923"/>
      <c r="L1533" s="1924"/>
      <c r="M1533" s="1922"/>
      <c r="N1533" s="1923"/>
      <c r="O1533" s="1923"/>
      <c r="P1533" s="1923"/>
      <c r="Q1533" s="1923"/>
      <c r="R1533" s="1923"/>
      <c r="S1533" s="1923"/>
      <c r="T1533" s="1923"/>
      <c r="U1533" s="1924"/>
      <c r="V1533" s="1922"/>
      <c r="W1533" s="1923"/>
      <c r="X1533" s="1923"/>
      <c r="Y1533" s="1923"/>
      <c r="Z1533" s="1923"/>
      <c r="AA1533" s="1923"/>
      <c r="AB1533" s="1923"/>
      <c r="AC1533" s="1923"/>
      <c r="AD1533" s="1924"/>
      <c r="AE1533" s="1922"/>
      <c r="AF1533" s="1923"/>
      <c r="AG1533" s="1923"/>
      <c r="AH1533" s="1923"/>
      <c r="AI1533" s="1923"/>
      <c r="AJ1533" s="1923"/>
      <c r="AK1533" s="1923"/>
      <c r="AL1533" s="1923"/>
      <c r="AM1533" s="1924"/>
      <c r="AN1533" s="1922"/>
      <c r="AO1533" s="1923"/>
      <c r="AP1533" s="1923"/>
      <c r="AQ1533" s="1923"/>
      <c r="AR1533" s="1923"/>
      <c r="AS1533" s="1923"/>
      <c r="AT1533" s="1923"/>
      <c r="AU1533" s="1923"/>
      <c r="AV1533" s="1924"/>
      <c r="AW1533" s="1922"/>
      <c r="AX1533" s="1923"/>
      <c r="AY1533" s="1923"/>
      <c r="AZ1533" s="1923"/>
      <c r="BA1533" s="1923"/>
      <c r="BB1533" s="1923"/>
      <c r="BC1533" s="1924"/>
    </row>
    <row r="1534" spans="1:55" hidden="1">
      <c r="A1534" s="1426">
        <v>5</v>
      </c>
      <c r="B1534" s="1427"/>
      <c r="C1534" s="1428"/>
      <c r="D1534" s="1922"/>
      <c r="E1534" s="1923"/>
      <c r="F1534" s="1923"/>
      <c r="G1534" s="1923"/>
      <c r="H1534" s="1923"/>
      <c r="I1534" s="1923"/>
      <c r="J1534" s="1923"/>
      <c r="K1534" s="1923"/>
      <c r="L1534" s="1924"/>
      <c r="M1534" s="1922"/>
      <c r="N1534" s="1923"/>
      <c r="O1534" s="1923"/>
      <c r="P1534" s="1923"/>
      <c r="Q1534" s="1923"/>
      <c r="R1534" s="1923"/>
      <c r="S1534" s="1923"/>
      <c r="T1534" s="1923"/>
      <c r="U1534" s="1924"/>
      <c r="V1534" s="1922"/>
      <c r="W1534" s="1923"/>
      <c r="X1534" s="1923"/>
      <c r="Y1534" s="1923"/>
      <c r="Z1534" s="1923"/>
      <c r="AA1534" s="1923"/>
      <c r="AB1534" s="1923"/>
      <c r="AC1534" s="1923"/>
      <c r="AD1534" s="1924"/>
      <c r="AE1534" s="1922"/>
      <c r="AF1534" s="1923"/>
      <c r="AG1534" s="1923"/>
      <c r="AH1534" s="1923"/>
      <c r="AI1534" s="1923"/>
      <c r="AJ1534" s="1923"/>
      <c r="AK1534" s="1923"/>
      <c r="AL1534" s="1923"/>
      <c r="AM1534" s="1924"/>
      <c r="AN1534" s="1922"/>
      <c r="AO1534" s="1923"/>
      <c r="AP1534" s="1923"/>
      <c r="AQ1534" s="1923"/>
      <c r="AR1534" s="1923"/>
      <c r="AS1534" s="1923"/>
      <c r="AT1534" s="1923"/>
      <c r="AU1534" s="1923"/>
      <c r="AV1534" s="1924"/>
      <c r="AW1534" s="1922"/>
      <c r="AX1534" s="1923"/>
      <c r="AY1534" s="1923"/>
      <c r="AZ1534" s="1923"/>
      <c r="BA1534" s="1923"/>
      <c r="BB1534" s="1923"/>
      <c r="BC1534" s="1924"/>
    </row>
    <row r="1535" spans="1:55" hidden="1">
      <c r="A1535" s="1426">
        <v>6</v>
      </c>
      <c r="B1535" s="1427"/>
      <c r="C1535" s="1428"/>
      <c r="D1535" s="1922"/>
      <c r="E1535" s="1923"/>
      <c r="F1535" s="1923"/>
      <c r="G1535" s="1923"/>
      <c r="H1535" s="1923"/>
      <c r="I1535" s="1923"/>
      <c r="J1535" s="1923"/>
      <c r="K1535" s="1923"/>
      <c r="L1535" s="1924"/>
      <c r="M1535" s="1922"/>
      <c r="N1535" s="1923"/>
      <c r="O1535" s="1923"/>
      <c r="P1535" s="1923"/>
      <c r="Q1535" s="1923"/>
      <c r="R1535" s="1923"/>
      <c r="S1535" s="1923"/>
      <c r="T1535" s="1923"/>
      <c r="U1535" s="1924"/>
      <c r="V1535" s="1922"/>
      <c r="W1535" s="1923"/>
      <c r="X1535" s="1923"/>
      <c r="Y1535" s="1923"/>
      <c r="Z1535" s="1923"/>
      <c r="AA1535" s="1923"/>
      <c r="AB1535" s="1923"/>
      <c r="AC1535" s="1923"/>
      <c r="AD1535" s="1924"/>
      <c r="AE1535" s="1922"/>
      <c r="AF1535" s="1923"/>
      <c r="AG1535" s="1923"/>
      <c r="AH1535" s="1923"/>
      <c r="AI1535" s="1923"/>
      <c r="AJ1535" s="1923"/>
      <c r="AK1535" s="1923"/>
      <c r="AL1535" s="1923"/>
      <c r="AM1535" s="1924"/>
      <c r="AN1535" s="1922"/>
      <c r="AO1535" s="1923"/>
      <c r="AP1535" s="1923"/>
      <c r="AQ1535" s="1923"/>
      <c r="AR1535" s="1923"/>
      <c r="AS1535" s="1923"/>
      <c r="AT1535" s="1923"/>
      <c r="AU1535" s="1923"/>
      <c r="AV1535" s="1924"/>
      <c r="AW1535" s="1922"/>
      <c r="AX1535" s="1923"/>
      <c r="AY1535" s="1923"/>
      <c r="AZ1535" s="1923"/>
      <c r="BA1535" s="1923"/>
      <c r="BB1535" s="1923"/>
      <c r="BC1535" s="1924"/>
    </row>
    <row r="1536" spans="1:55" hidden="1">
      <c r="A1536" s="1426">
        <v>7</v>
      </c>
      <c r="B1536" s="1427"/>
      <c r="C1536" s="1428"/>
      <c r="D1536" s="1922"/>
      <c r="E1536" s="1923"/>
      <c r="F1536" s="1923"/>
      <c r="G1536" s="1923"/>
      <c r="H1536" s="1923"/>
      <c r="I1536" s="1923"/>
      <c r="J1536" s="1923"/>
      <c r="K1536" s="1923"/>
      <c r="L1536" s="1924"/>
      <c r="M1536" s="1922"/>
      <c r="N1536" s="1923"/>
      <c r="O1536" s="1923"/>
      <c r="P1536" s="1923"/>
      <c r="Q1536" s="1923"/>
      <c r="R1536" s="1923"/>
      <c r="S1536" s="1923"/>
      <c r="T1536" s="1923"/>
      <c r="U1536" s="1924"/>
      <c r="V1536" s="1922"/>
      <c r="W1536" s="1923"/>
      <c r="X1536" s="1923"/>
      <c r="Y1536" s="1923"/>
      <c r="Z1536" s="1923"/>
      <c r="AA1536" s="1923"/>
      <c r="AB1536" s="1923"/>
      <c r="AC1536" s="1923"/>
      <c r="AD1536" s="1924"/>
      <c r="AE1536" s="1922"/>
      <c r="AF1536" s="1923"/>
      <c r="AG1536" s="1923"/>
      <c r="AH1536" s="1923"/>
      <c r="AI1536" s="1923"/>
      <c r="AJ1536" s="1923"/>
      <c r="AK1536" s="1923"/>
      <c r="AL1536" s="1923"/>
      <c r="AM1536" s="1924"/>
      <c r="AN1536" s="1922"/>
      <c r="AO1536" s="1923"/>
      <c r="AP1536" s="1923"/>
      <c r="AQ1536" s="1923"/>
      <c r="AR1536" s="1923"/>
      <c r="AS1536" s="1923"/>
      <c r="AT1536" s="1923"/>
      <c r="AU1536" s="1923"/>
      <c r="AV1536" s="1924"/>
      <c r="AW1536" s="1922"/>
      <c r="AX1536" s="1923"/>
      <c r="AY1536" s="1923"/>
      <c r="AZ1536" s="1923"/>
      <c r="BA1536" s="1923"/>
      <c r="BB1536" s="1923"/>
      <c r="BC1536" s="1924"/>
    </row>
    <row r="1537" spans="1:55" hidden="1">
      <c r="A1537" s="1426">
        <v>8</v>
      </c>
      <c r="B1537" s="1427"/>
      <c r="C1537" s="1428"/>
      <c r="D1537" s="1922"/>
      <c r="E1537" s="1923"/>
      <c r="F1537" s="1923"/>
      <c r="G1537" s="1923"/>
      <c r="H1537" s="1923"/>
      <c r="I1537" s="1923"/>
      <c r="J1537" s="1923"/>
      <c r="K1537" s="1923"/>
      <c r="L1537" s="1924"/>
      <c r="M1537" s="1922"/>
      <c r="N1537" s="1923"/>
      <c r="O1537" s="1923"/>
      <c r="P1537" s="1923"/>
      <c r="Q1537" s="1923"/>
      <c r="R1537" s="1923"/>
      <c r="S1537" s="1923"/>
      <c r="T1537" s="1923"/>
      <c r="U1537" s="1924"/>
      <c r="V1537" s="1922"/>
      <c r="W1537" s="1923"/>
      <c r="X1537" s="1923"/>
      <c r="Y1537" s="1923"/>
      <c r="Z1537" s="1923"/>
      <c r="AA1537" s="1923"/>
      <c r="AB1537" s="1923"/>
      <c r="AC1537" s="1923"/>
      <c r="AD1537" s="1924"/>
      <c r="AE1537" s="1922"/>
      <c r="AF1537" s="1923"/>
      <c r="AG1537" s="1923"/>
      <c r="AH1537" s="1923"/>
      <c r="AI1537" s="1923"/>
      <c r="AJ1537" s="1923"/>
      <c r="AK1537" s="1923"/>
      <c r="AL1537" s="1923"/>
      <c r="AM1537" s="1924"/>
      <c r="AN1537" s="1922"/>
      <c r="AO1537" s="1923"/>
      <c r="AP1537" s="1923"/>
      <c r="AQ1537" s="1923"/>
      <c r="AR1537" s="1923"/>
      <c r="AS1537" s="1923"/>
      <c r="AT1537" s="1923"/>
      <c r="AU1537" s="1923"/>
      <c r="AV1537" s="1924"/>
      <c r="AW1537" s="1922"/>
      <c r="AX1537" s="1923"/>
      <c r="AY1537" s="1923"/>
      <c r="AZ1537" s="1923"/>
      <c r="BA1537" s="1923"/>
      <c r="BB1537" s="1923"/>
      <c r="BC1537" s="1924"/>
    </row>
    <row r="1538" spans="1:55" hidden="1">
      <c r="A1538" s="1426">
        <v>9</v>
      </c>
      <c r="B1538" s="1427"/>
      <c r="C1538" s="1428"/>
      <c r="D1538" s="1922"/>
      <c r="E1538" s="1923"/>
      <c r="F1538" s="1923"/>
      <c r="G1538" s="1923"/>
      <c r="H1538" s="1923"/>
      <c r="I1538" s="1923"/>
      <c r="J1538" s="1923"/>
      <c r="K1538" s="1923"/>
      <c r="L1538" s="1924"/>
      <c r="M1538" s="1922"/>
      <c r="N1538" s="1923"/>
      <c r="O1538" s="1923"/>
      <c r="P1538" s="1923"/>
      <c r="Q1538" s="1923"/>
      <c r="R1538" s="1923"/>
      <c r="S1538" s="1923"/>
      <c r="T1538" s="1923"/>
      <c r="U1538" s="1924"/>
      <c r="V1538" s="1922"/>
      <c r="W1538" s="1923"/>
      <c r="X1538" s="1923"/>
      <c r="Y1538" s="1923"/>
      <c r="Z1538" s="1923"/>
      <c r="AA1538" s="1923"/>
      <c r="AB1538" s="1923"/>
      <c r="AC1538" s="1923"/>
      <c r="AD1538" s="1924"/>
      <c r="AE1538" s="1922"/>
      <c r="AF1538" s="1923"/>
      <c r="AG1538" s="1923"/>
      <c r="AH1538" s="1923"/>
      <c r="AI1538" s="1923"/>
      <c r="AJ1538" s="1923"/>
      <c r="AK1538" s="1923"/>
      <c r="AL1538" s="1923"/>
      <c r="AM1538" s="1924"/>
      <c r="AN1538" s="1922"/>
      <c r="AO1538" s="1923"/>
      <c r="AP1538" s="1923"/>
      <c r="AQ1538" s="1923"/>
      <c r="AR1538" s="1923"/>
      <c r="AS1538" s="1923"/>
      <c r="AT1538" s="1923"/>
      <c r="AU1538" s="1923"/>
      <c r="AV1538" s="1924"/>
      <c r="AW1538" s="1922"/>
      <c r="AX1538" s="1923"/>
      <c r="AY1538" s="1923"/>
      <c r="AZ1538" s="1923"/>
      <c r="BA1538" s="1923"/>
      <c r="BB1538" s="1923"/>
      <c r="BC1538" s="1924"/>
    </row>
    <row r="1539" spans="1:55" hidden="1">
      <c r="A1539" s="1426">
        <v>10</v>
      </c>
      <c r="B1539" s="1427"/>
      <c r="C1539" s="1428"/>
      <c r="D1539" s="1922"/>
      <c r="E1539" s="1923"/>
      <c r="F1539" s="1923"/>
      <c r="G1539" s="1923"/>
      <c r="H1539" s="1923"/>
      <c r="I1539" s="1923"/>
      <c r="J1539" s="1923"/>
      <c r="K1539" s="1923"/>
      <c r="L1539" s="1924"/>
      <c r="M1539" s="1922"/>
      <c r="N1539" s="1923"/>
      <c r="O1539" s="1923"/>
      <c r="P1539" s="1923"/>
      <c r="Q1539" s="1923"/>
      <c r="R1539" s="1923"/>
      <c r="S1539" s="1923"/>
      <c r="T1539" s="1923"/>
      <c r="U1539" s="1924"/>
      <c r="V1539" s="1922"/>
      <c r="W1539" s="1923"/>
      <c r="X1539" s="1923"/>
      <c r="Y1539" s="1923"/>
      <c r="Z1539" s="1923"/>
      <c r="AA1539" s="1923"/>
      <c r="AB1539" s="1923"/>
      <c r="AC1539" s="1923"/>
      <c r="AD1539" s="1924"/>
      <c r="AE1539" s="1922"/>
      <c r="AF1539" s="1923"/>
      <c r="AG1539" s="1923"/>
      <c r="AH1539" s="1923"/>
      <c r="AI1539" s="1923"/>
      <c r="AJ1539" s="1923"/>
      <c r="AK1539" s="1923"/>
      <c r="AL1539" s="1923"/>
      <c r="AM1539" s="1924"/>
      <c r="AN1539" s="1922"/>
      <c r="AO1539" s="1923"/>
      <c r="AP1539" s="1923"/>
      <c r="AQ1539" s="1923"/>
      <c r="AR1539" s="1923"/>
      <c r="AS1539" s="1923"/>
      <c r="AT1539" s="1923"/>
      <c r="AU1539" s="1923"/>
      <c r="AV1539" s="1924"/>
      <c r="AW1539" s="1922"/>
      <c r="AX1539" s="1923"/>
      <c r="AY1539" s="1923"/>
      <c r="AZ1539" s="1923"/>
      <c r="BA1539" s="1923"/>
      <c r="BB1539" s="1923"/>
      <c r="BC1539" s="1924"/>
    </row>
    <row r="1540" spans="1:55" hidden="1">
      <c r="A1540" s="1426">
        <v>11</v>
      </c>
      <c r="B1540" s="1427"/>
      <c r="C1540" s="1428"/>
      <c r="D1540" s="1922"/>
      <c r="E1540" s="1923"/>
      <c r="F1540" s="1923"/>
      <c r="G1540" s="1923"/>
      <c r="H1540" s="1923"/>
      <c r="I1540" s="1923"/>
      <c r="J1540" s="1923"/>
      <c r="K1540" s="1923"/>
      <c r="L1540" s="1924"/>
      <c r="M1540" s="1922"/>
      <c r="N1540" s="1923"/>
      <c r="O1540" s="1923"/>
      <c r="P1540" s="1923"/>
      <c r="Q1540" s="1923"/>
      <c r="R1540" s="1923"/>
      <c r="S1540" s="1923"/>
      <c r="T1540" s="1923"/>
      <c r="U1540" s="1924"/>
      <c r="V1540" s="1922"/>
      <c r="W1540" s="1923"/>
      <c r="X1540" s="1923"/>
      <c r="Y1540" s="1923"/>
      <c r="Z1540" s="1923"/>
      <c r="AA1540" s="1923"/>
      <c r="AB1540" s="1923"/>
      <c r="AC1540" s="1923"/>
      <c r="AD1540" s="1924"/>
      <c r="AE1540" s="1922"/>
      <c r="AF1540" s="1923"/>
      <c r="AG1540" s="1923"/>
      <c r="AH1540" s="1923"/>
      <c r="AI1540" s="1923"/>
      <c r="AJ1540" s="1923"/>
      <c r="AK1540" s="1923"/>
      <c r="AL1540" s="1923"/>
      <c r="AM1540" s="1924"/>
      <c r="AN1540" s="1922"/>
      <c r="AO1540" s="1923"/>
      <c r="AP1540" s="1923"/>
      <c r="AQ1540" s="1923"/>
      <c r="AR1540" s="1923"/>
      <c r="AS1540" s="1923"/>
      <c r="AT1540" s="1923"/>
      <c r="AU1540" s="1923"/>
      <c r="AV1540" s="1924"/>
      <c r="AW1540" s="1922"/>
      <c r="AX1540" s="1923"/>
      <c r="AY1540" s="1923"/>
      <c r="AZ1540" s="1923"/>
      <c r="BA1540" s="1923"/>
      <c r="BB1540" s="1923"/>
      <c r="BC1540" s="1924"/>
    </row>
    <row r="1541" spans="1:55" hidden="1">
      <c r="A1541" s="1426">
        <v>12</v>
      </c>
      <c r="B1541" s="1427"/>
      <c r="C1541" s="1428"/>
      <c r="D1541" s="1922"/>
      <c r="E1541" s="1923"/>
      <c r="F1541" s="1923"/>
      <c r="G1541" s="1923"/>
      <c r="H1541" s="1923"/>
      <c r="I1541" s="1923"/>
      <c r="J1541" s="1923"/>
      <c r="K1541" s="1923"/>
      <c r="L1541" s="1924"/>
      <c r="M1541" s="1922"/>
      <c r="N1541" s="1923"/>
      <c r="O1541" s="1923"/>
      <c r="P1541" s="1923"/>
      <c r="Q1541" s="1923"/>
      <c r="R1541" s="1923"/>
      <c r="S1541" s="1923"/>
      <c r="T1541" s="1923"/>
      <c r="U1541" s="1924"/>
      <c r="V1541" s="1922"/>
      <c r="W1541" s="1923"/>
      <c r="X1541" s="1923"/>
      <c r="Y1541" s="1923"/>
      <c r="Z1541" s="1923"/>
      <c r="AA1541" s="1923"/>
      <c r="AB1541" s="1923"/>
      <c r="AC1541" s="1923"/>
      <c r="AD1541" s="1924"/>
      <c r="AE1541" s="1922"/>
      <c r="AF1541" s="1923"/>
      <c r="AG1541" s="1923"/>
      <c r="AH1541" s="1923"/>
      <c r="AI1541" s="1923"/>
      <c r="AJ1541" s="1923"/>
      <c r="AK1541" s="1923"/>
      <c r="AL1541" s="1923"/>
      <c r="AM1541" s="1924"/>
      <c r="AN1541" s="1922"/>
      <c r="AO1541" s="1923"/>
      <c r="AP1541" s="1923"/>
      <c r="AQ1541" s="1923"/>
      <c r="AR1541" s="1923"/>
      <c r="AS1541" s="1923"/>
      <c r="AT1541" s="1923"/>
      <c r="AU1541" s="1923"/>
      <c r="AV1541" s="1924"/>
      <c r="AW1541" s="1922"/>
      <c r="AX1541" s="1923"/>
      <c r="AY1541" s="1923"/>
      <c r="AZ1541" s="1923"/>
      <c r="BA1541" s="1923"/>
      <c r="BB1541" s="1923"/>
      <c r="BC1541" s="1924"/>
    </row>
    <row r="1542" spans="1:55" hidden="1">
      <c r="A1542" s="1426">
        <v>13</v>
      </c>
      <c r="B1542" s="1427"/>
      <c r="C1542" s="1428"/>
      <c r="D1542" s="1922"/>
      <c r="E1542" s="1923"/>
      <c r="F1542" s="1923"/>
      <c r="G1542" s="1923"/>
      <c r="H1542" s="1923"/>
      <c r="I1542" s="1923"/>
      <c r="J1542" s="1923"/>
      <c r="K1542" s="1923"/>
      <c r="L1542" s="1924"/>
      <c r="M1542" s="1922"/>
      <c r="N1542" s="1923"/>
      <c r="O1542" s="1923"/>
      <c r="P1542" s="1923"/>
      <c r="Q1542" s="1923"/>
      <c r="R1542" s="1923"/>
      <c r="S1542" s="1923"/>
      <c r="T1542" s="1923"/>
      <c r="U1542" s="1924"/>
      <c r="V1542" s="1922"/>
      <c r="W1542" s="1923"/>
      <c r="X1542" s="1923"/>
      <c r="Y1542" s="1923"/>
      <c r="Z1542" s="1923"/>
      <c r="AA1542" s="1923"/>
      <c r="AB1542" s="1923"/>
      <c r="AC1542" s="1923"/>
      <c r="AD1542" s="1924"/>
      <c r="AE1542" s="1922"/>
      <c r="AF1542" s="1923"/>
      <c r="AG1542" s="1923"/>
      <c r="AH1542" s="1923"/>
      <c r="AI1542" s="1923"/>
      <c r="AJ1542" s="1923"/>
      <c r="AK1542" s="1923"/>
      <c r="AL1542" s="1923"/>
      <c r="AM1542" s="1924"/>
      <c r="AN1542" s="1922"/>
      <c r="AO1542" s="1923"/>
      <c r="AP1542" s="1923"/>
      <c r="AQ1542" s="1923"/>
      <c r="AR1542" s="1923"/>
      <c r="AS1542" s="1923"/>
      <c r="AT1542" s="1923"/>
      <c r="AU1542" s="1923"/>
      <c r="AV1542" s="1924"/>
      <c r="AW1542" s="1922"/>
      <c r="AX1542" s="1923"/>
      <c r="AY1542" s="1923"/>
      <c r="AZ1542" s="1923"/>
      <c r="BA1542" s="1923"/>
      <c r="BB1542" s="1923"/>
      <c r="BC1542" s="1924"/>
    </row>
    <row r="1543" spans="1:55" hidden="1">
      <c r="A1543" s="1426">
        <v>14</v>
      </c>
      <c r="B1543" s="1427"/>
      <c r="C1543" s="1428"/>
      <c r="D1543" s="1922"/>
      <c r="E1543" s="1923"/>
      <c r="F1543" s="1923"/>
      <c r="G1543" s="1923"/>
      <c r="H1543" s="1923"/>
      <c r="I1543" s="1923"/>
      <c r="J1543" s="1923"/>
      <c r="K1543" s="1923"/>
      <c r="L1543" s="1924"/>
      <c r="M1543" s="1922"/>
      <c r="N1543" s="1923"/>
      <c r="O1543" s="1923"/>
      <c r="P1543" s="1923"/>
      <c r="Q1543" s="1923"/>
      <c r="R1543" s="1923"/>
      <c r="S1543" s="1923"/>
      <c r="T1543" s="1923"/>
      <c r="U1543" s="1924"/>
      <c r="V1543" s="1922"/>
      <c r="W1543" s="1923"/>
      <c r="X1543" s="1923"/>
      <c r="Y1543" s="1923"/>
      <c r="Z1543" s="1923"/>
      <c r="AA1543" s="1923"/>
      <c r="AB1543" s="1923"/>
      <c r="AC1543" s="1923"/>
      <c r="AD1543" s="1924"/>
      <c r="AE1543" s="1922"/>
      <c r="AF1543" s="1923"/>
      <c r="AG1543" s="1923"/>
      <c r="AH1543" s="1923"/>
      <c r="AI1543" s="1923"/>
      <c r="AJ1543" s="1923"/>
      <c r="AK1543" s="1923"/>
      <c r="AL1543" s="1923"/>
      <c r="AM1543" s="1924"/>
      <c r="AN1543" s="1922"/>
      <c r="AO1543" s="1923"/>
      <c r="AP1543" s="1923"/>
      <c r="AQ1543" s="1923"/>
      <c r="AR1543" s="1923"/>
      <c r="AS1543" s="1923"/>
      <c r="AT1543" s="1923"/>
      <c r="AU1543" s="1923"/>
      <c r="AV1543" s="1924"/>
      <c r="AW1543" s="1922"/>
      <c r="AX1543" s="1923"/>
      <c r="AY1543" s="1923"/>
      <c r="AZ1543" s="1923"/>
      <c r="BA1543" s="1923"/>
      <c r="BB1543" s="1923"/>
      <c r="BC1543" s="1924"/>
    </row>
    <row r="1544" spans="1:55" hidden="1">
      <c r="A1544" s="1426">
        <v>15</v>
      </c>
      <c r="B1544" s="1427"/>
      <c r="C1544" s="1428"/>
      <c r="D1544" s="1922"/>
      <c r="E1544" s="1923"/>
      <c r="F1544" s="1923"/>
      <c r="G1544" s="1923"/>
      <c r="H1544" s="1923"/>
      <c r="I1544" s="1923"/>
      <c r="J1544" s="1923"/>
      <c r="K1544" s="1923"/>
      <c r="L1544" s="1924"/>
      <c r="M1544" s="1922"/>
      <c r="N1544" s="1923"/>
      <c r="O1544" s="1923"/>
      <c r="P1544" s="1923"/>
      <c r="Q1544" s="1923"/>
      <c r="R1544" s="1923"/>
      <c r="S1544" s="1923"/>
      <c r="T1544" s="1923"/>
      <c r="U1544" s="1924"/>
      <c r="V1544" s="1922"/>
      <c r="W1544" s="1923"/>
      <c r="X1544" s="1923"/>
      <c r="Y1544" s="1923"/>
      <c r="Z1544" s="1923"/>
      <c r="AA1544" s="1923"/>
      <c r="AB1544" s="1923"/>
      <c r="AC1544" s="1923"/>
      <c r="AD1544" s="1924"/>
      <c r="AE1544" s="1922"/>
      <c r="AF1544" s="1923"/>
      <c r="AG1544" s="1923"/>
      <c r="AH1544" s="1923"/>
      <c r="AI1544" s="1923"/>
      <c r="AJ1544" s="1923"/>
      <c r="AK1544" s="1923"/>
      <c r="AL1544" s="1923"/>
      <c r="AM1544" s="1924"/>
      <c r="AN1544" s="1922"/>
      <c r="AO1544" s="1923"/>
      <c r="AP1544" s="1923"/>
      <c r="AQ1544" s="1923"/>
      <c r="AR1544" s="1923"/>
      <c r="AS1544" s="1923"/>
      <c r="AT1544" s="1923"/>
      <c r="AU1544" s="1923"/>
      <c r="AV1544" s="1924"/>
      <c r="AW1544" s="1922"/>
      <c r="AX1544" s="1923"/>
      <c r="AY1544" s="1923"/>
      <c r="AZ1544" s="1923"/>
      <c r="BA1544" s="1923"/>
      <c r="BB1544" s="1923"/>
      <c r="BC1544" s="1924"/>
    </row>
    <row r="1545" spans="1:55" hidden="1">
      <c r="A1545" s="1426">
        <v>16</v>
      </c>
      <c r="B1545" s="1427"/>
      <c r="C1545" s="1428"/>
      <c r="D1545" s="1922"/>
      <c r="E1545" s="1923"/>
      <c r="F1545" s="1923"/>
      <c r="G1545" s="1923"/>
      <c r="H1545" s="1923"/>
      <c r="I1545" s="1923"/>
      <c r="J1545" s="1923"/>
      <c r="K1545" s="1923"/>
      <c r="L1545" s="1924"/>
      <c r="M1545" s="1922"/>
      <c r="N1545" s="1923"/>
      <c r="O1545" s="1923"/>
      <c r="P1545" s="1923"/>
      <c r="Q1545" s="1923"/>
      <c r="R1545" s="1923"/>
      <c r="S1545" s="1923"/>
      <c r="T1545" s="1923"/>
      <c r="U1545" s="1924"/>
      <c r="V1545" s="1922"/>
      <c r="W1545" s="1923"/>
      <c r="X1545" s="1923"/>
      <c r="Y1545" s="1923"/>
      <c r="Z1545" s="1923"/>
      <c r="AA1545" s="1923"/>
      <c r="AB1545" s="1923"/>
      <c r="AC1545" s="1923"/>
      <c r="AD1545" s="1924"/>
      <c r="AE1545" s="1922"/>
      <c r="AF1545" s="1923"/>
      <c r="AG1545" s="1923"/>
      <c r="AH1545" s="1923"/>
      <c r="AI1545" s="1923"/>
      <c r="AJ1545" s="1923"/>
      <c r="AK1545" s="1923"/>
      <c r="AL1545" s="1923"/>
      <c r="AM1545" s="1924"/>
      <c r="AN1545" s="1922"/>
      <c r="AO1545" s="1923"/>
      <c r="AP1545" s="1923"/>
      <c r="AQ1545" s="1923"/>
      <c r="AR1545" s="1923"/>
      <c r="AS1545" s="1923"/>
      <c r="AT1545" s="1923"/>
      <c r="AU1545" s="1923"/>
      <c r="AV1545" s="1924"/>
      <c r="AW1545" s="1922"/>
      <c r="AX1545" s="1923"/>
      <c r="AY1545" s="1923"/>
      <c r="AZ1545" s="1923"/>
      <c r="BA1545" s="1923"/>
      <c r="BB1545" s="1923"/>
      <c r="BC1545" s="1924"/>
    </row>
    <row r="1546" spans="1:55" hidden="1">
      <c r="A1546" s="1426">
        <v>17</v>
      </c>
      <c r="B1546" s="1427"/>
      <c r="C1546" s="1428"/>
      <c r="D1546" s="1922"/>
      <c r="E1546" s="1923"/>
      <c r="F1546" s="1923"/>
      <c r="G1546" s="1923"/>
      <c r="H1546" s="1923"/>
      <c r="I1546" s="1923"/>
      <c r="J1546" s="1923"/>
      <c r="K1546" s="1923"/>
      <c r="L1546" s="1924"/>
      <c r="M1546" s="1922"/>
      <c r="N1546" s="1923"/>
      <c r="O1546" s="1923"/>
      <c r="P1546" s="1923"/>
      <c r="Q1546" s="1923"/>
      <c r="R1546" s="1923"/>
      <c r="S1546" s="1923"/>
      <c r="T1546" s="1923"/>
      <c r="U1546" s="1924"/>
      <c r="V1546" s="1922"/>
      <c r="W1546" s="1923"/>
      <c r="X1546" s="1923"/>
      <c r="Y1546" s="1923"/>
      <c r="Z1546" s="1923"/>
      <c r="AA1546" s="1923"/>
      <c r="AB1546" s="1923"/>
      <c r="AC1546" s="1923"/>
      <c r="AD1546" s="1924"/>
      <c r="AE1546" s="1922"/>
      <c r="AF1546" s="1923"/>
      <c r="AG1546" s="1923"/>
      <c r="AH1546" s="1923"/>
      <c r="AI1546" s="1923"/>
      <c r="AJ1546" s="1923"/>
      <c r="AK1546" s="1923"/>
      <c r="AL1546" s="1923"/>
      <c r="AM1546" s="1924"/>
      <c r="AN1546" s="1922"/>
      <c r="AO1546" s="1923"/>
      <c r="AP1546" s="1923"/>
      <c r="AQ1546" s="1923"/>
      <c r="AR1546" s="1923"/>
      <c r="AS1546" s="1923"/>
      <c r="AT1546" s="1923"/>
      <c r="AU1546" s="1923"/>
      <c r="AV1546" s="1924"/>
      <c r="AW1546" s="1922"/>
      <c r="AX1546" s="1923"/>
      <c r="AY1546" s="1923"/>
      <c r="AZ1546" s="1923"/>
      <c r="BA1546" s="1923"/>
      <c r="BB1546" s="1923"/>
      <c r="BC1546" s="1924"/>
    </row>
    <row r="1547" spans="1:55" hidden="1">
      <c r="A1547" s="1426">
        <v>18</v>
      </c>
      <c r="B1547" s="1427"/>
      <c r="C1547" s="1428"/>
      <c r="D1547" s="1922"/>
      <c r="E1547" s="1923"/>
      <c r="F1547" s="1923"/>
      <c r="G1547" s="1923"/>
      <c r="H1547" s="1923"/>
      <c r="I1547" s="1923"/>
      <c r="J1547" s="1923"/>
      <c r="K1547" s="1923"/>
      <c r="L1547" s="1924"/>
      <c r="M1547" s="1922"/>
      <c r="N1547" s="1923"/>
      <c r="O1547" s="1923"/>
      <c r="P1547" s="1923"/>
      <c r="Q1547" s="1923"/>
      <c r="R1547" s="1923"/>
      <c r="S1547" s="1923"/>
      <c r="T1547" s="1923"/>
      <c r="U1547" s="1924"/>
      <c r="V1547" s="1922"/>
      <c r="W1547" s="1923"/>
      <c r="X1547" s="1923"/>
      <c r="Y1547" s="1923"/>
      <c r="Z1547" s="1923"/>
      <c r="AA1547" s="1923"/>
      <c r="AB1547" s="1923"/>
      <c r="AC1547" s="1923"/>
      <c r="AD1547" s="1924"/>
      <c r="AE1547" s="1922"/>
      <c r="AF1547" s="1923"/>
      <c r="AG1547" s="1923"/>
      <c r="AH1547" s="1923"/>
      <c r="AI1547" s="1923"/>
      <c r="AJ1547" s="1923"/>
      <c r="AK1547" s="1923"/>
      <c r="AL1547" s="1923"/>
      <c r="AM1547" s="1924"/>
      <c r="AN1547" s="1922"/>
      <c r="AO1547" s="1923"/>
      <c r="AP1547" s="1923"/>
      <c r="AQ1547" s="1923"/>
      <c r="AR1547" s="1923"/>
      <c r="AS1547" s="1923"/>
      <c r="AT1547" s="1923"/>
      <c r="AU1547" s="1923"/>
      <c r="AV1547" s="1924"/>
      <c r="AW1547" s="1922"/>
      <c r="AX1547" s="1923"/>
      <c r="AY1547" s="1923"/>
      <c r="AZ1547" s="1923"/>
      <c r="BA1547" s="1923"/>
      <c r="BB1547" s="1923"/>
      <c r="BC1547" s="1924"/>
    </row>
    <row r="1548" spans="1:55" hidden="1">
      <c r="A1548" s="1426">
        <v>19</v>
      </c>
      <c r="B1548" s="1427"/>
      <c r="C1548" s="1428"/>
      <c r="D1548" s="1922"/>
      <c r="E1548" s="1923"/>
      <c r="F1548" s="1923"/>
      <c r="G1548" s="1923"/>
      <c r="H1548" s="1923"/>
      <c r="I1548" s="1923"/>
      <c r="J1548" s="1923"/>
      <c r="K1548" s="1923"/>
      <c r="L1548" s="1924"/>
      <c r="M1548" s="1922"/>
      <c r="N1548" s="1923"/>
      <c r="O1548" s="1923"/>
      <c r="P1548" s="1923"/>
      <c r="Q1548" s="1923"/>
      <c r="R1548" s="1923"/>
      <c r="S1548" s="1923"/>
      <c r="T1548" s="1923"/>
      <c r="U1548" s="1924"/>
      <c r="V1548" s="1922"/>
      <c r="W1548" s="1923"/>
      <c r="X1548" s="1923"/>
      <c r="Y1548" s="1923"/>
      <c r="Z1548" s="1923"/>
      <c r="AA1548" s="1923"/>
      <c r="AB1548" s="1923"/>
      <c r="AC1548" s="1923"/>
      <c r="AD1548" s="1924"/>
      <c r="AE1548" s="1922"/>
      <c r="AF1548" s="1923"/>
      <c r="AG1548" s="1923"/>
      <c r="AH1548" s="1923"/>
      <c r="AI1548" s="1923"/>
      <c r="AJ1548" s="1923"/>
      <c r="AK1548" s="1923"/>
      <c r="AL1548" s="1923"/>
      <c r="AM1548" s="1924"/>
      <c r="AN1548" s="1922"/>
      <c r="AO1548" s="1923"/>
      <c r="AP1548" s="1923"/>
      <c r="AQ1548" s="1923"/>
      <c r="AR1548" s="1923"/>
      <c r="AS1548" s="1923"/>
      <c r="AT1548" s="1923"/>
      <c r="AU1548" s="1923"/>
      <c r="AV1548" s="1924"/>
      <c r="AW1548" s="1922"/>
      <c r="AX1548" s="1923"/>
      <c r="AY1548" s="1923"/>
      <c r="AZ1548" s="1923"/>
      <c r="BA1548" s="1923"/>
      <c r="BB1548" s="1923"/>
      <c r="BC1548" s="1924"/>
    </row>
    <row r="1549" spans="1:55" hidden="1">
      <c r="A1549" s="1426">
        <v>20</v>
      </c>
      <c r="B1549" s="1427"/>
      <c r="C1549" s="1428"/>
      <c r="D1549" s="1922"/>
      <c r="E1549" s="1923"/>
      <c r="F1549" s="1923"/>
      <c r="G1549" s="1923"/>
      <c r="H1549" s="1923"/>
      <c r="I1549" s="1923"/>
      <c r="J1549" s="1923"/>
      <c r="K1549" s="1923"/>
      <c r="L1549" s="1924"/>
      <c r="M1549" s="1922"/>
      <c r="N1549" s="1923"/>
      <c r="O1549" s="1923"/>
      <c r="P1549" s="1923"/>
      <c r="Q1549" s="1923"/>
      <c r="R1549" s="1923"/>
      <c r="S1549" s="1923"/>
      <c r="T1549" s="1923"/>
      <c r="U1549" s="1924"/>
      <c r="V1549" s="1922"/>
      <c r="W1549" s="1923"/>
      <c r="X1549" s="1923"/>
      <c r="Y1549" s="1923"/>
      <c r="Z1549" s="1923"/>
      <c r="AA1549" s="1923"/>
      <c r="AB1549" s="1923"/>
      <c r="AC1549" s="1923"/>
      <c r="AD1549" s="1924"/>
      <c r="AE1549" s="1922"/>
      <c r="AF1549" s="1923"/>
      <c r="AG1549" s="1923"/>
      <c r="AH1549" s="1923"/>
      <c r="AI1549" s="1923"/>
      <c r="AJ1549" s="1923"/>
      <c r="AK1549" s="1923"/>
      <c r="AL1549" s="1923"/>
      <c r="AM1549" s="1924"/>
      <c r="AN1549" s="1922"/>
      <c r="AO1549" s="1923"/>
      <c r="AP1549" s="1923"/>
      <c r="AQ1549" s="1923"/>
      <c r="AR1549" s="1923"/>
      <c r="AS1549" s="1923"/>
      <c r="AT1549" s="1923"/>
      <c r="AU1549" s="1923"/>
      <c r="AV1549" s="1924"/>
      <c r="AW1549" s="1922"/>
      <c r="AX1549" s="1923"/>
      <c r="AY1549" s="1923"/>
      <c r="AZ1549" s="1923"/>
      <c r="BA1549" s="1923"/>
      <c r="BB1549" s="1923"/>
      <c r="BC1549" s="1924"/>
    </row>
    <row r="1550" spans="1:55" hidden="1">
      <c r="A1550" s="1426">
        <v>21</v>
      </c>
      <c r="B1550" s="1427"/>
      <c r="C1550" s="1428"/>
      <c r="D1550" s="1922"/>
      <c r="E1550" s="1923"/>
      <c r="F1550" s="1923"/>
      <c r="G1550" s="1923"/>
      <c r="H1550" s="1923"/>
      <c r="I1550" s="1923"/>
      <c r="J1550" s="1923"/>
      <c r="K1550" s="1923"/>
      <c r="L1550" s="1924"/>
      <c r="M1550" s="1922"/>
      <c r="N1550" s="1923"/>
      <c r="O1550" s="1923"/>
      <c r="P1550" s="1923"/>
      <c r="Q1550" s="1923"/>
      <c r="R1550" s="1923"/>
      <c r="S1550" s="1923"/>
      <c r="T1550" s="1923"/>
      <c r="U1550" s="1924"/>
      <c r="V1550" s="1922"/>
      <c r="W1550" s="1923"/>
      <c r="X1550" s="1923"/>
      <c r="Y1550" s="1923"/>
      <c r="Z1550" s="1923"/>
      <c r="AA1550" s="1923"/>
      <c r="AB1550" s="1923"/>
      <c r="AC1550" s="1923"/>
      <c r="AD1550" s="1924"/>
      <c r="AE1550" s="1922"/>
      <c r="AF1550" s="1923"/>
      <c r="AG1550" s="1923"/>
      <c r="AH1550" s="1923"/>
      <c r="AI1550" s="1923"/>
      <c r="AJ1550" s="1923"/>
      <c r="AK1550" s="1923"/>
      <c r="AL1550" s="1923"/>
      <c r="AM1550" s="1924"/>
      <c r="AN1550" s="1922"/>
      <c r="AO1550" s="1923"/>
      <c r="AP1550" s="1923"/>
      <c r="AQ1550" s="1923"/>
      <c r="AR1550" s="1923"/>
      <c r="AS1550" s="1923"/>
      <c r="AT1550" s="1923"/>
      <c r="AU1550" s="1923"/>
      <c r="AV1550" s="1924"/>
      <c r="AW1550" s="1922"/>
      <c r="AX1550" s="1923"/>
      <c r="AY1550" s="1923"/>
      <c r="AZ1550" s="1923"/>
      <c r="BA1550" s="1923"/>
      <c r="BB1550" s="1923"/>
      <c r="BC1550" s="1924"/>
    </row>
    <row r="1551" spans="1:55" hidden="1">
      <c r="A1551" s="1426">
        <v>22</v>
      </c>
      <c r="B1551" s="1427"/>
      <c r="C1551" s="1428"/>
      <c r="D1551" s="1922"/>
      <c r="E1551" s="1923"/>
      <c r="F1551" s="1923"/>
      <c r="G1551" s="1923"/>
      <c r="H1551" s="1923"/>
      <c r="I1551" s="1923"/>
      <c r="J1551" s="1923"/>
      <c r="K1551" s="1923"/>
      <c r="L1551" s="1924"/>
      <c r="M1551" s="1922"/>
      <c r="N1551" s="1923"/>
      <c r="O1551" s="1923"/>
      <c r="P1551" s="1923"/>
      <c r="Q1551" s="1923"/>
      <c r="R1551" s="1923"/>
      <c r="S1551" s="1923"/>
      <c r="T1551" s="1923"/>
      <c r="U1551" s="1924"/>
      <c r="V1551" s="1922"/>
      <c r="W1551" s="1923"/>
      <c r="X1551" s="1923"/>
      <c r="Y1551" s="1923"/>
      <c r="Z1551" s="1923"/>
      <c r="AA1551" s="1923"/>
      <c r="AB1551" s="1923"/>
      <c r="AC1551" s="1923"/>
      <c r="AD1551" s="1924"/>
      <c r="AE1551" s="1922"/>
      <c r="AF1551" s="1923"/>
      <c r="AG1551" s="1923"/>
      <c r="AH1551" s="1923"/>
      <c r="AI1551" s="1923"/>
      <c r="AJ1551" s="1923"/>
      <c r="AK1551" s="1923"/>
      <c r="AL1551" s="1923"/>
      <c r="AM1551" s="1924"/>
      <c r="AN1551" s="1922"/>
      <c r="AO1551" s="1923"/>
      <c r="AP1551" s="1923"/>
      <c r="AQ1551" s="1923"/>
      <c r="AR1551" s="1923"/>
      <c r="AS1551" s="1923"/>
      <c r="AT1551" s="1923"/>
      <c r="AU1551" s="1923"/>
      <c r="AV1551" s="1924"/>
      <c r="AW1551" s="1922"/>
      <c r="AX1551" s="1923"/>
      <c r="AY1551" s="1923"/>
      <c r="AZ1551" s="1923"/>
      <c r="BA1551" s="1923"/>
      <c r="BB1551" s="1923"/>
      <c r="BC1551" s="1924"/>
    </row>
    <row r="1552" spans="1:55" hidden="1">
      <c r="A1552" s="1426">
        <v>23</v>
      </c>
      <c r="B1552" s="1427"/>
      <c r="C1552" s="1428"/>
      <c r="D1552" s="1922"/>
      <c r="E1552" s="1923"/>
      <c r="F1552" s="1923"/>
      <c r="G1552" s="1923"/>
      <c r="H1552" s="1923"/>
      <c r="I1552" s="1923"/>
      <c r="J1552" s="1923"/>
      <c r="K1552" s="1923"/>
      <c r="L1552" s="1924"/>
      <c r="M1552" s="1922"/>
      <c r="N1552" s="1923"/>
      <c r="O1552" s="1923"/>
      <c r="P1552" s="1923"/>
      <c r="Q1552" s="1923"/>
      <c r="R1552" s="1923"/>
      <c r="S1552" s="1923"/>
      <c r="T1552" s="1923"/>
      <c r="U1552" s="1924"/>
      <c r="V1552" s="1922"/>
      <c r="W1552" s="1923"/>
      <c r="X1552" s="1923"/>
      <c r="Y1552" s="1923"/>
      <c r="Z1552" s="1923"/>
      <c r="AA1552" s="1923"/>
      <c r="AB1552" s="1923"/>
      <c r="AC1552" s="1923"/>
      <c r="AD1552" s="1924"/>
      <c r="AE1552" s="1922"/>
      <c r="AF1552" s="1923"/>
      <c r="AG1552" s="1923"/>
      <c r="AH1552" s="1923"/>
      <c r="AI1552" s="1923"/>
      <c r="AJ1552" s="1923"/>
      <c r="AK1552" s="1923"/>
      <c r="AL1552" s="1923"/>
      <c r="AM1552" s="1924"/>
      <c r="AN1552" s="1922"/>
      <c r="AO1552" s="1923"/>
      <c r="AP1552" s="1923"/>
      <c r="AQ1552" s="1923"/>
      <c r="AR1552" s="1923"/>
      <c r="AS1552" s="1923"/>
      <c r="AT1552" s="1923"/>
      <c r="AU1552" s="1923"/>
      <c r="AV1552" s="1924"/>
      <c r="AW1552" s="1922"/>
      <c r="AX1552" s="1923"/>
      <c r="AY1552" s="1923"/>
      <c r="AZ1552" s="1923"/>
      <c r="BA1552" s="1923"/>
      <c r="BB1552" s="1923"/>
      <c r="BC1552" s="1924"/>
    </row>
    <row r="1553" spans="1:55" hidden="1">
      <c r="A1553" s="1426">
        <v>24</v>
      </c>
      <c r="B1553" s="1427"/>
      <c r="C1553" s="1428"/>
      <c r="D1553" s="1922"/>
      <c r="E1553" s="1923"/>
      <c r="F1553" s="1923"/>
      <c r="G1553" s="1923"/>
      <c r="H1553" s="1923"/>
      <c r="I1553" s="1923"/>
      <c r="J1553" s="1923"/>
      <c r="K1553" s="1923"/>
      <c r="L1553" s="1924"/>
      <c r="M1553" s="1922"/>
      <c r="N1553" s="1923"/>
      <c r="O1553" s="1923"/>
      <c r="P1553" s="1923"/>
      <c r="Q1553" s="1923"/>
      <c r="R1553" s="1923"/>
      <c r="S1553" s="1923"/>
      <c r="T1553" s="1923"/>
      <c r="U1553" s="1924"/>
      <c r="V1553" s="1922"/>
      <c r="W1553" s="1923"/>
      <c r="X1553" s="1923"/>
      <c r="Y1553" s="1923"/>
      <c r="Z1553" s="1923"/>
      <c r="AA1553" s="1923"/>
      <c r="AB1553" s="1923"/>
      <c r="AC1553" s="1923"/>
      <c r="AD1553" s="1924"/>
      <c r="AE1553" s="1922"/>
      <c r="AF1553" s="1923"/>
      <c r="AG1553" s="1923"/>
      <c r="AH1553" s="1923"/>
      <c r="AI1553" s="1923"/>
      <c r="AJ1553" s="1923"/>
      <c r="AK1553" s="1923"/>
      <c r="AL1553" s="1923"/>
      <c r="AM1553" s="1924"/>
      <c r="AN1553" s="1922"/>
      <c r="AO1553" s="1923"/>
      <c r="AP1553" s="1923"/>
      <c r="AQ1553" s="1923"/>
      <c r="AR1553" s="1923"/>
      <c r="AS1553" s="1923"/>
      <c r="AT1553" s="1923"/>
      <c r="AU1553" s="1923"/>
      <c r="AV1553" s="1924"/>
      <c r="AW1553" s="1922"/>
      <c r="AX1553" s="1923"/>
      <c r="AY1553" s="1923"/>
      <c r="AZ1553" s="1923"/>
      <c r="BA1553" s="1923"/>
      <c r="BB1553" s="1923"/>
      <c r="BC1553" s="1924"/>
    </row>
    <row r="1554" spans="1:55" hidden="1">
      <c r="A1554" s="1426">
        <v>25</v>
      </c>
      <c r="B1554" s="1427"/>
      <c r="C1554" s="1428"/>
      <c r="D1554" s="1922"/>
      <c r="E1554" s="1923"/>
      <c r="F1554" s="1923"/>
      <c r="G1554" s="1923"/>
      <c r="H1554" s="1923"/>
      <c r="I1554" s="1923"/>
      <c r="J1554" s="1923"/>
      <c r="K1554" s="1923"/>
      <c r="L1554" s="1924"/>
      <c r="M1554" s="1922"/>
      <c r="N1554" s="1923"/>
      <c r="O1554" s="1923"/>
      <c r="P1554" s="1923"/>
      <c r="Q1554" s="1923"/>
      <c r="R1554" s="1923"/>
      <c r="S1554" s="1923"/>
      <c r="T1554" s="1923"/>
      <c r="U1554" s="1924"/>
      <c r="V1554" s="1922"/>
      <c r="W1554" s="1923"/>
      <c r="X1554" s="1923"/>
      <c r="Y1554" s="1923"/>
      <c r="Z1554" s="1923"/>
      <c r="AA1554" s="1923"/>
      <c r="AB1554" s="1923"/>
      <c r="AC1554" s="1923"/>
      <c r="AD1554" s="1924"/>
      <c r="AE1554" s="1922"/>
      <c r="AF1554" s="1923"/>
      <c r="AG1554" s="1923"/>
      <c r="AH1554" s="1923"/>
      <c r="AI1554" s="1923"/>
      <c r="AJ1554" s="1923"/>
      <c r="AK1554" s="1923"/>
      <c r="AL1554" s="1923"/>
      <c r="AM1554" s="1924"/>
      <c r="AN1554" s="1922"/>
      <c r="AO1554" s="1923"/>
      <c r="AP1554" s="1923"/>
      <c r="AQ1554" s="1923"/>
      <c r="AR1554" s="1923"/>
      <c r="AS1554" s="1923"/>
      <c r="AT1554" s="1923"/>
      <c r="AU1554" s="1923"/>
      <c r="AV1554" s="1924"/>
      <c r="AW1554" s="1922"/>
      <c r="AX1554" s="1923"/>
      <c r="AY1554" s="1923"/>
      <c r="AZ1554" s="1923"/>
      <c r="BA1554" s="1923"/>
      <c r="BB1554" s="1923"/>
      <c r="BC1554" s="1924"/>
    </row>
    <row r="1555" spans="1:55" hidden="1">
      <c r="A1555" s="1426">
        <v>26</v>
      </c>
      <c r="B1555" s="1427"/>
      <c r="C1555" s="1428"/>
      <c r="D1555" s="1922"/>
      <c r="E1555" s="1923"/>
      <c r="F1555" s="1923"/>
      <c r="G1555" s="1923"/>
      <c r="H1555" s="1923"/>
      <c r="I1555" s="1923"/>
      <c r="J1555" s="1923"/>
      <c r="K1555" s="1923"/>
      <c r="L1555" s="1924"/>
      <c r="M1555" s="1922"/>
      <c r="N1555" s="1923"/>
      <c r="O1555" s="1923"/>
      <c r="P1555" s="1923"/>
      <c r="Q1555" s="1923"/>
      <c r="R1555" s="1923"/>
      <c r="S1555" s="1923"/>
      <c r="T1555" s="1923"/>
      <c r="U1555" s="1924"/>
      <c r="V1555" s="1922"/>
      <c r="W1555" s="1923"/>
      <c r="X1555" s="1923"/>
      <c r="Y1555" s="1923"/>
      <c r="Z1555" s="1923"/>
      <c r="AA1555" s="1923"/>
      <c r="AB1555" s="1923"/>
      <c r="AC1555" s="1923"/>
      <c r="AD1555" s="1924"/>
      <c r="AE1555" s="1922"/>
      <c r="AF1555" s="1923"/>
      <c r="AG1555" s="1923"/>
      <c r="AH1555" s="1923"/>
      <c r="AI1555" s="1923"/>
      <c r="AJ1555" s="1923"/>
      <c r="AK1555" s="1923"/>
      <c r="AL1555" s="1923"/>
      <c r="AM1555" s="1924"/>
      <c r="AN1555" s="1922"/>
      <c r="AO1555" s="1923"/>
      <c r="AP1555" s="1923"/>
      <c r="AQ1555" s="1923"/>
      <c r="AR1555" s="1923"/>
      <c r="AS1555" s="1923"/>
      <c r="AT1555" s="1923"/>
      <c r="AU1555" s="1923"/>
      <c r="AV1555" s="1924"/>
      <c r="AW1555" s="1922"/>
      <c r="AX1555" s="1923"/>
      <c r="AY1555" s="1923"/>
      <c r="AZ1555" s="1923"/>
      <c r="BA1555" s="1923"/>
      <c r="BB1555" s="1923"/>
      <c r="BC1555" s="1924"/>
    </row>
    <row r="1556" spans="1:55" hidden="1">
      <c r="A1556" s="1426">
        <v>27</v>
      </c>
      <c r="B1556" s="1427"/>
      <c r="C1556" s="1428"/>
      <c r="D1556" s="1922"/>
      <c r="E1556" s="1923"/>
      <c r="F1556" s="1923"/>
      <c r="G1556" s="1923"/>
      <c r="H1556" s="1923"/>
      <c r="I1556" s="1923"/>
      <c r="J1556" s="1923"/>
      <c r="K1556" s="1923"/>
      <c r="L1556" s="1924"/>
      <c r="M1556" s="1922"/>
      <c r="N1556" s="1923"/>
      <c r="O1556" s="1923"/>
      <c r="P1556" s="1923"/>
      <c r="Q1556" s="1923"/>
      <c r="R1556" s="1923"/>
      <c r="S1556" s="1923"/>
      <c r="T1556" s="1923"/>
      <c r="U1556" s="1924"/>
      <c r="V1556" s="1922"/>
      <c r="W1556" s="1923"/>
      <c r="X1556" s="1923"/>
      <c r="Y1556" s="1923"/>
      <c r="Z1556" s="1923"/>
      <c r="AA1556" s="1923"/>
      <c r="AB1556" s="1923"/>
      <c r="AC1556" s="1923"/>
      <c r="AD1556" s="1924"/>
      <c r="AE1556" s="1922"/>
      <c r="AF1556" s="1923"/>
      <c r="AG1556" s="1923"/>
      <c r="AH1556" s="1923"/>
      <c r="AI1556" s="1923"/>
      <c r="AJ1556" s="1923"/>
      <c r="AK1556" s="1923"/>
      <c r="AL1556" s="1923"/>
      <c r="AM1556" s="1924"/>
      <c r="AN1556" s="1922"/>
      <c r="AO1556" s="1923"/>
      <c r="AP1556" s="1923"/>
      <c r="AQ1556" s="1923"/>
      <c r="AR1556" s="1923"/>
      <c r="AS1556" s="1923"/>
      <c r="AT1556" s="1923"/>
      <c r="AU1556" s="1923"/>
      <c r="AV1556" s="1924"/>
      <c r="AW1556" s="1922"/>
      <c r="AX1556" s="1923"/>
      <c r="AY1556" s="1923"/>
      <c r="AZ1556" s="1923"/>
      <c r="BA1556" s="1923"/>
      <c r="BB1556" s="1923"/>
      <c r="BC1556" s="1924"/>
    </row>
    <row r="1557" spans="1:55" hidden="1">
      <c r="A1557" s="1426">
        <v>28</v>
      </c>
      <c r="B1557" s="1427"/>
      <c r="C1557" s="1428"/>
      <c r="D1557" s="1922"/>
      <c r="E1557" s="1923"/>
      <c r="F1557" s="1923"/>
      <c r="G1557" s="1923"/>
      <c r="H1557" s="1923"/>
      <c r="I1557" s="1923"/>
      <c r="J1557" s="1923"/>
      <c r="K1557" s="1923"/>
      <c r="L1557" s="1924"/>
      <c r="M1557" s="1922"/>
      <c r="N1557" s="1923"/>
      <c r="O1557" s="1923"/>
      <c r="P1557" s="1923"/>
      <c r="Q1557" s="1923"/>
      <c r="R1557" s="1923"/>
      <c r="S1557" s="1923"/>
      <c r="T1557" s="1923"/>
      <c r="U1557" s="1924"/>
      <c r="V1557" s="1922"/>
      <c r="W1557" s="1923"/>
      <c r="X1557" s="1923"/>
      <c r="Y1557" s="1923"/>
      <c r="Z1557" s="1923"/>
      <c r="AA1557" s="1923"/>
      <c r="AB1557" s="1923"/>
      <c r="AC1557" s="1923"/>
      <c r="AD1557" s="1924"/>
      <c r="AE1557" s="1922"/>
      <c r="AF1557" s="1923"/>
      <c r="AG1557" s="1923"/>
      <c r="AH1557" s="1923"/>
      <c r="AI1557" s="1923"/>
      <c r="AJ1557" s="1923"/>
      <c r="AK1557" s="1923"/>
      <c r="AL1557" s="1923"/>
      <c r="AM1557" s="1924"/>
      <c r="AN1557" s="1922"/>
      <c r="AO1557" s="1923"/>
      <c r="AP1557" s="1923"/>
      <c r="AQ1557" s="1923"/>
      <c r="AR1557" s="1923"/>
      <c r="AS1557" s="1923"/>
      <c r="AT1557" s="1923"/>
      <c r="AU1557" s="1923"/>
      <c r="AV1557" s="1924"/>
      <c r="AW1557" s="1922"/>
      <c r="AX1557" s="1923"/>
      <c r="AY1557" s="1923"/>
      <c r="AZ1557" s="1923"/>
      <c r="BA1557" s="1923"/>
      <c r="BB1557" s="1923"/>
      <c r="BC1557" s="1924"/>
    </row>
    <row r="1558" spans="1:55" hidden="1">
      <c r="A1558" s="1426">
        <v>29</v>
      </c>
      <c r="B1558" s="1427"/>
      <c r="C1558" s="1428"/>
      <c r="D1558" s="1922"/>
      <c r="E1558" s="1923"/>
      <c r="F1558" s="1923"/>
      <c r="G1558" s="1923"/>
      <c r="H1558" s="1923"/>
      <c r="I1558" s="1923"/>
      <c r="J1558" s="1923"/>
      <c r="K1558" s="1923"/>
      <c r="L1558" s="1924"/>
      <c r="M1558" s="1922"/>
      <c r="N1558" s="1923"/>
      <c r="O1558" s="1923"/>
      <c r="P1558" s="1923"/>
      <c r="Q1558" s="1923"/>
      <c r="R1558" s="1923"/>
      <c r="S1558" s="1923"/>
      <c r="T1558" s="1923"/>
      <c r="U1558" s="1924"/>
      <c r="V1558" s="1922"/>
      <c r="W1558" s="1923"/>
      <c r="X1558" s="1923"/>
      <c r="Y1558" s="1923"/>
      <c r="Z1558" s="1923"/>
      <c r="AA1558" s="1923"/>
      <c r="AB1558" s="1923"/>
      <c r="AC1558" s="1923"/>
      <c r="AD1558" s="1924"/>
      <c r="AE1558" s="1922"/>
      <c r="AF1558" s="1923"/>
      <c r="AG1558" s="1923"/>
      <c r="AH1558" s="1923"/>
      <c r="AI1558" s="1923"/>
      <c r="AJ1558" s="1923"/>
      <c r="AK1558" s="1923"/>
      <c r="AL1558" s="1923"/>
      <c r="AM1558" s="1924"/>
      <c r="AN1558" s="1922"/>
      <c r="AO1558" s="1923"/>
      <c r="AP1558" s="1923"/>
      <c r="AQ1558" s="1923"/>
      <c r="AR1558" s="1923"/>
      <c r="AS1558" s="1923"/>
      <c r="AT1558" s="1923"/>
      <c r="AU1558" s="1923"/>
      <c r="AV1558" s="1924"/>
      <c r="AW1558" s="1922"/>
      <c r="AX1558" s="1923"/>
      <c r="AY1558" s="1923"/>
      <c r="AZ1558" s="1923"/>
      <c r="BA1558" s="1923"/>
      <c r="BB1558" s="1923"/>
      <c r="BC1558" s="1924"/>
    </row>
    <row r="1559" spans="1:55" hidden="1">
      <c r="A1559" s="1426">
        <v>30</v>
      </c>
      <c r="B1559" s="1427"/>
      <c r="C1559" s="1428"/>
      <c r="D1559" s="1922"/>
      <c r="E1559" s="1923"/>
      <c r="F1559" s="1923"/>
      <c r="G1559" s="1923"/>
      <c r="H1559" s="1923"/>
      <c r="I1559" s="1923"/>
      <c r="J1559" s="1923"/>
      <c r="K1559" s="1923"/>
      <c r="L1559" s="1924"/>
      <c r="M1559" s="1922"/>
      <c r="N1559" s="1923"/>
      <c r="O1559" s="1923"/>
      <c r="P1559" s="1923"/>
      <c r="Q1559" s="1923"/>
      <c r="R1559" s="1923"/>
      <c r="S1559" s="1923"/>
      <c r="T1559" s="1923"/>
      <c r="U1559" s="1924"/>
      <c r="V1559" s="1922"/>
      <c r="W1559" s="1923"/>
      <c r="X1559" s="1923"/>
      <c r="Y1559" s="1923"/>
      <c r="Z1559" s="1923"/>
      <c r="AA1559" s="1923"/>
      <c r="AB1559" s="1923"/>
      <c r="AC1559" s="1923"/>
      <c r="AD1559" s="1924"/>
      <c r="AE1559" s="1922"/>
      <c r="AF1559" s="1923"/>
      <c r="AG1559" s="1923"/>
      <c r="AH1559" s="1923"/>
      <c r="AI1559" s="1923"/>
      <c r="AJ1559" s="1923"/>
      <c r="AK1559" s="1923"/>
      <c r="AL1559" s="1923"/>
      <c r="AM1559" s="1924"/>
      <c r="AN1559" s="1922"/>
      <c r="AO1559" s="1923"/>
      <c r="AP1559" s="1923"/>
      <c r="AQ1559" s="1923"/>
      <c r="AR1559" s="1923"/>
      <c r="AS1559" s="1923"/>
      <c r="AT1559" s="1923"/>
      <c r="AU1559" s="1923"/>
      <c r="AV1559" s="1924"/>
      <c r="AW1559" s="1922"/>
      <c r="AX1559" s="1923"/>
      <c r="AY1559" s="1923"/>
      <c r="AZ1559" s="1923"/>
      <c r="BA1559" s="1923"/>
      <c r="BB1559" s="1923"/>
      <c r="BC1559" s="1924"/>
    </row>
    <row r="1560" spans="1:55" hidden="1">
      <c r="A1560" s="1426">
        <v>31</v>
      </c>
      <c r="B1560" s="1427"/>
      <c r="C1560" s="1428"/>
      <c r="D1560" s="1922"/>
      <c r="E1560" s="1923"/>
      <c r="F1560" s="1923"/>
      <c r="G1560" s="1923"/>
      <c r="H1560" s="1923"/>
      <c r="I1560" s="1923"/>
      <c r="J1560" s="1923"/>
      <c r="K1560" s="1923"/>
      <c r="L1560" s="1924"/>
      <c r="M1560" s="1922"/>
      <c r="N1560" s="1923"/>
      <c r="O1560" s="1923"/>
      <c r="P1560" s="1923"/>
      <c r="Q1560" s="1923"/>
      <c r="R1560" s="1923"/>
      <c r="S1560" s="1923"/>
      <c r="T1560" s="1923"/>
      <c r="U1560" s="1924"/>
      <c r="V1560" s="1922"/>
      <c r="W1560" s="1923"/>
      <c r="X1560" s="1923"/>
      <c r="Y1560" s="1923"/>
      <c r="Z1560" s="1923"/>
      <c r="AA1560" s="1923"/>
      <c r="AB1560" s="1923"/>
      <c r="AC1560" s="1923"/>
      <c r="AD1560" s="1924"/>
      <c r="AE1560" s="1922"/>
      <c r="AF1560" s="1923"/>
      <c r="AG1560" s="1923"/>
      <c r="AH1560" s="1923"/>
      <c r="AI1560" s="1923"/>
      <c r="AJ1560" s="1923"/>
      <c r="AK1560" s="1923"/>
      <c r="AL1560" s="1923"/>
      <c r="AM1560" s="1924"/>
      <c r="AN1560" s="1922"/>
      <c r="AO1560" s="1923"/>
      <c r="AP1560" s="1923"/>
      <c r="AQ1560" s="1923"/>
      <c r="AR1560" s="1923"/>
      <c r="AS1560" s="1923"/>
      <c r="AT1560" s="1923"/>
      <c r="AU1560" s="1923"/>
      <c r="AV1560" s="1924"/>
      <c r="AW1560" s="1922"/>
      <c r="AX1560" s="1923"/>
      <c r="AY1560" s="1923"/>
      <c r="AZ1560" s="1923"/>
      <c r="BA1560" s="1923"/>
      <c r="BB1560" s="1923"/>
      <c r="BC1560" s="1924"/>
    </row>
    <row r="1561" spans="1:55" hidden="1">
      <c r="A1561" s="1426">
        <v>32</v>
      </c>
      <c r="B1561" s="1427"/>
      <c r="C1561" s="1428"/>
      <c r="D1561" s="1922"/>
      <c r="E1561" s="1923"/>
      <c r="F1561" s="1923"/>
      <c r="G1561" s="1923"/>
      <c r="H1561" s="1923"/>
      <c r="I1561" s="1923"/>
      <c r="J1561" s="1923"/>
      <c r="K1561" s="1923"/>
      <c r="L1561" s="1924"/>
      <c r="M1561" s="1922"/>
      <c r="N1561" s="1923"/>
      <c r="O1561" s="1923"/>
      <c r="P1561" s="1923"/>
      <c r="Q1561" s="1923"/>
      <c r="R1561" s="1923"/>
      <c r="S1561" s="1923"/>
      <c r="T1561" s="1923"/>
      <c r="U1561" s="1924"/>
      <c r="V1561" s="1922"/>
      <c r="W1561" s="1923"/>
      <c r="X1561" s="1923"/>
      <c r="Y1561" s="1923"/>
      <c r="Z1561" s="1923"/>
      <c r="AA1561" s="1923"/>
      <c r="AB1561" s="1923"/>
      <c r="AC1561" s="1923"/>
      <c r="AD1561" s="1924"/>
      <c r="AE1561" s="1922"/>
      <c r="AF1561" s="1923"/>
      <c r="AG1561" s="1923"/>
      <c r="AH1561" s="1923"/>
      <c r="AI1561" s="1923"/>
      <c r="AJ1561" s="1923"/>
      <c r="AK1561" s="1923"/>
      <c r="AL1561" s="1923"/>
      <c r="AM1561" s="1924"/>
      <c r="AN1561" s="1922"/>
      <c r="AO1561" s="1923"/>
      <c r="AP1561" s="1923"/>
      <c r="AQ1561" s="1923"/>
      <c r="AR1561" s="1923"/>
      <c r="AS1561" s="1923"/>
      <c r="AT1561" s="1923"/>
      <c r="AU1561" s="1923"/>
      <c r="AV1561" s="1924"/>
      <c r="AW1561" s="1922"/>
      <c r="AX1561" s="1923"/>
      <c r="AY1561" s="1923"/>
      <c r="AZ1561" s="1923"/>
      <c r="BA1561" s="1923"/>
      <c r="BB1561" s="1923"/>
      <c r="BC1561" s="1924"/>
    </row>
    <row r="1562" spans="1:55" hidden="1">
      <c r="A1562" s="1426">
        <v>33</v>
      </c>
      <c r="B1562" s="1427"/>
      <c r="C1562" s="1428"/>
      <c r="D1562" s="1922"/>
      <c r="E1562" s="1923"/>
      <c r="F1562" s="1923"/>
      <c r="G1562" s="1923"/>
      <c r="H1562" s="1923"/>
      <c r="I1562" s="1923"/>
      <c r="J1562" s="1923"/>
      <c r="K1562" s="1923"/>
      <c r="L1562" s="1924"/>
      <c r="M1562" s="1922"/>
      <c r="N1562" s="1923"/>
      <c r="O1562" s="1923"/>
      <c r="P1562" s="1923"/>
      <c r="Q1562" s="1923"/>
      <c r="R1562" s="1923"/>
      <c r="S1562" s="1923"/>
      <c r="T1562" s="1923"/>
      <c r="U1562" s="1924"/>
      <c r="V1562" s="1922"/>
      <c r="W1562" s="1923"/>
      <c r="X1562" s="1923"/>
      <c r="Y1562" s="1923"/>
      <c r="Z1562" s="1923"/>
      <c r="AA1562" s="1923"/>
      <c r="AB1562" s="1923"/>
      <c r="AC1562" s="1923"/>
      <c r="AD1562" s="1924"/>
      <c r="AE1562" s="1922"/>
      <c r="AF1562" s="1923"/>
      <c r="AG1562" s="1923"/>
      <c r="AH1562" s="1923"/>
      <c r="AI1562" s="1923"/>
      <c r="AJ1562" s="1923"/>
      <c r="AK1562" s="1923"/>
      <c r="AL1562" s="1923"/>
      <c r="AM1562" s="1924"/>
      <c r="AN1562" s="1922"/>
      <c r="AO1562" s="1923"/>
      <c r="AP1562" s="1923"/>
      <c r="AQ1562" s="1923"/>
      <c r="AR1562" s="1923"/>
      <c r="AS1562" s="1923"/>
      <c r="AT1562" s="1923"/>
      <c r="AU1562" s="1923"/>
      <c r="AV1562" s="1924"/>
      <c r="AW1562" s="1922"/>
      <c r="AX1562" s="1923"/>
      <c r="AY1562" s="1923"/>
      <c r="AZ1562" s="1923"/>
      <c r="BA1562" s="1923"/>
      <c r="BB1562" s="1923"/>
      <c r="BC1562" s="1924"/>
    </row>
    <row r="1563" spans="1:55" hidden="1">
      <c r="A1563" s="1426">
        <v>34</v>
      </c>
      <c r="B1563" s="1427"/>
      <c r="C1563" s="1428"/>
      <c r="D1563" s="1922"/>
      <c r="E1563" s="1923"/>
      <c r="F1563" s="1923"/>
      <c r="G1563" s="1923"/>
      <c r="H1563" s="1923"/>
      <c r="I1563" s="1923"/>
      <c r="J1563" s="1923"/>
      <c r="K1563" s="1923"/>
      <c r="L1563" s="1924"/>
      <c r="M1563" s="1922"/>
      <c r="N1563" s="1923"/>
      <c r="O1563" s="1923"/>
      <c r="P1563" s="1923"/>
      <c r="Q1563" s="1923"/>
      <c r="R1563" s="1923"/>
      <c r="S1563" s="1923"/>
      <c r="T1563" s="1923"/>
      <c r="U1563" s="1924"/>
      <c r="V1563" s="1922"/>
      <c r="W1563" s="1923"/>
      <c r="X1563" s="1923"/>
      <c r="Y1563" s="1923"/>
      <c r="Z1563" s="1923"/>
      <c r="AA1563" s="1923"/>
      <c r="AB1563" s="1923"/>
      <c r="AC1563" s="1923"/>
      <c r="AD1563" s="1924"/>
      <c r="AE1563" s="1922"/>
      <c r="AF1563" s="1923"/>
      <c r="AG1563" s="1923"/>
      <c r="AH1563" s="1923"/>
      <c r="AI1563" s="1923"/>
      <c r="AJ1563" s="1923"/>
      <c r="AK1563" s="1923"/>
      <c r="AL1563" s="1923"/>
      <c r="AM1563" s="1924"/>
      <c r="AN1563" s="1922"/>
      <c r="AO1563" s="1923"/>
      <c r="AP1563" s="1923"/>
      <c r="AQ1563" s="1923"/>
      <c r="AR1563" s="1923"/>
      <c r="AS1563" s="1923"/>
      <c r="AT1563" s="1923"/>
      <c r="AU1563" s="1923"/>
      <c r="AV1563" s="1924"/>
      <c r="AW1563" s="1922"/>
      <c r="AX1563" s="1923"/>
      <c r="AY1563" s="1923"/>
      <c r="AZ1563" s="1923"/>
      <c r="BA1563" s="1923"/>
      <c r="BB1563" s="1923"/>
      <c r="BC1563" s="1924"/>
    </row>
    <row r="1564" spans="1:55" hidden="1">
      <c r="A1564" s="1426">
        <v>35</v>
      </c>
      <c r="B1564" s="1427"/>
      <c r="C1564" s="1428"/>
      <c r="D1564" s="1922"/>
      <c r="E1564" s="1923"/>
      <c r="F1564" s="1923"/>
      <c r="G1564" s="1923"/>
      <c r="H1564" s="1923"/>
      <c r="I1564" s="1923"/>
      <c r="J1564" s="1923"/>
      <c r="K1564" s="1923"/>
      <c r="L1564" s="1924"/>
      <c r="M1564" s="1922"/>
      <c r="N1564" s="1923"/>
      <c r="O1564" s="1923"/>
      <c r="P1564" s="1923"/>
      <c r="Q1564" s="1923"/>
      <c r="R1564" s="1923"/>
      <c r="S1564" s="1923"/>
      <c r="T1564" s="1923"/>
      <c r="U1564" s="1924"/>
      <c r="V1564" s="1922"/>
      <c r="W1564" s="1923"/>
      <c r="X1564" s="1923"/>
      <c r="Y1564" s="1923"/>
      <c r="Z1564" s="1923"/>
      <c r="AA1564" s="1923"/>
      <c r="AB1564" s="1923"/>
      <c r="AC1564" s="1923"/>
      <c r="AD1564" s="1924"/>
      <c r="AE1564" s="1922"/>
      <c r="AF1564" s="1923"/>
      <c r="AG1564" s="1923"/>
      <c r="AH1564" s="1923"/>
      <c r="AI1564" s="1923"/>
      <c r="AJ1564" s="1923"/>
      <c r="AK1564" s="1923"/>
      <c r="AL1564" s="1923"/>
      <c r="AM1564" s="1924"/>
      <c r="AN1564" s="1922"/>
      <c r="AO1564" s="1923"/>
      <c r="AP1564" s="1923"/>
      <c r="AQ1564" s="1923"/>
      <c r="AR1564" s="1923"/>
      <c r="AS1564" s="1923"/>
      <c r="AT1564" s="1923"/>
      <c r="AU1564" s="1923"/>
      <c r="AV1564" s="1924"/>
      <c r="AW1564" s="1922"/>
      <c r="AX1564" s="1923"/>
      <c r="AY1564" s="1923"/>
      <c r="AZ1564" s="1923"/>
      <c r="BA1564" s="1923"/>
      <c r="BB1564" s="1923"/>
      <c r="BC1564" s="1924"/>
    </row>
    <row r="1565" spans="1:55" hidden="1">
      <c r="A1565" s="1426">
        <v>36</v>
      </c>
      <c r="B1565" s="1427"/>
      <c r="C1565" s="1428"/>
      <c r="D1565" s="1922"/>
      <c r="E1565" s="1923"/>
      <c r="F1565" s="1923"/>
      <c r="G1565" s="1923"/>
      <c r="H1565" s="1923"/>
      <c r="I1565" s="1923"/>
      <c r="J1565" s="1923"/>
      <c r="K1565" s="1923"/>
      <c r="L1565" s="1924"/>
      <c r="M1565" s="1922"/>
      <c r="N1565" s="1923"/>
      <c r="O1565" s="1923"/>
      <c r="P1565" s="1923"/>
      <c r="Q1565" s="1923"/>
      <c r="R1565" s="1923"/>
      <c r="S1565" s="1923"/>
      <c r="T1565" s="1923"/>
      <c r="U1565" s="1924"/>
      <c r="V1565" s="1922"/>
      <c r="W1565" s="1923"/>
      <c r="X1565" s="1923"/>
      <c r="Y1565" s="1923"/>
      <c r="Z1565" s="1923"/>
      <c r="AA1565" s="1923"/>
      <c r="AB1565" s="1923"/>
      <c r="AC1565" s="1923"/>
      <c r="AD1565" s="1924"/>
      <c r="AE1565" s="1922"/>
      <c r="AF1565" s="1923"/>
      <c r="AG1565" s="1923"/>
      <c r="AH1565" s="1923"/>
      <c r="AI1565" s="1923"/>
      <c r="AJ1565" s="1923"/>
      <c r="AK1565" s="1923"/>
      <c r="AL1565" s="1923"/>
      <c r="AM1565" s="1924"/>
      <c r="AN1565" s="1922"/>
      <c r="AO1565" s="1923"/>
      <c r="AP1565" s="1923"/>
      <c r="AQ1565" s="1923"/>
      <c r="AR1565" s="1923"/>
      <c r="AS1565" s="1923"/>
      <c r="AT1565" s="1923"/>
      <c r="AU1565" s="1923"/>
      <c r="AV1565" s="1924"/>
      <c r="AW1565" s="1922"/>
      <c r="AX1565" s="1923"/>
      <c r="AY1565" s="1923"/>
      <c r="AZ1565" s="1923"/>
      <c r="BA1565" s="1923"/>
      <c r="BB1565" s="1923"/>
      <c r="BC1565" s="1924"/>
    </row>
    <row r="1566" spans="1:55" hidden="1">
      <c r="A1566" s="1426">
        <v>37</v>
      </c>
      <c r="B1566" s="1427"/>
      <c r="C1566" s="1428"/>
      <c r="D1566" s="1922"/>
      <c r="E1566" s="1923"/>
      <c r="F1566" s="1923"/>
      <c r="G1566" s="1923"/>
      <c r="H1566" s="1923"/>
      <c r="I1566" s="1923"/>
      <c r="J1566" s="1923"/>
      <c r="K1566" s="1923"/>
      <c r="L1566" s="1924"/>
      <c r="M1566" s="1922"/>
      <c r="N1566" s="1923"/>
      <c r="O1566" s="1923"/>
      <c r="P1566" s="1923"/>
      <c r="Q1566" s="1923"/>
      <c r="R1566" s="1923"/>
      <c r="S1566" s="1923"/>
      <c r="T1566" s="1923"/>
      <c r="U1566" s="1924"/>
      <c r="V1566" s="1922"/>
      <c r="W1566" s="1923"/>
      <c r="X1566" s="1923"/>
      <c r="Y1566" s="1923"/>
      <c r="Z1566" s="1923"/>
      <c r="AA1566" s="1923"/>
      <c r="AB1566" s="1923"/>
      <c r="AC1566" s="1923"/>
      <c r="AD1566" s="1924"/>
      <c r="AE1566" s="1922"/>
      <c r="AF1566" s="1923"/>
      <c r="AG1566" s="1923"/>
      <c r="AH1566" s="1923"/>
      <c r="AI1566" s="1923"/>
      <c r="AJ1566" s="1923"/>
      <c r="AK1566" s="1923"/>
      <c r="AL1566" s="1923"/>
      <c r="AM1566" s="1924"/>
      <c r="AN1566" s="1922"/>
      <c r="AO1566" s="1923"/>
      <c r="AP1566" s="1923"/>
      <c r="AQ1566" s="1923"/>
      <c r="AR1566" s="1923"/>
      <c r="AS1566" s="1923"/>
      <c r="AT1566" s="1923"/>
      <c r="AU1566" s="1923"/>
      <c r="AV1566" s="1924"/>
      <c r="AW1566" s="1922"/>
      <c r="AX1566" s="1923"/>
      <c r="AY1566" s="1923"/>
      <c r="AZ1566" s="1923"/>
      <c r="BA1566" s="1923"/>
      <c r="BB1566" s="1923"/>
      <c r="BC1566" s="1924"/>
    </row>
    <row r="1567" spans="1:55" hidden="1">
      <c r="A1567" s="1426">
        <v>38</v>
      </c>
      <c r="B1567" s="1427"/>
      <c r="C1567" s="1428"/>
      <c r="D1567" s="1922"/>
      <c r="E1567" s="1923"/>
      <c r="F1567" s="1923"/>
      <c r="G1567" s="1923"/>
      <c r="H1567" s="1923"/>
      <c r="I1567" s="1923"/>
      <c r="J1567" s="1923"/>
      <c r="K1567" s="1923"/>
      <c r="L1567" s="1924"/>
      <c r="M1567" s="1922"/>
      <c r="N1567" s="1923"/>
      <c r="O1567" s="1923"/>
      <c r="P1567" s="1923"/>
      <c r="Q1567" s="1923"/>
      <c r="R1567" s="1923"/>
      <c r="S1567" s="1923"/>
      <c r="T1567" s="1923"/>
      <c r="U1567" s="1924"/>
      <c r="V1567" s="1922"/>
      <c r="W1567" s="1923"/>
      <c r="X1567" s="1923"/>
      <c r="Y1567" s="1923"/>
      <c r="Z1567" s="1923"/>
      <c r="AA1567" s="1923"/>
      <c r="AB1567" s="1923"/>
      <c r="AC1567" s="1923"/>
      <c r="AD1567" s="1924"/>
      <c r="AE1567" s="1922"/>
      <c r="AF1567" s="1923"/>
      <c r="AG1567" s="1923"/>
      <c r="AH1567" s="1923"/>
      <c r="AI1567" s="1923"/>
      <c r="AJ1567" s="1923"/>
      <c r="AK1567" s="1923"/>
      <c r="AL1567" s="1923"/>
      <c r="AM1567" s="1924"/>
      <c r="AN1567" s="1922"/>
      <c r="AO1567" s="1923"/>
      <c r="AP1567" s="1923"/>
      <c r="AQ1567" s="1923"/>
      <c r="AR1567" s="1923"/>
      <c r="AS1567" s="1923"/>
      <c r="AT1567" s="1923"/>
      <c r="AU1567" s="1923"/>
      <c r="AV1567" s="1924"/>
      <c r="AW1567" s="1922"/>
      <c r="AX1567" s="1923"/>
      <c r="AY1567" s="1923"/>
      <c r="AZ1567" s="1923"/>
      <c r="BA1567" s="1923"/>
      <c r="BB1567" s="1923"/>
      <c r="BC1567" s="1924"/>
    </row>
    <row r="1568" spans="1:55" hidden="1">
      <c r="A1568" s="1426">
        <v>39</v>
      </c>
      <c r="B1568" s="1427"/>
      <c r="C1568" s="1428"/>
      <c r="D1568" s="1922"/>
      <c r="E1568" s="1923"/>
      <c r="F1568" s="1923"/>
      <c r="G1568" s="1923"/>
      <c r="H1568" s="1923"/>
      <c r="I1568" s="1923"/>
      <c r="J1568" s="1923"/>
      <c r="K1568" s="1923"/>
      <c r="L1568" s="1924"/>
      <c r="M1568" s="1922"/>
      <c r="N1568" s="1923"/>
      <c r="O1568" s="1923"/>
      <c r="P1568" s="1923"/>
      <c r="Q1568" s="1923"/>
      <c r="R1568" s="1923"/>
      <c r="S1568" s="1923"/>
      <c r="T1568" s="1923"/>
      <c r="U1568" s="1924"/>
      <c r="V1568" s="1922"/>
      <c r="W1568" s="1923"/>
      <c r="X1568" s="1923"/>
      <c r="Y1568" s="1923"/>
      <c r="Z1568" s="1923"/>
      <c r="AA1568" s="1923"/>
      <c r="AB1568" s="1923"/>
      <c r="AC1568" s="1923"/>
      <c r="AD1568" s="1924"/>
      <c r="AE1568" s="1922"/>
      <c r="AF1568" s="1923"/>
      <c r="AG1568" s="1923"/>
      <c r="AH1568" s="1923"/>
      <c r="AI1568" s="1923"/>
      <c r="AJ1568" s="1923"/>
      <c r="AK1568" s="1923"/>
      <c r="AL1568" s="1923"/>
      <c r="AM1568" s="1924"/>
      <c r="AN1568" s="1922"/>
      <c r="AO1568" s="1923"/>
      <c r="AP1568" s="1923"/>
      <c r="AQ1568" s="1923"/>
      <c r="AR1568" s="1923"/>
      <c r="AS1568" s="1923"/>
      <c r="AT1568" s="1923"/>
      <c r="AU1568" s="1923"/>
      <c r="AV1568" s="1924"/>
      <c r="AW1568" s="1922"/>
      <c r="AX1568" s="1923"/>
      <c r="AY1568" s="1923"/>
      <c r="AZ1568" s="1923"/>
      <c r="BA1568" s="1923"/>
      <c r="BB1568" s="1923"/>
      <c r="BC1568" s="1924"/>
    </row>
    <row r="1569" spans="1:57" hidden="1">
      <c r="A1569" s="1426">
        <v>40</v>
      </c>
      <c r="B1569" s="1427"/>
      <c r="C1569" s="1428"/>
      <c r="D1569" s="1922"/>
      <c r="E1569" s="1923"/>
      <c r="F1569" s="1923"/>
      <c r="G1569" s="1923"/>
      <c r="H1569" s="1923"/>
      <c r="I1569" s="1923"/>
      <c r="J1569" s="1923"/>
      <c r="K1569" s="1923"/>
      <c r="L1569" s="1924"/>
      <c r="M1569" s="1922"/>
      <c r="N1569" s="1923"/>
      <c r="O1569" s="1923"/>
      <c r="P1569" s="1923"/>
      <c r="Q1569" s="1923"/>
      <c r="R1569" s="1923"/>
      <c r="S1569" s="1923"/>
      <c r="T1569" s="1923"/>
      <c r="U1569" s="1924"/>
      <c r="V1569" s="1922"/>
      <c r="W1569" s="1923"/>
      <c r="X1569" s="1923"/>
      <c r="Y1569" s="1923"/>
      <c r="Z1569" s="1923"/>
      <c r="AA1569" s="1923"/>
      <c r="AB1569" s="1923"/>
      <c r="AC1569" s="1923"/>
      <c r="AD1569" s="1924"/>
      <c r="AE1569" s="1922"/>
      <c r="AF1569" s="1923"/>
      <c r="AG1569" s="1923"/>
      <c r="AH1569" s="1923"/>
      <c r="AI1569" s="1923"/>
      <c r="AJ1569" s="1923"/>
      <c r="AK1569" s="1923"/>
      <c r="AL1569" s="1923"/>
      <c r="AM1569" s="1924"/>
      <c r="AN1569" s="1922"/>
      <c r="AO1569" s="1923"/>
      <c r="AP1569" s="1923"/>
      <c r="AQ1569" s="1923"/>
      <c r="AR1569" s="1923"/>
      <c r="AS1569" s="1923"/>
      <c r="AT1569" s="1923"/>
      <c r="AU1569" s="1923"/>
      <c r="AV1569" s="1924"/>
      <c r="AW1569" s="1922"/>
      <c r="AX1569" s="1923"/>
      <c r="AY1569" s="1923"/>
      <c r="AZ1569" s="1923"/>
      <c r="BA1569" s="1923"/>
      <c r="BB1569" s="1923"/>
      <c r="BC1569" s="1924"/>
    </row>
    <row r="1570" spans="1:57" hidden="1">
      <c r="A1570" s="1426">
        <v>41</v>
      </c>
      <c r="B1570" s="1427"/>
      <c r="C1570" s="1428"/>
      <c r="D1570" s="1922"/>
      <c r="E1570" s="1923"/>
      <c r="F1570" s="1923"/>
      <c r="G1570" s="1923"/>
      <c r="H1570" s="1923"/>
      <c r="I1570" s="1923"/>
      <c r="J1570" s="1923"/>
      <c r="K1570" s="1923"/>
      <c r="L1570" s="1924"/>
      <c r="M1570" s="1922"/>
      <c r="N1570" s="1923"/>
      <c r="O1570" s="1923"/>
      <c r="P1570" s="1923"/>
      <c r="Q1570" s="1923"/>
      <c r="R1570" s="1923"/>
      <c r="S1570" s="1923"/>
      <c r="T1570" s="1923"/>
      <c r="U1570" s="1924"/>
      <c r="V1570" s="1922"/>
      <c r="W1570" s="1923"/>
      <c r="X1570" s="1923"/>
      <c r="Y1570" s="1923"/>
      <c r="Z1570" s="1923"/>
      <c r="AA1570" s="1923"/>
      <c r="AB1570" s="1923"/>
      <c r="AC1570" s="1923"/>
      <c r="AD1570" s="1924"/>
      <c r="AE1570" s="1922"/>
      <c r="AF1570" s="1923"/>
      <c r="AG1570" s="1923"/>
      <c r="AH1570" s="1923"/>
      <c r="AI1570" s="1923"/>
      <c r="AJ1570" s="1923"/>
      <c r="AK1570" s="1923"/>
      <c r="AL1570" s="1923"/>
      <c r="AM1570" s="1924"/>
      <c r="AN1570" s="1922"/>
      <c r="AO1570" s="1923"/>
      <c r="AP1570" s="1923"/>
      <c r="AQ1570" s="1923"/>
      <c r="AR1570" s="1923"/>
      <c r="AS1570" s="1923"/>
      <c r="AT1570" s="1923"/>
      <c r="AU1570" s="1923"/>
      <c r="AV1570" s="1924"/>
      <c r="AW1570" s="1922"/>
      <c r="AX1570" s="1923"/>
      <c r="AY1570" s="1923"/>
      <c r="AZ1570" s="1923"/>
      <c r="BA1570" s="1923"/>
      <c r="BB1570" s="1923"/>
      <c r="BC1570" s="1924"/>
    </row>
    <row r="1571" spans="1:57" hidden="1">
      <c r="A1571" s="1426">
        <v>42</v>
      </c>
      <c r="B1571" s="1427"/>
      <c r="C1571" s="1428"/>
      <c r="D1571" s="1922"/>
      <c r="E1571" s="1923"/>
      <c r="F1571" s="1923"/>
      <c r="G1571" s="1923"/>
      <c r="H1571" s="1923"/>
      <c r="I1571" s="1923"/>
      <c r="J1571" s="1923"/>
      <c r="K1571" s="1923"/>
      <c r="L1571" s="1924"/>
      <c r="M1571" s="1922"/>
      <c r="N1571" s="1923"/>
      <c r="O1571" s="1923"/>
      <c r="P1571" s="1923"/>
      <c r="Q1571" s="1923"/>
      <c r="R1571" s="1923"/>
      <c r="S1571" s="1923"/>
      <c r="T1571" s="1923"/>
      <c r="U1571" s="1924"/>
      <c r="V1571" s="1922"/>
      <c r="W1571" s="1923"/>
      <c r="X1571" s="1923"/>
      <c r="Y1571" s="1923"/>
      <c r="Z1571" s="1923"/>
      <c r="AA1571" s="1923"/>
      <c r="AB1571" s="1923"/>
      <c r="AC1571" s="1923"/>
      <c r="AD1571" s="1924"/>
      <c r="AE1571" s="1922"/>
      <c r="AF1571" s="1923"/>
      <c r="AG1571" s="1923"/>
      <c r="AH1571" s="1923"/>
      <c r="AI1571" s="1923"/>
      <c r="AJ1571" s="1923"/>
      <c r="AK1571" s="1923"/>
      <c r="AL1571" s="1923"/>
      <c r="AM1571" s="1924"/>
      <c r="AN1571" s="1922"/>
      <c r="AO1571" s="1923"/>
      <c r="AP1571" s="1923"/>
      <c r="AQ1571" s="1923"/>
      <c r="AR1571" s="1923"/>
      <c r="AS1571" s="1923"/>
      <c r="AT1571" s="1923"/>
      <c r="AU1571" s="1923"/>
      <c r="AV1571" s="1924"/>
      <c r="AW1571" s="1922"/>
      <c r="AX1571" s="1923"/>
      <c r="AY1571" s="1923"/>
      <c r="AZ1571" s="1923"/>
      <c r="BA1571" s="1923"/>
      <c r="BB1571" s="1923"/>
      <c r="BC1571" s="1924"/>
    </row>
    <row r="1572" spans="1:57" hidden="1">
      <c r="A1572" s="1426">
        <v>43</v>
      </c>
      <c r="B1572" s="1427"/>
      <c r="C1572" s="1428"/>
      <c r="D1572" s="1922"/>
      <c r="E1572" s="1923"/>
      <c r="F1572" s="1923"/>
      <c r="G1572" s="1923"/>
      <c r="H1572" s="1923"/>
      <c r="I1572" s="1923"/>
      <c r="J1572" s="1923"/>
      <c r="K1572" s="1923"/>
      <c r="L1572" s="1924"/>
      <c r="M1572" s="1922"/>
      <c r="N1572" s="1923"/>
      <c r="O1572" s="1923"/>
      <c r="P1572" s="1923"/>
      <c r="Q1572" s="1923"/>
      <c r="R1572" s="1923"/>
      <c r="S1572" s="1923"/>
      <c r="T1572" s="1923"/>
      <c r="U1572" s="1924"/>
      <c r="V1572" s="1922"/>
      <c r="W1572" s="1923"/>
      <c r="X1572" s="1923"/>
      <c r="Y1572" s="1923"/>
      <c r="Z1572" s="1923"/>
      <c r="AA1572" s="1923"/>
      <c r="AB1572" s="1923"/>
      <c r="AC1572" s="1923"/>
      <c r="AD1572" s="1924"/>
      <c r="AE1572" s="1922"/>
      <c r="AF1572" s="1923"/>
      <c r="AG1572" s="1923"/>
      <c r="AH1572" s="1923"/>
      <c r="AI1572" s="1923"/>
      <c r="AJ1572" s="1923"/>
      <c r="AK1572" s="1923"/>
      <c r="AL1572" s="1923"/>
      <c r="AM1572" s="1924"/>
      <c r="AN1572" s="1922"/>
      <c r="AO1572" s="1923"/>
      <c r="AP1572" s="1923"/>
      <c r="AQ1572" s="1923"/>
      <c r="AR1572" s="1923"/>
      <c r="AS1572" s="1923"/>
      <c r="AT1572" s="1923"/>
      <c r="AU1572" s="1923"/>
      <c r="AV1572" s="1924"/>
      <c r="AW1572" s="1922"/>
      <c r="AX1572" s="1923"/>
      <c r="AY1572" s="1923"/>
      <c r="AZ1572" s="1923"/>
      <c r="BA1572" s="1923"/>
      <c r="BB1572" s="1923"/>
      <c r="BC1572" s="1924"/>
    </row>
    <row r="1573" spans="1:57" hidden="1">
      <c r="A1573" s="1426">
        <v>44</v>
      </c>
      <c r="B1573" s="1427"/>
      <c r="C1573" s="1428"/>
      <c r="D1573" s="1922"/>
      <c r="E1573" s="1923"/>
      <c r="F1573" s="1923"/>
      <c r="G1573" s="1923"/>
      <c r="H1573" s="1923"/>
      <c r="I1573" s="1923"/>
      <c r="J1573" s="1923"/>
      <c r="K1573" s="1923"/>
      <c r="L1573" s="1924"/>
      <c r="M1573" s="1922"/>
      <c r="N1573" s="1923"/>
      <c r="O1573" s="1923"/>
      <c r="P1573" s="1923"/>
      <c r="Q1573" s="1923"/>
      <c r="R1573" s="1923"/>
      <c r="S1573" s="1923"/>
      <c r="T1573" s="1923"/>
      <c r="U1573" s="1924"/>
      <c r="V1573" s="1922"/>
      <c r="W1573" s="1923"/>
      <c r="X1573" s="1923"/>
      <c r="Y1573" s="1923"/>
      <c r="Z1573" s="1923"/>
      <c r="AA1573" s="1923"/>
      <c r="AB1573" s="1923"/>
      <c r="AC1573" s="1923"/>
      <c r="AD1573" s="1924"/>
      <c r="AE1573" s="1922"/>
      <c r="AF1573" s="1923"/>
      <c r="AG1573" s="1923"/>
      <c r="AH1573" s="1923"/>
      <c r="AI1573" s="1923"/>
      <c r="AJ1573" s="1923"/>
      <c r="AK1573" s="1923"/>
      <c r="AL1573" s="1923"/>
      <c r="AM1573" s="1924"/>
      <c r="AN1573" s="1922"/>
      <c r="AO1573" s="1923"/>
      <c r="AP1573" s="1923"/>
      <c r="AQ1573" s="1923"/>
      <c r="AR1573" s="1923"/>
      <c r="AS1573" s="1923"/>
      <c r="AT1573" s="1923"/>
      <c r="AU1573" s="1923"/>
      <c r="AV1573" s="1924"/>
      <c r="AW1573" s="1922"/>
      <c r="AX1573" s="1923"/>
      <c r="AY1573" s="1923"/>
      <c r="AZ1573" s="1923"/>
      <c r="BA1573" s="1923"/>
      <c r="BB1573" s="1923"/>
      <c r="BC1573" s="1924"/>
    </row>
    <row r="1574" spans="1:57" hidden="1">
      <c r="A1574" s="1426">
        <v>45</v>
      </c>
      <c r="B1574" s="1427"/>
      <c r="C1574" s="1428"/>
      <c r="D1574" s="1922"/>
      <c r="E1574" s="1923"/>
      <c r="F1574" s="1923"/>
      <c r="G1574" s="1923"/>
      <c r="H1574" s="1923"/>
      <c r="I1574" s="1923"/>
      <c r="J1574" s="1923"/>
      <c r="K1574" s="1923"/>
      <c r="L1574" s="1924"/>
      <c r="M1574" s="1922"/>
      <c r="N1574" s="1923"/>
      <c r="O1574" s="1923"/>
      <c r="P1574" s="1923"/>
      <c r="Q1574" s="1923"/>
      <c r="R1574" s="1923"/>
      <c r="S1574" s="1923"/>
      <c r="T1574" s="1923"/>
      <c r="U1574" s="1924"/>
      <c r="V1574" s="1922"/>
      <c r="W1574" s="1923"/>
      <c r="X1574" s="1923"/>
      <c r="Y1574" s="1923"/>
      <c r="Z1574" s="1923"/>
      <c r="AA1574" s="1923"/>
      <c r="AB1574" s="1923"/>
      <c r="AC1574" s="1923"/>
      <c r="AD1574" s="1924"/>
      <c r="AE1574" s="1922"/>
      <c r="AF1574" s="1923"/>
      <c r="AG1574" s="1923"/>
      <c r="AH1574" s="1923"/>
      <c r="AI1574" s="1923"/>
      <c r="AJ1574" s="1923"/>
      <c r="AK1574" s="1923"/>
      <c r="AL1574" s="1923"/>
      <c r="AM1574" s="1924"/>
      <c r="AN1574" s="1922"/>
      <c r="AO1574" s="1923"/>
      <c r="AP1574" s="1923"/>
      <c r="AQ1574" s="1923"/>
      <c r="AR1574" s="1923"/>
      <c r="AS1574" s="1923"/>
      <c r="AT1574" s="1923"/>
      <c r="AU1574" s="1923"/>
      <c r="AV1574" s="1924"/>
      <c r="AW1574" s="1922"/>
      <c r="AX1574" s="1923"/>
      <c r="AY1574" s="1923"/>
      <c r="AZ1574" s="1923"/>
      <c r="BA1574" s="1923"/>
      <c r="BB1574" s="1923"/>
      <c r="BC1574" s="1924"/>
    </row>
    <row r="1575" spans="1:57" hidden="1">
      <c r="A1575" s="1426">
        <v>46</v>
      </c>
      <c r="B1575" s="1427"/>
      <c r="C1575" s="1428"/>
      <c r="D1575" s="1922"/>
      <c r="E1575" s="1923"/>
      <c r="F1575" s="1923"/>
      <c r="G1575" s="1923"/>
      <c r="H1575" s="1923"/>
      <c r="I1575" s="1923"/>
      <c r="J1575" s="1923"/>
      <c r="K1575" s="1923"/>
      <c r="L1575" s="1924"/>
      <c r="M1575" s="1922"/>
      <c r="N1575" s="1923"/>
      <c r="O1575" s="1923"/>
      <c r="P1575" s="1923"/>
      <c r="Q1575" s="1923"/>
      <c r="R1575" s="1923"/>
      <c r="S1575" s="1923"/>
      <c r="T1575" s="1923"/>
      <c r="U1575" s="1924"/>
      <c r="V1575" s="1922"/>
      <c r="W1575" s="1923"/>
      <c r="X1575" s="1923"/>
      <c r="Y1575" s="1923"/>
      <c r="Z1575" s="1923"/>
      <c r="AA1575" s="1923"/>
      <c r="AB1575" s="1923"/>
      <c r="AC1575" s="1923"/>
      <c r="AD1575" s="1924"/>
      <c r="AE1575" s="1922"/>
      <c r="AF1575" s="1923"/>
      <c r="AG1575" s="1923"/>
      <c r="AH1575" s="1923"/>
      <c r="AI1575" s="1923"/>
      <c r="AJ1575" s="1923"/>
      <c r="AK1575" s="1923"/>
      <c r="AL1575" s="1923"/>
      <c r="AM1575" s="1924"/>
      <c r="AN1575" s="1922"/>
      <c r="AO1575" s="1923"/>
      <c r="AP1575" s="1923"/>
      <c r="AQ1575" s="1923"/>
      <c r="AR1575" s="1923"/>
      <c r="AS1575" s="1923"/>
      <c r="AT1575" s="1923"/>
      <c r="AU1575" s="1923"/>
      <c r="AV1575" s="1924"/>
      <c r="AW1575" s="1922"/>
      <c r="AX1575" s="1923"/>
      <c r="AY1575" s="1923"/>
      <c r="AZ1575" s="1923"/>
      <c r="BA1575" s="1923"/>
      <c r="BB1575" s="1923"/>
      <c r="BC1575" s="1924"/>
    </row>
    <row r="1576" spans="1:57" hidden="1">
      <c r="A1576" s="1426">
        <v>47</v>
      </c>
      <c r="B1576" s="1427"/>
      <c r="C1576" s="1428"/>
      <c r="D1576" s="1922"/>
      <c r="E1576" s="1923"/>
      <c r="F1576" s="1923"/>
      <c r="G1576" s="1923"/>
      <c r="H1576" s="1923"/>
      <c r="I1576" s="1923"/>
      <c r="J1576" s="1923"/>
      <c r="K1576" s="1923"/>
      <c r="L1576" s="1924"/>
      <c r="M1576" s="1922"/>
      <c r="N1576" s="1923"/>
      <c r="O1576" s="1923"/>
      <c r="P1576" s="1923"/>
      <c r="Q1576" s="1923"/>
      <c r="R1576" s="1923"/>
      <c r="S1576" s="1923"/>
      <c r="T1576" s="1923"/>
      <c r="U1576" s="1924"/>
      <c r="V1576" s="1922"/>
      <c r="W1576" s="1923"/>
      <c r="X1576" s="1923"/>
      <c r="Y1576" s="1923"/>
      <c r="Z1576" s="1923"/>
      <c r="AA1576" s="1923"/>
      <c r="AB1576" s="1923"/>
      <c r="AC1576" s="1923"/>
      <c r="AD1576" s="1924"/>
      <c r="AE1576" s="1922"/>
      <c r="AF1576" s="1923"/>
      <c r="AG1576" s="1923"/>
      <c r="AH1576" s="1923"/>
      <c r="AI1576" s="1923"/>
      <c r="AJ1576" s="1923"/>
      <c r="AK1576" s="1923"/>
      <c r="AL1576" s="1923"/>
      <c r="AM1576" s="1924"/>
      <c r="AN1576" s="1922"/>
      <c r="AO1576" s="1923"/>
      <c r="AP1576" s="1923"/>
      <c r="AQ1576" s="1923"/>
      <c r="AR1576" s="1923"/>
      <c r="AS1576" s="1923"/>
      <c r="AT1576" s="1923"/>
      <c r="AU1576" s="1923"/>
      <c r="AV1576" s="1924"/>
      <c r="AW1576" s="1922"/>
      <c r="AX1576" s="1923"/>
      <c r="AY1576" s="1923"/>
      <c r="AZ1576" s="1923"/>
      <c r="BA1576" s="1923"/>
      <c r="BB1576" s="1923"/>
      <c r="BC1576" s="1924"/>
    </row>
    <row r="1577" spans="1:57" hidden="1">
      <c r="A1577" s="1426">
        <v>48</v>
      </c>
      <c r="B1577" s="1427"/>
      <c r="C1577" s="1428"/>
      <c r="D1577" s="1922"/>
      <c r="E1577" s="1923"/>
      <c r="F1577" s="1923"/>
      <c r="G1577" s="1923"/>
      <c r="H1577" s="1923"/>
      <c r="I1577" s="1923"/>
      <c r="J1577" s="1923"/>
      <c r="K1577" s="1923"/>
      <c r="L1577" s="1924"/>
      <c r="M1577" s="1922"/>
      <c r="N1577" s="1923"/>
      <c r="O1577" s="1923"/>
      <c r="P1577" s="1923"/>
      <c r="Q1577" s="1923"/>
      <c r="R1577" s="1923"/>
      <c r="S1577" s="1923"/>
      <c r="T1577" s="1923"/>
      <c r="U1577" s="1924"/>
      <c r="V1577" s="1922"/>
      <c r="W1577" s="1923"/>
      <c r="X1577" s="1923"/>
      <c r="Y1577" s="1923"/>
      <c r="Z1577" s="1923"/>
      <c r="AA1577" s="1923"/>
      <c r="AB1577" s="1923"/>
      <c r="AC1577" s="1923"/>
      <c r="AD1577" s="1924"/>
      <c r="AE1577" s="1922"/>
      <c r="AF1577" s="1923"/>
      <c r="AG1577" s="1923"/>
      <c r="AH1577" s="1923"/>
      <c r="AI1577" s="1923"/>
      <c r="AJ1577" s="1923"/>
      <c r="AK1577" s="1923"/>
      <c r="AL1577" s="1923"/>
      <c r="AM1577" s="1924"/>
      <c r="AN1577" s="1922"/>
      <c r="AO1577" s="1923"/>
      <c r="AP1577" s="1923"/>
      <c r="AQ1577" s="1923"/>
      <c r="AR1577" s="1923"/>
      <c r="AS1577" s="1923"/>
      <c r="AT1577" s="1923"/>
      <c r="AU1577" s="1923"/>
      <c r="AV1577" s="1924"/>
      <c r="AW1577" s="1922"/>
      <c r="AX1577" s="1923"/>
      <c r="AY1577" s="1923"/>
      <c r="AZ1577" s="1923"/>
      <c r="BA1577" s="1923"/>
      <c r="BB1577" s="1923"/>
      <c r="BC1577" s="1924"/>
    </row>
    <row r="1578" spans="1:57" hidden="1">
      <c r="A1578" s="1426">
        <v>49</v>
      </c>
      <c r="B1578" s="1427"/>
      <c r="C1578" s="1428"/>
      <c r="D1578" s="1922"/>
      <c r="E1578" s="1923"/>
      <c r="F1578" s="1923"/>
      <c r="G1578" s="1923"/>
      <c r="H1578" s="1923"/>
      <c r="I1578" s="1923"/>
      <c r="J1578" s="1923"/>
      <c r="K1578" s="1923"/>
      <c r="L1578" s="1924"/>
      <c r="M1578" s="1922"/>
      <c r="N1578" s="1923"/>
      <c r="O1578" s="1923"/>
      <c r="P1578" s="1923"/>
      <c r="Q1578" s="1923"/>
      <c r="R1578" s="1923"/>
      <c r="S1578" s="1923"/>
      <c r="T1578" s="1923"/>
      <c r="U1578" s="1924"/>
      <c r="V1578" s="1922"/>
      <c r="W1578" s="1923"/>
      <c r="X1578" s="1923"/>
      <c r="Y1578" s="1923"/>
      <c r="Z1578" s="1923"/>
      <c r="AA1578" s="1923"/>
      <c r="AB1578" s="1923"/>
      <c r="AC1578" s="1923"/>
      <c r="AD1578" s="1924"/>
      <c r="AE1578" s="1922"/>
      <c r="AF1578" s="1923"/>
      <c r="AG1578" s="1923"/>
      <c r="AH1578" s="1923"/>
      <c r="AI1578" s="1923"/>
      <c r="AJ1578" s="1923"/>
      <c r="AK1578" s="1923"/>
      <c r="AL1578" s="1923"/>
      <c r="AM1578" s="1924"/>
      <c r="AN1578" s="1922"/>
      <c r="AO1578" s="1923"/>
      <c r="AP1578" s="1923"/>
      <c r="AQ1578" s="1923"/>
      <c r="AR1578" s="1923"/>
      <c r="AS1578" s="1923"/>
      <c r="AT1578" s="1923"/>
      <c r="AU1578" s="1923"/>
      <c r="AV1578" s="1924"/>
      <c r="AW1578" s="1922"/>
      <c r="AX1578" s="1923"/>
      <c r="AY1578" s="1923"/>
      <c r="AZ1578" s="1923"/>
      <c r="BA1578" s="1923"/>
      <c r="BB1578" s="1923"/>
      <c r="BC1578" s="1924"/>
    </row>
    <row r="1579" spans="1:57" ht="14" hidden="1" thickBot="1">
      <c r="A1579" s="1616">
        <v>50</v>
      </c>
      <c r="B1579" s="1617"/>
      <c r="C1579" s="1618"/>
      <c r="D1579" s="1934"/>
      <c r="E1579" s="1935"/>
      <c r="F1579" s="1935"/>
      <c r="G1579" s="1935"/>
      <c r="H1579" s="1935"/>
      <c r="I1579" s="1935"/>
      <c r="J1579" s="1935"/>
      <c r="K1579" s="1935"/>
      <c r="L1579" s="1936"/>
      <c r="M1579" s="1934"/>
      <c r="N1579" s="1935"/>
      <c r="O1579" s="1935"/>
      <c r="P1579" s="1935"/>
      <c r="Q1579" s="1935"/>
      <c r="R1579" s="1935"/>
      <c r="S1579" s="1935"/>
      <c r="T1579" s="1935"/>
      <c r="U1579" s="1936"/>
      <c r="V1579" s="1934"/>
      <c r="W1579" s="1935"/>
      <c r="X1579" s="1935"/>
      <c r="Y1579" s="1935"/>
      <c r="Z1579" s="1935"/>
      <c r="AA1579" s="1935"/>
      <c r="AB1579" s="1935"/>
      <c r="AC1579" s="1935"/>
      <c r="AD1579" s="1936"/>
      <c r="AE1579" s="1934"/>
      <c r="AF1579" s="1935"/>
      <c r="AG1579" s="1935"/>
      <c r="AH1579" s="1935"/>
      <c r="AI1579" s="1935"/>
      <c r="AJ1579" s="1935"/>
      <c r="AK1579" s="1935"/>
      <c r="AL1579" s="1935"/>
      <c r="AM1579" s="1936"/>
      <c r="AN1579" s="1934"/>
      <c r="AO1579" s="1935"/>
      <c r="AP1579" s="1935"/>
      <c r="AQ1579" s="1935"/>
      <c r="AR1579" s="1935"/>
      <c r="AS1579" s="1935"/>
      <c r="AT1579" s="1935"/>
      <c r="AU1579" s="1935"/>
      <c r="AV1579" s="1936"/>
      <c r="AW1579" s="1934"/>
      <c r="AX1579" s="1935"/>
      <c r="AY1579" s="1935"/>
      <c r="AZ1579" s="1935"/>
      <c r="BA1579" s="1935"/>
      <c r="BB1579" s="1935"/>
      <c r="BC1579" s="1936"/>
    </row>
    <row r="1580" spans="1:57" ht="14" hidden="1" thickBot="1">
      <c r="A1580" s="1619" t="s">
        <v>85</v>
      </c>
      <c r="B1580" s="1620"/>
      <c r="C1580" s="1621"/>
      <c r="D1580" s="1931">
        <f>SUM(D1530:L1579)</f>
        <v>0</v>
      </c>
      <c r="E1580" s="1932"/>
      <c r="F1580" s="1932"/>
      <c r="G1580" s="1932"/>
      <c r="H1580" s="1932"/>
      <c r="I1580" s="1932"/>
      <c r="J1580" s="1932"/>
      <c r="K1580" s="1932"/>
      <c r="L1580" s="1933"/>
      <c r="M1580" s="1931">
        <f>SUM(M1530:U1579)</f>
        <v>0</v>
      </c>
      <c r="N1580" s="1932"/>
      <c r="O1580" s="1932"/>
      <c r="P1580" s="1932"/>
      <c r="Q1580" s="1932"/>
      <c r="R1580" s="1932"/>
      <c r="S1580" s="1932"/>
      <c r="T1580" s="1932"/>
      <c r="U1580" s="1933"/>
      <c r="V1580" s="1931">
        <f>SUM(V1530:AD1579)</f>
        <v>0</v>
      </c>
      <c r="W1580" s="1932"/>
      <c r="X1580" s="1932"/>
      <c r="Y1580" s="1932"/>
      <c r="Z1580" s="1932"/>
      <c r="AA1580" s="1932"/>
      <c r="AB1580" s="1932"/>
      <c r="AC1580" s="1932"/>
      <c r="AD1580" s="1933"/>
      <c r="AE1580" s="1931">
        <f>SUM(AE1530:AM1579)</f>
        <v>0</v>
      </c>
      <c r="AF1580" s="1932"/>
      <c r="AG1580" s="1932"/>
      <c r="AH1580" s="1932"/>
      <c r="AI1580" s="1932"/>
      <c r="AJ1580" s="1932"/>
      <c r="AK1580" s="1932"/>
      <c r="AL1580" s="1932"/>
      <c r="AM1580" s="1933"/>
      <c r="AN1580" s="1931">
        <f>SUM(AN1530:AV1579)</f>
        <v>0</v>
      </c>
      <c r="AO1580" s="1932"/>
      <c r="AP1580" s="1932"/>
      <c r="AQ1580" s="1932"/>
      <c r="AR1580" s="1932"/>
      <c r="AS1580" s="1932"/>
      <c r="AT1580" s="1932"/>
      <c r="AU1580" s="1932"/>
      <c r="AV1580" s="1933"/>
      <c r="AW1580" s="1931">
        <f>SUM(AW1530:BC1579)</f>
        <v>0</v>
      </c>
      <c r="AX1580" s="1932"/>
      <c r="AY1580" s="1932"/>
      <c r="AZ1580" s="1932"/>
      <c r="BA1580" s="1932"/>
      <c r="BB1580" s="1932"/>
      <c r="BC1580" s="1965"/>
    </row>
    <row r="1581" spans="1:57" hidden="1">
      <c r="L1581" s="578"/>
      <c r="M1581" s="578"/>
      <c r="N1581" s="578"/>
      <c r="O1581" s="578"/>
      <c r="P1581" s="578"/>
      <c r="Q1581" s="578"/>
      <c r="R1581" s="578"/>
      <c r="S1581" s="578"/>
      <c r="T1581" s="578"/>
      <c r="U1581" s="578"/>
      <c r="V1581" s="578"/>
      <c r="W1581" s="578"/>
      <c r="X1581" s="578"/>
      <c r="Y1581" s="578"/>
      <c r="Z1581" s="578"/>
      <c r="AA1581" s="578"/>
      <c r="AB1581" s="578"/>
      <c r="AC1581" s="578"/>
      <c r="AD1581" s="578"/>
      <c r="AE1581" s="578"/>
      <c r="AF1581" s="578"/>
      <c r="AG1581" s="578"/>
      <c r="AH1581" s="578"/>
      <c r="AI1581" s="578"/>
      <c r="AJ1581" s="578"/>
      <c r="AK1581" s="578"/>
      <c r="AL1581" s="578"/>
      <c r="AM1581" s="578"/>
      <c r="AN1581" s="578"/>
    </row>
    <row r="1582" spans="1:57" ht="12" hidden="1" customHeight="1">
      <c r="N1582" s="579"/>
    </row>
    <row r="1583" spans="1:57" ht="18.75" hidden="1" customHeight="1">
      <c r="A1583" s="1060" t="s">
        <v>847</v>
      </c>
      <c r="B1583" s="1061"/>
      <c r="C1583" s="1061"/>
      <c r="D1583" s="1943"/>
      <c r="E1583" s="20"/>
      <c r="F1583" s="993" t="s">
        <v>271</v>
      </c>
      <c r="G1583" s="993"/>
      <c r="H1583" s="993"/>
      <c r="I1583" s="993"/>
      <c r="J1583" s="993"/>
      <c r="K1583" s="993"/>
      <c r="L1583" s="993"/>
      <c r="M1583" s="993"/>
      <c r="N1583" s="993"/>
      <c r="O1583" s="21"/>
      <c r="P1583" s="1483" t="s">
        <v>2178</v>
      </c>
      <c r="Q1583" s="1196"/>
      <c r="R1583" s="1196"/>
      <c r="S1583" s="1196"/>
      <c r="T1583" s="1196"/>
      <c r="U1583" s="1196"/>
      <c r="V1583" s="1196"/>
      <c r="W1583" s="1196"/>
      <c r="X1583" s="1196"/>
      <c r="Y1583" s="1196"/>
      <c r="Z1583" s="1196"/>
      <c r="AA1583" s="1196"/>
      <c r="AB1583" s="1196"/>
      <c r="AC1583" s="1196"/>
      <c r="AD1583" s="1196"/>
      <c r="AE1583" s="1196"/>
      <c r="AF1583" s="1196"/>
      <c r="AG1583" s="1196"/>
      <c r="AH1583" s="1196"/>
      <c r="AI1583" s="1196"/>
      <c r="AJ1583" s="1196"/>
      <c r="AK1583" s="1196"/>
      <c r="AL1583" s="1196"/>
      <c r="AM1583" s="1196"/>
      <c r="AN1583" s="1196"/>
      <c r="AO1583" s="1196"/>
      <c r="AP1583" s="1196"/>
      <c r="AQ1583" s="1196"/>
      <c r="AR1583" s="1196"/>
      <c r="AS1583" s="1196"/>
      <c r="AT1583" s="1196"/>
      <c r="AU1583" s="1196"/>
      <c r="AV1583" s="1196"/>
      <c r="AW1583" s="1196"/>
      <c r="AX1583" s="1196"/>
      <c r="AY1583" s="1196"/>
      <c r="AZ1583" s="1196"/>
      <c r="BA1583" s="1196"/>
      <c r="BB1583" s="1196"/>
      <c r="BC1583" s="1197"/>
    </row>
    <row r="1584" spans="1:57" ht="18.75" hidden="1" customHeight="1">
      <c r="A1584" s="1062"/>
      <c r="B1584" s="1063"/>
      <c r="C1584" s="1063"/>
      <c r="D1584" s="1944"/>
      <c r="E1584" s="22"/>
      <c r="F1584" s="1044"/>
      <c r="G1584" s="1044"/>
      <c r="H1584" s="1044"/>
      <c r="I1584" s="1044"/>
      <c r="J1584" s="1044"/>
      <c r="K1584" s="1044"/>
      <c r="L1584" s="1044"/>
      <c r="M1584" s="1044"/>
      <c r="N1584" s="1044"/>
      <c r="O1584" s="23"/>
      <c r="P1584" s="1484"/>
      <c r="Q1584" s="1198"/>
      <c r="R1584" s="1198"/>
      <c r="S1584" s="1198"/>
      <c r="T1584" s="1198"/>
      <c r="U1584" s="1198"/>
      <c r="V1584" s="1198"/>
      <c r="W1584" s="1198"/>
      <c r="X1584" s="1198"/>
      <c r="Y1584" s="1198"/>
      <c r="Z1584" s="1198"/>
      <c r="AA1584" s="1198"/>
      <c r="AB1584" s="1198"/>
      <c r="AC1584" s="1198"/>
      <c r="AD1584" s="1198"/>
      <c r="AE1584" s="1198"/>
      <c r="AF1584" s="1198"/>
      <c r="AG1584" s="1198"/>
      <c r="AH1584" s="1198"/>
      <c r="AI1584" s="1198"/>
      <c r="AJ1584" s="1198"/>
      <c r="AK1584" s="1198"/>
      <c r="AL1584" s="1198"/>
      <c r="AM1584" s="1198"/>
      <c r="AN1584" s="1198"/>
      <c r="AO1584" s="1198"/>
      <c r="AP1584" s="1198"/>
      <c r="AQ1584" s="1198"/>
      <c r="AR1584" s="1198"/>
      <c r="AS1584" s="1198"/>
      <c r="AT1584" s="1198"/>
      <c r="AU1584" s="1198"/>
      <c r="AV1584" s="1198"/>
      <c r="AW1584" s="1198"/>
      <c r="AX1584" s="1198"/>
      <c r="AY1584" s="1198"/>
      <c r="AZ1584" s="1198"/>
      <c r="BA1584" s="1198"/>
      <c r="BB1584" s="1198"/>
      <c r="BC1584" s="1199"/>
      <c r="BD1584" s="634"/>
      <c r="BE1584" s="566"/>
    </row>
    <row r="1585" spans="1:56" ht="6" hidden="1" customHeight="1">
      <c r="A1585" s="1060"/>
      <c r="B1585" s="1061"/>
      <c r="C1585" s="1061"/>
      <c r="D1585" s="1061"/>
      <c r="E1585" s="1061"/>
      <c r="F1585" s="1061"/>
      <c r="G1585" s="1061"/>
      <c r="H1585" s="1061"/>
      <c r="I1585" s="1061"/>
      <c r="J1585" s="1061"/>
      <c r="K1585" s="1061"/>
      <c r="L1585" s="1061"/>
      <c r="M1585" s="1061"/>
      <c r="N1585" s="1061"/>
      <c r="O1585" s="1061"/>
      <c r="P1585" s="1061"/>
      <c r="Q1585" s="1061"/>
      <c r="R1585" s="1061"/>
      <c r="S1585" s="1061"/>
      <c r="T1585" s="1061"/>
      <c r="U1585" s="1061"/>
      <c r="V1585" s="1061"/>
      <c r="W1585" s="1061"/>
      <c r="X1585" s="1061"/>
      <c r="Y1585" s="1061"/>
      <c r="Z1585" s="1061"/>
      <c r="AA1585" s="1061"/>
      <c r="AB1585" s="1061"/>
      <c r="AC1585" s="1061"/>
      <c r="AD1585" s="1061"/>
      <c r="AE1585" s="1061"/>
      <c r="AF1585" s="1061"/>
      <c r="AG1585" s="1061"/>
      <c r="AH1585" s="1061"/>
      <c r="AI1585" s="1061"/>
      <c r="AJ1585" s="1061"/>
      <c r="AK1585" s="1061"/>
      <c r="AL1585" s="1061"/>
      <c r="AM1585" s="1061"/>
      <c r="AN1585" s="1061"/>
      <c r="AO1585" s="1061"/>
      <c r="AP1585" s="1061"/>
      <c r="AQ1585" s="1061"/>
      <c r="AR1585" s="1061"/>
      <c r="AS1585" s="1061"/>
      <c r="AT1585" s="1061"/>
      <c r="AU1585" s="1061"/>
      <c r="AV1585" s="1061"/>
      <c r="AW1585" s="1061"/>
      <c r="AX1585" s="1061"/>
      <c r="AY1585" s="1061"/>
      <c r="AZ1585" s="1061"/>
      <c r="BA1585" s="1061"/>
      <c r="BB1585" s="1061"/>
      <c r="BC1585" s="1061"/>
    </row>
    <row r="1586" spans="1:56" hidden="1"/>
    <row r="1587" spans="1:56" ht="28.5" hidden="1" customHeight="1">
      <c r="I1587" s="1960" t="s">
        <v>1779</v>
      </c>
      <c r="J1587" s="1960"/>
      <c r="K1587" s="1960"/>
      <c r="L1587" s="1960"/>
      <c r="M1587" s="1960"/>
      <c r="N1587" s="1960"/>
      <c r="O1587" s="1960"/>
      <c r="P1587" s="1960"/>
      <c r="Q1587" s="1960"/>
      <c r="R1587" s="1960"/>
      <c r="S1587" s="1960"/>
      <c r="T1587" s="1960"/>
      <c r="U1587" s="1960"/>
      <c r="V1587" s="1960"/>
      <c r="W1587" s="1960"/>
      <c r="X1587" s="1960"/>
      <c r="Y1587" s="1960"/>
      <c r="Z1587" s="1960"/>
      <c r="AA1587" s="1960"/>
      <c r="AB1587" s="1960"/>
      <c r="AC1587" s="1960"/>
      <c r="AD1587" s="1960"/>
      <c r="AE1587" s="1960"/>
      <c r="AF1587" s="1960"/>
      <c r="AG1587" s="1960"/>
      <c r="AH1587" s="1960"/>
      <c r="AI1587" s="1960"/>
      <c r="AJ1587" s="1960"/>
      <c r="AK1587" s="1976" t="s">
        <v>318</v>
      </c>
      <c r="AL1587" s="1976"/>
      <c r="AM1587" s="1976"/>
      <c r="AN1587" s="1976"/>
      <c r="AO1587" s="1976"/>
      <c r="AP1587" s="1976"/>
      <c r="AQ1587" s="1976"/>
      <c r="AR1587" s="1976"/>
      <c r="AS1587" s="1976"/>
      <c r="AT1587" s="1976"/>
    </row>
    <row r="1588" spans="1:56" ht="19.5" hidden="1" customHeight="1">
      <c r="I1588" s="1914" t="s">
        <v>1926</v>
      </c>
      <c r="J1588" s="1914"/>
      <c r="K1588" s="1914"/>
      <c r="L1588" s="1914"/>
      <c r="M1588" s="1914"/>
      <c r="N1588" s="1914"/>
      <c r="O1588" s="1914"/>
      <c r="P1588" s="1914"/>
      <c r="Q1588" s="1914"/>
      <c r="R1588" s="1914"/>
      <c r="S1588" s="1914"/>
      <c r="T1588" s="1914"/>
      <c r="U1588" s="1914"/>
      <c r="V1588" s="1914"/>
      <c r="W1588" s="1914"/>
      <c r="X1588" s="1914"/>
      <c r="Y1588" s="1914"/>
      <c r="Z1588" s="1914"/>
      <c r="AA1588" s="1914"/>
      <c r="AB1588" s="1914"/>
      <c r="AC1588" s="1914"/>
      <c r="AD1588" s="1914"/>
      <c r="AE1588" s="1914"/>
      <c r="AF1588" s="1914"/>
      <c r="AG1588" s="1914"/>
      <c r="AH1588" s="1914"/>
      <c r="AI1588" s="1914"/>
      <c r="AJ1588" s="1914"/>
      <c r="AK1588" s="1913">
        <f>AO1282+AO1283</f>
        <v>0</v>
      </c>
      <c r="AL1588" s="1913"/>
      <c r="AM1588" s="1913"/>
      <c r="AN1588" s="1913"/>
      <c r="AO1588" s="1913"/>
      <c r="AP1588" s="1913"/>
      <c r="AQ1588" s="1913"/>
      <c r="AR1588" s="1913"/>
      <c r="AS1588" s="1913"/>
      <c r="AT1588" s="1913"/>
    </row>
    <row r="1589" spans="1:56" ht="19.5" hidden="1" customHeight="1">
      <c r="I1589" s="1914" t="s">
        <v>1927</v>
      </c>
      <c r="J1589" s="1914"/>
      <c r="K1589" s="1914"/>
      <c r="L1589" s="1914"/>
      <c r="M1589" s="1914"/>
      <c r="N1589" s="1914"/>
      <c r="O1589" s="1914"/>
      <c r="P1589" s="1914"/>
      <c r="Q1589" s="1914"/>
      <c r="R1589" s="1914"/>
      <c r="S1589" s="1914"/>
      <c r="T1589" s="1914"/>
      <c r="U1589" s="1914"/>
      <c r="V1589" s="1914"/>
      <c r="W1589" s="1914"/>
      <c r="X1589" s="1914"/>
      <c r="Y1589" s="1914"/>
      <c r="Z1589" s="1914"/>
      <c r="AA1589" s="1914"/>
      <c r="AB1589" s="1914"/>
      <c r="AC1589" s="1914"/>
      <c r="AD1589" s="1914"/>
      <c r="AE1589" s="1914"/>
      <c r="AF1589" s="1914"/>
      <c r="AG1589" s="1914"/>
      <c r="AH1589" s="1914"/>
      <c r="AI1589" s="1914"/>
      <c r="AJ1589" s="1914"/>
      <c r="AK1589" s="1913">
        <f>AO1284</f>
        <v>0</v>
      </c>
      <c r="AL1589" s="1913"/>
      <c r="AM1589" s="1913"/>
      <c r="AN1589" s="1913"/>
      <c r="AO1589" s="1913"/>
      <c r="AP1589" s="1913"/>
      <c r="AQ1589" s="1913"/>
      <c r="AR1589" s="1913"/>
      <c r="AS1589" s="1913"/>
      <c r="AT1589" s="1913"/>
    </row>
    <row r="1590" spans="1:56" ht="19.5" hidden="1" customHeight="1">
      <c r="I1590" s="1914" t="s">
        <v>87</v>
      </c>
      <c r="J1590" s="1914"/>
      <c r="K1590" s="1914"/>
      <c r="L1590" s="1914"/>
      <c r="M1590" s="1914"/>
      <c r="N1590" s="1914"/>
      <c r="O1590" s="1914"/>
      <c r="P1590" s="1914"/>
      <c r="Q1590" s="1914"/>
      <c r="R1590" s="1914"/>
      <c r="S1590" s="1914"/>
      <c r="T1590" s="1914"/>
      <c r="U1590" s="1914"/>
      <c r="V1590" s="1914"/>
      <c r="W1590" s="1914"/>
      <c r="X1590" s="1914"/>
      <c r="Y1590" s="1914"/>
      <c r="Z1590" s="1914"/>
      <c r="AA1590" s="1914"/>
      <c r="AB1590" s="1914"/>
      <c r="AC1590" s="1914"/>
      <c r="AD1590" s="1914"/>
      <c r="AE1590" s="1914"/>
      <c r="AF1590" s="1914"/>
      <c r="AG1590" s="1914"/>
      <c r="AH1590" s="1914"/>
      <c r="AI1590" s="1914"/>
      <c r="AJ1590" s="1914"/>
      <c r="AK1590" s="1913">
        <f>AO1285</f>
        <v>0</v>
      </c>
      <c r="AL1590" s="1913"/>
      <c r="AM1590" s="1913"/>
      <c r="AN1590" s="1913"/>
      <c r="AO1590" s="1913"/>
      <c r="AP1590" s="1913"/>
      <c r="AQ1590" s="1913"/>
      <c r="AR1590" s="1913"/>
      <c r="AS1590" s="1913"/>
      <c r="AT1590" s="1913"/>
    </row>
    <row r="1591" spans="1:56" ht="19.5" hidden="1" customHeight="1">
      <c r="I1591" s="1914" t="s">
        <v>316</v>
      </c>
      <c r="J1591" s="1914"/>
      <c r="K1591" s="1914"/>
      <c r="L1591" s="1914"/>
      <c r="M1591" s="1914"/>
      <c r="N1591" s="1914"/>
      <c r="O1591" s="1914"/>
      <c r="P1591" s="1914"/>
      <c r="Q1591" s="1914"/>
      <c r="R1591" s="1914"/>
      <c r="S1591" s="1914"/>
      <c r="T1591" s="1914"/>
      <c r="U1591" s="1914"/>
      <c r="V1591" s="1914"/>
      <c r="W1591" s="1914"/>
      <c r="X1591" s="1914"/>
      <c r="Y1591" s="1914"/>
      <c r="Z1591" s="1914"/>
      <c r="AA1591" s="1914"/>
      <c r="AB1591" s="1914"/>
      <c r="AC1591" s="1914"/>
      <c r="AD1591" s="1914"/>
      <c r="AE1591" s="1914"/>
      <c r="AF1591" s="1914"/>
      <c r="AG1591" s="1914"/>
      <c r="AH1591" s="1914"/>
      <c r="AI1591" s="1914"/>
      <c r="AJ1591" s="1914"/>
      <c r="AK1591" s="1913">
        <f>AO1289</f>
        <v>0</v>
      </c>
      <c r="AL1591" s="1913"/>
      <c r="AM1591" s="1913"/>
      <c r="AN1591" s="1913"/>
      <c r="AO1591" s="1913"/>
      <c r="AP1591" s="1913"/>
      <c r="AQ1591" s="1913"/>
      <c r="AR1591" s="1913"/>
      <c r="AS1591" s="1913"/>
      <c r="AT1591" s="1913"/>
    </row>
    <row r="1592" spans="1:56" ht="19.5" hidden="1" customHeight="1">
      <c r="I1592" s="1915" t="s">
        <v>1819</v>
      </c>
      <c r="J1592" s="1915"/>
      <c r="K1592" s="1915"/>
      <c r="L1592" s="1915"/>
      <c r="M1592" s="1915"/>
      <c r="N1592" s="1915"/>
      <c r="O1592" s="1915"/>
      <c r="P1592" s="1915"/>
      <c r="Q1592" s="1915"/>
      <c r="R1592" s="1915"/>
      <c r="S1592" s="1915"/>
      <c r="T1592" s="1915"/>
      <c r="U1592" s="1915"/>
      <c r="V1592" s="1915"/>
      <c r="W1592" s="1915"/>
      <c r="X1592" s="1915"/>
      <c r="Y1592" s="1915"/>
      <c r="Z1592" s="1915"/>
      <c r="AA1592" s="1915"/>
      <c r="AB1592" s="1915"/>
      <c r="AC1592" s="1915"/>
      <c r="AD1592" s="1915"/>
      <c r="AE1592" s="1915"/>
      <c r="AF1592" s="1915"/>
      <c r="AG1592" s="1915"/>
      <c r="AH1592" s="1915"/>
      <c r="AI1592" s="1915"/>
      <c r="AJ1592" s="1915"/>
      <c r="AK1592" s="1961">
        <f>AO1290</f>
        <v>0</v>
      </c>
      <c r="AL1592" s="1961"/>
      <c r="AM1592" s="1961"/>
      <c r="AN1592" s="1961"/>
      <c r="AO1592" s="1961"/>
      <c r="AP1592" s="1961"/>
      <c r="AQ1592" s="1961"/>
      <c r="AR1592" s="1961"/>
      <c r="AS1592" s="1961"/>
      <c r="AT1592" s="1961"/>
    </row>
    <row r="1593" spans="1:56" ht="19.5" hidden="1" customHeight="1">
      <c r="I1593" s="1915" t="s">
        <v>144</v>
      </c>
      <c r="J1593" s="1915"/>
      <c r="K1593" s="1915"/>
      <c r="L1593" s="1915"/>
      <c r="M1593" s="1915"/>
      <c r="N1593" s="1915"/>
      <c r="O1593" s="1915"/>
      <c r="P1593" s="1915"/>
      <c r="Q1593" s="1915"/>
      <c r="R1593" s="1915"/>
      <c r="S1593" s="1915"/>
      <c r="T1593" s="1915"/>
      <c r="U1593" s="1915"/>
      <c r="V1593" s="1915"/>
      <c r="W1593" s="1915"/>
      <c r="X1593" s="1915"/>
      <c r="Y1593" s="1915"/>
      <c r="Z1593" s="1915"/>
      <c r="AA1593" s="1915"/>
      <c r="AB1593" s="1915"/>
      <c r="AC1593" s="1915"/>
      <c r="AD1593" s="1915"/>
      <c r="AE1593" s="1915"/>
      <c r="AF1593" s="1915"/>
      <c r="AG1593" s="1915"/>
      <c r="AH1593" s="1915"/>
      <c r="AI1593" s="1915"/>
      <c r="AJ1593" s="1915"/>
      <c r="AK1593" s="1961">
        <f>AE1580</f>
        <v>0</v>
      </c>
      <c r="AL1593" s="1961"/>
      <c r="AM1593" s="1961"/>
      <c r="AN1593" s="1961"/>
      <c r="AO1593" s="1961"/>
      <c r="AP1593" s="1961"/>
      <c r="AQ1593" s="1961"/>
      <c r="AR1593" s="1961"/>
      <c r="AS1593" s="1961"/>
      <c r="AT1593" s="1961"/>
    </row>
    <row r="1594" spans="1:56" ht="19.5" hidden="1" customHeight="1">
      <c r="I1594" s="1915" t="s">
        <v>317</v>
      </c>
      <c r="J1594" s="1915"/>
      <c r="K1594" s="1915"/>
      <c r="L1594" s="1915"/>
      <c r="M1594" s="1915"/>
      <c r="N1594" s="1915"/>
      <c r="O1594" s="1915"/>
      <c r="P1594" s="1915"/>
      <c r="Q1594" s="1915"/>
      <c r="R1594" s="1915"/>
      <c r="S1594" s="1915"/>
      <c r="T1594" s="1915"/>
      <c r="U1594" s="1915"/>
      <c r="V1594" s="1915"/>
      <c r="W1594" s="1915"/>
      <c r="X1594" s="1915"/>
      <c r="Y1594" s="1915"/>
      <c r="Z1594" s="1915"/>
      <c r="AA1594" s="1915"/>
      <c r="AB1594" s="1915"/>
      <c r="AC1594" s="1915"/>
      <c r="AD1594" s="1915"/>
      <c r="AE1594" s="1915"/>
      <c r="AF1594" s="1915"/>
      <c r="AG1594" s="1915"/>
      <c r="AH1594" s="1915"/>
      <c r="AI1594" s="1915"/>
      <c r="AJ1594" s="1915"/>
      <c r="AK1594" s="1961">
        <f>AW1580</f>
        <v>0</v>
      </c>
      <c r="AL1594" s="1961"/>
      <c r="AM1594" s="1961"/>
      <c r="AN1594" s="1961"/>
      <c r="AO1594" s="1961"/>
      <c r="AP1594" s="1961"/>
      <c r="AQ1594" s="1961"/>
      <c r="AR1594" s="1961"/>
      <c r="AS1594" s="1961"/>
      <c r="AT1594" s="1961"/>
    </row>
    <row r="1595" spans="1:56" ht="13.5" hidden="1" customHeight="1"/>
    <row r="1596" spans="1:56" s="97" customFormat="1" hidden="1">
      <c r="BD1596" s="286"/>
    </row>
    <row r="1597" spans="1:56" s="97" customFormat="1" ht="20.25" hidden="1" customHeight="1">
      <c r="A1597" s="1060" t="s">
        <v>848</v>
      </c>
      <c r="B1597" s="1061"/>
      <c r="C1597" s="1061"/>
      <c r="D1597" s="1943"/>
      <c r="E1597" s="20"/>
      <c r="F1597" s="993" t="s">
        <v>271</v>
      </c>
      <c r="G1597" s="993"/>
      <c r="H1597" s="993"/>
      <c r="I1597" s="993"/>
      <c r="J1597" s="993"/>
      <c r="K1597" s="993"/>
      <c r="L1597" s="993"/>
      <c r="M1597" s="993"/>
      <c r="N1597" s="993"/>
      <c r="O1597" s="21"/>
      <c r="P1597" s="1483" t="s">
        <v>752</v>
      </c>
      <c r="Q1597" s="1196"/>
      <c r="R1597" s="1196"/>
      <c r="S1597" s="1196"/>
      <c r="T1597" s="1196"/>
      <c r="U1597" s="1196"/>
      <c r="V1597" s="1196"/>
      <c r="W1597" s="1196"/>
      <c r="X1597" s="1196"/>
      <c r="Y1597" s="1196"/>
      <c r="Z1597" s="1196"/>
      <c r="AA1597" s="1196"/>
      <c r="AB1597" s="1196"/>
      <c r="AC1597" s="1196"/>
      <c r="AD1597" s="1196"/>
      <c r="AE1597" s="1196"/>
      <c r="AF1597" s="1196"/>
      <c r="AG1597" s="1196"/>
      <c r="AH1597" s="1196"/>
      <c r="AI1597" s="1196"/>
      <c r="AJ1597" s="1196"/>
      <c r="AK1597" s="1196"/>
      <c r="AL1597" s="1196"/>
      <c r="AM1597" s="1196"/>
      <c r="AN1597" s="1196"/>
      <c r="AO1597" s="1196"/>
      <c r="AP1597" s="1196"/>
      <c r="AQ1597" s="1196"/>
      <c r="AR1597" s="1196"/>
      <c r="AS1597" s="1196"/>
      <c r="AT1597" s="1196"/>
      <c r="AU1597" s="1196"/>
      <c r="AV1597" s="1196"/>
      <c r="AW1597" s="1196"/>
      <c r="AX1597" s="1196"/>
      <c r="AY1597" s="1196"/>
      <c r="AZ1597" s="1196"/>
      <c r="BA1597" s="1196"/>
      <c r="BB1597" s="1196"/>
      <c r="BC1597" s="1197"/>
      <c r="BD1597" s="286"/>
    </row>
    <row r="1598" spans="1:56" s="97" customFormat="1" ht="20.25" hidden="1" customHeight="1">
      <c r="A1598" s="1062"/>
      <c r="B1598" s="1063"/>
      <c r="C1598" s="1063"/>
      <c r="D1598" s="1944"/>
      <c r="E1598" s="22"/>
      <c r="F1598" s="1044"/>
      <c r="G1598" s="1044"/>
      <c r="H1598" s="1044"/>
      <c r="I1598" s="1044"/>
      <c r="J1598" s="1044"/>
      <c r="K1598" s="1044"/>
      <c r="L1598" s="1044"/>
      <c r="M1598" s="1044"/>
      <c r="N1598" s="1044"/>
      <c r="O1598" s="23"/>
      <c r="P1598" s="1484"/>
      <c r="Q1598" s="1198"/>
      <c r="R1598" s="1198"/>
      <c r="S1598" s="1198"/>
      <c r="T1598" s="1198"/>
      <c r="U1598" s="1198"/>
      <c r="V1598" s="1198"/>
      <c r="W1598" s="1198"/>
      <c r="X1598" s="1198"/>
      <c r="Y1598" s="1198"/>
      <c r="Z1598" s="1198"/>
      <c r="AA1598" s="1198"/>
      <c r="AB1598" s="1198"/>
      <c r="AC1598" s="1198"/>
      <c r="AD1598" s="1198"/>
      <c r="AE1598" s="1198"/>
      <c r="AF1598" s="1198"/>
      <c r="AG1598" s="1198"/>
      <c r="AH1598" s="1198"/>
      <c r="AI1598" s="1198"/>
      <c r="AJ1598" s="1198"/>
      <c r="AK1598" s="1198"/>
      <c r="AL1598" s="1198"/>
      <c r="AM1598" s="1198"/>
      <c r="AN1598" s="1198"/>
      <c r="AO1598" s="1198"/>
      <c r="AP1598" s="1198"/>
      <c r="AQ1598" s="1198"/>
      <c r="AR1598" s="1198"/>
      <c r="AS1598" s="1198"/>
      <c r="AT1598" s="1198"/>
      <c r="AU1598" s="1198"/>
      <c r="AV1598" s="1198"/>
      <c r="AW1598" s="1198"/>
      <c r="AX1598" s="1198"/>
      <c r="AY1598" s="1198"/>
      <c r="AZ1598" s="1198"/>
      <c r="BA1598" s="1198"/>
      <c r="BB1598" s="1198"/>
      <c r="BC1598" s="1199"/>
      <c r="BD1598" s="286"/>
    </row>
    <row r="1599" spans="1:56" s="97" customFormat="1" ht="9" hidden="1" customHeight="1">
      <c r="BD1599" s="286"/>
    </row>
    <row r="1600" spans="1:56" s="97" customFormat="1" ht="4.5" hidden="1" customHeight="1">
      <c r="B1600" s="275"/>
      <c r="C1600" s="276"/>
      <c r="D1600" s="277"/>
      <c r="E1600" s="275"/>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76"/>
      <c r="AE1600" s="276"/>
      <c r="AF1600" s="276"/>
      <c r="AG1600" s="276"/>
      <c r="AH1600" s="276"/>
      <c r="AI1600" s="276"/>
      <c r="AJ1600" s="276"/>
      <c r="AK1600" s="276"/>
      <c r="AL1600" s="276"/>
      <c r="AM1600" s="276"/>
      <c r="AN1600" s="276"/>
      <c r="AO1600" s="276"/>
      <c r="AP1600" s="276"/>
      <c r="AQ1600" s="276"/>
      <c r="AR1600" s="277"/>
      <c r="AS1600" s="275"/>
      <c r="AT1600" s="276"/>
      <c r="AU1600" s="276"/>
      <c r="AV1600" s="276"/>
      <c r="AW1600" s="277"/>
      <c r="AX1600" s="275"/>
      <c r="AY1600" s="276"/>
      <c r="AZ1600" s="276"/>
      <c r="BA1600" s="276"/>
      <c r="BB1600" s="277"/>
      <c r="BD1600" s="286"/>
    </row>
    <row r="1601" spans="1:56" s="97" customFormat="1" ht="26.25" hidden="1" customHeight="1">
      <c r="B1601" s="1957" t="s">
        <v>2040</v>
      </c>
      <c r="C1601" s="1958"/>
      <c r="D1601" s="1959"/>
      <c r="E1601" s="1957" t="s">
        <v>753</v>
      </c>
      <c r="F1601" s="1958"/>
      <c r="G1601" s="1958"/>
      <c r="H1601" s="1958"/>
      <c r="I1601" s="1958"/>
      <c r="J1601" s="1958"/>
      <c r="K1601" s="1958"/>
      <c r="L1601" s="1958"/>
      <c r="M1601" s="1958"/>
      <c r="N1601" s="1958"/>
      <c r="O1601" s="1958"/>
      <c r="P1601" s="1958"/>
      <c r="Q1601" s="1958"/>
      <c r="R1601" s="1958"/>
      <c r="S1601" s="1958"/>
      <c r="T1601" s="1958"/>
      <c r="U1601" s="1958"/>
      <c r="V1601" s="1958"/>
      <c r="W1601" s="1958"/>
      <c r="X1601" s="1958"/>
      <c r="Y1601" s="1958"/>
      <c r="Z1601" s="1958"/>
      <c r="AA1601" s="1958"/>
      <c r="AB1601" s="1958"/>
      <c r="AC1601" s="1958"/>
      <c r="AD1601" s="1958"/>
      <c r="AE1601" s="1958"/>
      <c r="AF1601" s="1958"/>
      <c r="AG1601" s="1958"/>
      <c r="AH1601" s="1958"/>
      <c r="AI1601" s="1958"/>
      <c r="AJ1601" s="1958"/>
      <c r="AK1601" s="1958"/>
      <c r="AL1601" s="1958"/>
      <c r="AM1601" s="1958"/>
      <c r="AN1601" s="1958"/>
      <c r="AO1601" s="1958"/>
      <c r="AP1601" s="1958"/>
      <c r="AQ1601" s="1958"/>
      <c r="AR1601" s="1959"/>
      <c r="AS1601" s="1962" t="s">
        <v>419</v>
      </c>
      <c r="AT1601" s="1963"/>
      <c r="AU1601" s="1963"/>
      <c r="AV1601" s="1963"/>
      <c r="AW1601" s="1964"/>
      <c r="AX1601" s="1962" t="s">
        <v>420</v>
      </c>
      <c r="AY1601" s="1963"/>
      <c r="AZ1601" s="1963"/>
      <c r="BA1601" s="1963"/>
      <c r="BB1601" s="1964"/>
      <c r="BD1601" s="286"/>
    </row>
    <row r="1602" spans="1:56" s="97" customFormat="1" ht="4.5" hidden="1" customHeight="1">
      <c r="A1602" s="264"/>
      <c r="B1602" s="271"/>
      <c r="C1602" s="266"/>
      <c r="D1602" s="272"/>
      <c r="E1602" s="271"/>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66"/>
      <c r="AE1602" s="266"/>
      <c r="AF1602" s="266"/>
      <c r="AG1602" s="266"/>
      <c r="AH1602" s="266"/>
      <c r="AI1602" s="266"/>
      <c r="AJ1602" s="266"/>
      <c r="AK1602" s="266"/>
      <c r="AL1602" s="266"/>
      <c r="AM1602" s="266"/>
      <c r="AN1602" s="266"/>
      <c r="AO1602" s="266"/>
      <c r="AP1602" s="266"/>
      <c r="AQ1602" s="266"/>
      <c r="AR1602" s="272"/>
      <c r="AS1602" s="271"/>
      <c r="AT1602" s="266"/>
      <c r="AU1602" s="266"/>
      <c r="AV1602" s="266"/>
      <c r="AW1602" s="272"/>
      <c r="AX1602" s="271"/>
      <c r="AY1602" s="266"/>
      <c r="AZ1602" s="266"/>
      <c r="BA1602" s="266"/>
      <c r="BB1602" s="272"/>
      <c r="BC1602" s="264"/>
      <c r="BD1602" s="286"/>
    </row>
    <row r="1603" spans="1:56" s="97" customFormat="1" ht="4.5" hidden="1" customHeight="1">
      <c r="A1603" s="264"/>
      <c r="B1603" s="267"/>
      <c r="C1603" s="265"/>
      <c r="D1603" s="268"/>
      <c r="E1603" s="267"/>
      <c r="F1603" s="1974"/>
      <c r="G1603" s="1974"/>
      <c r="H1603" s="1974"/>
      <c r="I1603" s="1974"/>
      <c r="J1603" s="1974"/>
      <c r="K1603" s="1974"/>
      <c r="L1603" s="1974"/>
      <c r="M1603" s="1974"/>
      <c r="N1603" s="1974"/>
      <c r="O1603" s="1974"/>
      <c r="P1603" s="1974"/>
      <c r="Q1603" s="1974"/>
      <c r="R1603" s="1974"/>
      <c r="S1603" s="1974"/>
      <c r="T1603" s="1974"/>
      <c r="U1603" s="1974"/>
      <c r="V1603" s="1974"/>
      <c r="W1603" s="1974"/>
      <c r="X1603" s="1974"/>
      <c r="Y1603" s="1974"/>
      <c r="Z1603" s="1974"/>
      <c r="AA1603" s="1974"/>
      <c r="AB1603" s="1974"/>
      <c r="AC1603" s="1974"/>
      <c r="AD1603" s="1974"/>
      <c r="AE1603" s="1974"/>
      <c r="AF1603" s="1974"/>
      <c r="AG1603" s="1974"/>
      <c r="AH1603" s="1974"/>
      <c r="AI1603" s="1974"/>
      <c r="AJ1603" s="1974"/>
      <c r="AK1603" s="1974"/>
      <c r="AL1603" s="1974"/>
      <c r="AM1603" s="1974"/>
      <c r="AN1603" s="1974"/>
      <c r="AO1603" s="1974"/>
      <c r="AP1603" s="1974"/>
      <c r="AQ1603" s="1974"/>
      <c r="AR1603" s="1975"/>
      <c r="AS1603" s="267"/>
      <c r="AT1603" s="265"/>
      <c r="AU1603" s="265"/>
      <c r="AV1603" s="265"/>
      <c r="AW1603" s="268"/>
      <c r="AX1603" s="267"/>
      <c r="AY1603" s="265"/>
      <c r="AZ1603" s="265"/>
      <c r="BA1603" s="265"/>
      <c r="BB1603" s="268"/>
      <c r="BC1603" s="264"/>
      <c r="BD1603" s="286"/>
    </row>
    <row r="1604" spans="1:56" s="97" customFormat="1" ht="15" hidden="1" customHeight="1">
      <c r="A1604" s="264"/>
      <c r="B1604" s="1948">
        <v>1</v>
      </c>
      <c r="C1604" s="1949"/>
      <c r="D1604" s="1950"/>
      <c r="E1604" s="269"/>
      <c r="F1604" s="1912" t="s">
        <v>754</v>
      </c>
      <c r="G1604" s="1912"/>
      <c r="H1604" s="1912"/>
      <c r="I1604" s="1912"/>
      <c r="J1604" s="1912"/>
      <c r="K1604" s="1912"/>
      <c r="L1604" s="1912"/>
      <c r="M1604" s="1912"/>
      <c r="N1604" s="1912"/>
      <c r="O1604" s="1912"/>
      <c r="P1604" s="1912"/>
      <c r="Q1604" s="1912"/>
      <c r="R1604" s="1912"/>
      <c r="S1604" s="1912"/>
      <c r="T1604" s="1912"/>
      <c r="U1604" s="1912"/>
      <c r="V1604" s="1912"/>
      <c r="W1604" s="1912"/>
      <c r="X1604" s="1912"/>
      <c r="Y1604" s="1912"/>
      <c r="Z1604" s="1912"/>
      <c r="AA1604" s="1912"/>
      <c r="AB1604" s="1912"/>
      <c r="AC1604" s="1912"/>
      <c r="AD1604" s="1912"/>
      <c r="AE1604" s="1912"/>
      <c r="AF1604" s="1912"/>
      <c r="AG1604" s="1912"/>
      <c r="AH1604" s="1912"/>
      <c r="AI1604" s="1912"/>
      <c r="AJ1604" s="1912"/>
      <c r="AK1604" s="1912"/>
      <c r="AL1604" s="1912"/>
      <c r="AM1604" s="1912"/>
      <c r="AN1604" s="1912"/>
      <c r="AO1604" s="1912"/>
      <c r="AP1604" s="1912"/>
      <c r="AQ1604" s="1912"/>
      <c r="AR1604" s="1951"/>
      <c r="AS1604" s="269"/>
      <c r="AT1604" s="264"/>
      <c r="AU1604" s="273"/>
      <c r="AV1604" s="264"/>
      <c r="AW1604" s="270"/>
      <c r="AX1604" s="269"/>
      <c r="AY1604" s="264"/>
      <c r="AZ1604" s="273"/>
      <c r="BA1604" s="264"/>
      <c r="BB1604" s="270"/>
      <c r="BC1604" s="264"/>
      <c r="BD1604" s="286"/>
    </row>
    <row r="1605" spans="1:56" s="97" customFormat="1" ht="4.5" hidden="1" customHeight="1">
      <c r="A1605" s="264"/>
      <c r="B1605" s="271"/>
      <c r="C1605" s="266"/>
      <c r="D1605" s="272"/>
      <c r="E1605" s="271"/>
      <c r="F1605" s="1952"/>
      <c r="G1605" s="1952"/>
      <c r="H1605" s="1952"/>
      <c r="I1605" s="1952"/>
      <c r="J1605" s="1952"/>
      <c r="K1605" s="1952"/>
      <c r="L1605" s="1952"/>
      <c r="M1605" s="1952"/>
      <c r="N1605" s="1952"/>
      <c r="O1605" s="1952"/>
      <c r="P1605" s="1952"/>
      <c r="Q1605" s="1952"/>
      <c r="R1605" s="1952"/>
      <c r="S1605" s="1952"/>
      <c r="T1605" s="1952"/>
      <c r="U1605" s="1952"/>
      <c r="V1605" s="1952"/>
      <c r="W1605" s="1952"/>
      <c r="X1605" s="1952"/>
      <c r="Y1605" s="1952"/>
      <c r="Z1605" s="1952"/>
      <c r="AA1605" s="1952"/>
      <c r="AB1605" s="1952"/>
      <c r="AC1605" s="1952"/>
      <c r="AD1605" s="1952"/>
      <c r="AE1605" s="1952"/>
      <c r="AF1605" s="1952"/>
      <c r="AG1605" s="1952"/>
      <c r="AH1605" s="1952"/>
      <c r="AI1605" s="1952"/>
      <c r="AJ1605" s="1952"/>
      <c r="AK1605" s="1952"/>
      <c r="AL1605" s="1952"/>
      <c r="AM1605" s="1952"/>
      <c r="AN1605" s="1952"/>
      <c r="AO1605" s="1952"/>
      <c r="AP1605" s="1952"/>
      <c r="AQ1605" s="1952"/>
      <c r="AR1605" s="1953"/>
      <c r="AS1605" s="271"/>
      <c r="AT1605" s="266"/>
      <c r="AU1605" s="266"/>
      <c r="AV1605" s="266"/>
      <c r="AW1605" s="272"/>
      <c r="AX1605" s="271"/>
      <c r="AY1605" s="266"/>
      <c r="AZ1605" s="266"/>
      <c r="BA1605" s="266"/>
      <c r="BB1605" s="272"/>
      <c r="BC1605" s="264"/>
      <c r="BD1605" s="286"/>
    </row>
    <row r="1606" spans="1:56" s="97" customFormat="1" ht="4.5" hidden="1" customHeight="1">
      <c r="A1606" s="264"/>
      <c r="B1606" s="267"/>
      <c r="C1606" s="265"/>
      <c r="D1606" s="268"/>
      <c r="E1606" s="269"/>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F1606" s="264"/>
      <c r="AG1606" s="264"/>
      <c r="AH1606" s="264"/>
      <c r="AI1606" s="264"/>
      <c r="AJ1606" s="264"/>
      <c r="AK1606" s="264"/>
      <c r="AL1606" s="264"/>
      <c r="AM1606" s="264"/>
      <c r="AN1606" s="264"/>
      <c r="AO1606" s="264"/>
      <c r="AP1606" s="264"/>
      <c r="AQ1606" s="264"/>
      <c r="AR1606" s="264"/>
      <c r="AS1606" s="267"/>
      <c r="AT1606" s="265"/>
      <c r="AU1606" s="265"/>
      <c r="AV1606" s="265"/>
      <c r="AW1606" s="268"/>
      <c r="AX1606" s="267"/>
      <c r="AY1606" s="265"/>
      <c r="AZ1606" s="265"/>
      <c r="BA1606" s="265"/>
      <c r="BB1606" s="268"/>
      <c r="BC1606" s="264"/>
      <c r="BD1606" s="286"/>
    </row>
    <row r="1607" spans="1:56" s="97" customFormat="1" ht="15" hidden="1" customHeight="1">
      <c r="A1607" s="264"/>
      <c r="B1607" s="1948">
        <v>2</v>
      </c>
      <c r="C1607" s="1949"/>
      <c r="D1607" s="1950"/>
      <c r="E1607" s="269"/>
      <c r="F1607" s="1912" t="s">
        <v>519</v>
      </c>
      <c r="G1607" s="1912"/>
      <c r="H1607" s="1912"/>
      <c r="I1607" s="1912"/>
      <c r="J1607" s="1912"/>
      <c r="K1607" s="1912"/>
      <c r="L1607" s="1912"/>
      <c r="M1607" s="1912"/>
      <c r="N1607" s="1912"/>
      <c r="O1607" s="1912"/>
      <c r="P1607" s="1912"/>
      <c r="Q1607" s="1912"/>
      <c r="R1607" s="1912"/>
      <c r="S1607" s="1912"/>
      <c r="T1607" s="1912"/>
      <c r="U1607" s="1912"/>
      <c r="V1607" s="1912"/>
      <c r="W1607" s="1912"/>
      <c r="X1607" s="1912"/>
      <c r="Y1607" s="1912"/>
      <c r="Z1607" s="1912"/>
      <c r="AA1607" s="1912"/>
      <c r="AB1607" s="1912"/>
      <c r="AC1607" s="1912"/>
      <c r="AD1607" s="1912"/>
      <c r="AE1607" s="1912"/>
      <c r="AF1607" s="1912"/>
      <c r="AG1607" s="1912"/>
      <c r="AH1607" s="1912"/>
      <c r="AI1607" s="1912"/>
      <c r="AJ1607" s="1912"/>
      <c r="AK1607" s="1912"/>
      <c r="AL1607" s="1912"/>
      <c r="AM1607" s="1912"/>
      <c r="AN1607" s="1912"/>
      <c r="AO1607" s="1912"/>
      <c r="AP1607" s="1912"/>
      <c r="AQ1607" s="1912"/>
      <c r="AR1607" s="1951"/>
      <c r="AS1607" s="269"/>
      <c r="AT1607" s="264"/>
      <c r="AU1607" s="273"/>
      <c r="AV1607" s="264"/>
      <c r="AW1607" s="270"/>
      <c r="AX1607" s="269"/>
      <c r="AY1607" s="264"/>
      <c r="AZ1607" s="273"/>
      <c r="BA1607" s="264"/>
      <c r="BB1607" s="270"/>
      <c r="BC1607" s="264"/>
      <c r="BD1607" s="286"/>
    </row>
    <row r="1608" spans="1:56" s="97" customFormat="1" ht="4.5" hidden="1" customHeight="1">
      <c r="A1608" s="264"/>
      <c r="B1608" s="271"/>
      <c r="C1608" s="266"/>
      <c r="D1608" s="272"/>
      <c r="E1608" s="269"/>
      <c r="F1608" s="1952"/>
      <c r="G1608" s="1952"/>
      <c r="H1608" s="1952"/>
      <c r="I1608" s="1952"/>
      <c r="J1608" s="1952"/>
      <c r="K1608" s="1952"/>
      <c r="L1608" s="1952"/>
      <c r="M1608" s="1952"/>
      <c r="N1608" s="1952"/>
      <c r="O1608" s="1952"/>
      <c r="P1608" s="1952"/>
      <c r="Q1608" s="1952"/>
      <c r="R1608" s="1952"/>
      <c r="S1608" s="1952"/>
      <c r="T1608" s="1952"/>
      <c r="U1608" s="1952"/>
      <c r="V1608" s="1952"/>
      <c r="W1608" s="1952"/>
      <c r="X1608" s="1952"/>
      <c r="Y1608" s="1952"/>
      <c r="Z1608" s="1952"/>
      <c r="AA1608" s="1952"/>
      <c r="AB1608" s="1952"/>
      <c r="AC1608" s="1952"/>
      <c r="AD1608" s="1952"/>
      <c r="AE1608" s="1952"/>
      <c r="AF1608" s="1952"/>
      <c r="AG1608" s="1952"/>
      <c r="AH1608" s="1952"/>
      <c r="AI1608" s="1952"/>
      <c r="AJ1608" s="1952"/>
      <c r="AK1608" s="1952"/>
      <c r="AL1608" s="1952"/>
      <c r="AM1608" s="1952"/>
      <c r="AN1608" s="1952"/>
      <c r="AO1608" s="1952"/>
      <c r="AP1608" s="1952"/>
      <c r="AQ1608" s="1952"/>
      <c r="AR1608" s="1953"/>
      <c r="AS1608" s="271"/>
      <c r="AT1608" s="266"/>
      <c r="AU1608" s="266"/>
      <c r="AV1608" s="266"/>
      <c r="AW1608" s="272"/>
      <c r="AX1608" s="271"/>
      <c r="AY1608" s="266"/>
      <c r="AZ1608" s="266"/>
      <c r="BA1608" s="266"/>
      <c r="BB1608" s="272"/>
      <c r="BC1608" s="264"/>
      <c r="BD1608" s="286"/>
    </row>
    <row r="1609" spans="1:56" s="97" customFormat="1" ht="4.5" hidden="1" customHeight="1">
      <c r="A1609" s="264"/>
      <c r="B1609" s="267"/>
      <c r="C1609" s="265"/>
      <c r="D1609" s="268"/>
      <c r="E1609" s="267"/>
      <c r="F1609" s="265"/>
      <c r="G1609" s="265"/>
      <c r="H1609" s="265"/>
      <c r="I1609" s="265"/>
      <c r="J1609" s="265"/>
      <c r="K1609" s="265"/>
      <c r="L1609" s="265"/>
      <c r="M1609" s="265"/>
      <c r="N1609" s="265"/>
      <c r="O1609" s="265"/>
      <c r="P1609" s="265"/>
      <c r="Q1609" s="265"/>
      <c r="R1609" s="265"/>
      <c r="S1609" s="265"/>
      <c r="T1609" s="265"/>
      <c r="U1609" s="265"/>
      <c r="V1609" s="265"/>
      <c r="W1609" s="265"/>
      <c r="X1609" s="265"/>
      <c r="Y1609" s="265"/>
      <c r="Z1609" s="265"/>
      <c r="AA1609" s="265"/>
      <c r="AB1609" s="265"/>
      <c r="AC1609" s="265"/>
      <c r="AD1609" s="265"/>
      <c r="AE1609" s="265"/>
      <c r="AF1609" s="265"/>
      <c r="AG1609" s="265"/>
      <c r="AH1609" s="265"/>
      <c r="AI1609" s="265"/>
      <c r="AJ1609" s="265"/>
      <c r="AK1609" s="265"/>
      <c r="AL1609" s="265"/>
      <c r="AM1609" s="265"/>
      <c r="AN1609" s="265"/>
      <c r="AO1609" s="265"/>
      <c r="AP1609" s="265"/>
      <c r="AQ1609" s="265"/>
      <c r="AR1609" s="265"/>
      <c r="AS1609" s="267"/>
      <c r="AT1609" s="265"/>
      <c r="AU1609" s="265"/>
      <c r="AV1609" s="265"/>
      <c r="AW1609" s="268"/>
      <c r="AX1609" s="267"/>
      <c r="AY1609" s="265"/>
      <c r="AZ1609" s="265"/>
      <c r="BA1609" s="265"/>
      <c r="BB1609" s="268"/>
      <c r="BC1609" s="264"/>
      <c r="BD1609" s="286"/>
    </row>
    <row r="1610" spans="1:56" s="97" customFormat="1" ht="15" hidden="1" customHeight="1">
      <c r="A1610" s="264"/>
      <c r="B1610" s="1948">
        <v>3</v>
      </c>
      <c r="C1610" s="1949"/>
      <c r="D1610" s="1950"/>
      <c r="E1610" s="269"/>
      <c r="F1610" s="1912" t="s">
        <v>520</v>
      </c>
      <c r="G1610" s="1912"/>
      <c r="H1610" s="1912"/>
      <c r="I1610" s="1912"/>
      <c r="J1610" s="1912"/>
      <c r="K1610" s="1912"/>
      <c r="L1610" s="1912"/>
      <c r="M1610" s="1912"/>
      <c r="N1610" s="1912"/>
      <c r="O1610" s="1912"/>
      <c r="P1610" s="1912"/>
      <c r="Q1610" s="1912"/>
      <c r="R1610" s="1912"/>
      <c r="S1610" s="1912"/>
      <c r="T1610" s="1912"/>
      <c r="U1610" s="1912"/>
      <c r="V1610" s="1912"/>
      <c r="W1610" s="1912"/>
      <c r="X1610" s="1912"/>
      <c r="Y1610" s="1912"/>
      <c r="Z1610" s="1912"/>
      <c r="AA1610" s="1912"/>
      <c r="AB1610" s="1912"/>
      <c r="AC1610" s="1912"/>
      <c r="AD1610" s="1912"/>
      <c r="AE1610" s="1912"/>
      <c r="AF1610" s="1912"/>
      <c r="AG1610" s="1912"/>
      <c r="AH1610" s="1912"/>
      <c r="AI1610" s="1912"/>
      <c r="AJ1610" s="1912"/>
      <c r="AK1610" s="1912"/>
      <c r="AL1610" s="1912"/>
      <c r="AM1610" s="1912"/>
      <c r="AN1610" s="1912"/>
      <c r="AO1610" s="1912"/>
      <c r="AP1610" s="1912"/>
      <c r="AQ1610" s="1912"/>
      <c r="AR1610" s="1951"/>
      <c r="AS1610" s="269"/>
      <c r="AT1610" s="264"/>
      <c r="AU1610" s="273"/>
      <c r="AV1610" s="264"/>
      <c r="AW1610" s="270"/>
      <c r="AX1610" s="269"/>
      <c r="AY1610" s="264"/>
      <c r="AZ1610" s="273"/>
      <c r="BA1610" s="264"/>
      <c r="BB1610" s="270"/>
      <c r="BC1610" s="264"/>
      <c r="BD1610" s="286"/>
    </row>
    <row r="1611" spans="1:56" s="97" customFormat="1" ht="4.5" hidden="1" customHeight="1">
      <c r="A1611" s="264"/>
      <c r="B1611" s="271"/>
      <c r="C1611" s="266"/>
      <c r="D1611" s="272"/>
      <c r="E1611" s="271"/>
      <c r="F1611" s="1952"/>
      <c r="G1611" s="1952"/>
      <c r="H1611" s="1952"/>
      <c r="I1611" s="1952"/>
      <c r="J1611" s="1952"/>
      <c r="K1611" s="1952"/>
      <c r="L1611" s="1952"/>
      <c r="M1611" s="1952"/>
      <c r="N1611" s="1952"/>
      <c r="O1611" s="1952"/>
      <c r="P1611" s="1952"/>
      <c r="Q1611" s="1952"/>
      <c r="R1611" s="1952"/>
      <c r="S1611" s="1952"/>
      <c r="T1611" s="1952"/>
      <c r="U1611" s="1952"/>
      <c r="V1611" s="1952"/>
      <c r="W1611" s="1952"/>
      <c r="X1611" s="1952"/>
      <c r="Y1611" s="1952"/>
      <c r="Z1611" s="1952"/>
      <c r="AA1611" s="1952"/>
      <c r="AB1611" s="1952"/>
      <c r="AC1611" s="1952"/>
      <c r="AD1611" s="1952"/>
      <c r="AE1611" s="1952"/>
      <c r="AF1611" s="1952"/>
      <c r="AG1611" s="1952"/>
      <c r="AH1611" s="1952"/>
      <c r="AI1611" s="1952"/>
      <c r="AJ1611" s="1952"/>
      <c r="AK1611" s="1952"/>
      <c r="AL1611" s="1952"/>
      <c r="AM1611" s="1952"/>
      <c r="AN1611" s="1952"/>
      <c r="AO1611" s="1952"/>
      <c r="AP1611" s="1952"/>
      <c r="AQ1611" s="1952"/>
      <c r="AR1611" s="1953"/>
      <c r="AS1611" s="271"/>
      <c r="AT1611" s="266"/>
      <c r="AU1611" s="266"/>
      <c r="AV1611" s="266"/>
      <c r="AW1611" s="272"/>
      <c r="AX1611" s="271"/>
      <c r="AY1611" s="266"/>
      <c r="AZ1611" s="266"/>
      <c r="BA1611" s="266"/>
      <c r="BB1611" s="272"/>
      <c r="BC1611" s="264"/>
      <c r="BD1611" s="286"/>
    </row>
    <row r="1612" spans="1:56" s="97" customFormat="1" ht="4.5" hidden="1" customHeight="1">
      <c r="A1612" s="264"/>
      <c r="B1612" s="267"/>
      <c r="C1612" s="265"/>
      <c r="D1612" s="268"/>
      <c r="E1612" s="269"/>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64"/>
      <c r="AE1612" s="264"/>
      <c r="AF1612" s="264"/>
      <c r="AG1612" s="264"/>
      <c r="AH1612" s="264"/>
      <c r="AI1612" s="264"/>
      <c r="AJ1612" s="264"/>
      <c r="AK1612" s="264"/>
      <c r="AL1612" s="264"/>
      <c r="AM1612" s="264"/>
      <c r="AN1612" s="264"/>
      <c r="AO1612" s="264"/>
      <c r="AP1612" s="264"/>
      <c r="AQ1612" s="264"/>
      <c r="AR1612" s="264"/>
      <c r="AS1612" s="267"/>
      <c r="AT1612" s="265"/>
      <c r="AU1612" s="265"/>
      <c r="AV1612" s="265"/>
      <c r="AW1612" s="268"/>
      <c r="AX1612" s="267"/>
      <c r="AY1612" s="265"/>
      <c r="AZ1612" s="265"/>
      <c r="BA1612" s="265"/>
      <c r="BB1612" s="268"/>
      <c r="BC1612" s="264"/>
      <c r="BD1612" s="286"/>
    </row>
    <row r="1613" spans="1:56" s="97" customFormat="1" ht="15" hidden="1" customHeight="1">
      <c r="A1613" s="264"/>
      <c r="B1613" s="1948">
        <v>4</v>
      </c>
      <c r="C1613" s="1949"/>
      <c r="D1613" s="1950"/>
      <c r="E1613" s="269"/>
      <c r="F1613" s="1912" t="s">
        <v>521</v>
      </c>
      <c r="G1613" s="1912"/>
      <c r="H1613" s="1912"/>
      <c r="I1613" s="1912"/>
      <c r="J1613" s="1912"/>
      <c r="K1613" s="1912"/>
      <c r="L1613" s="1912"/>
      <c r="M1613" s="1912"/>
      <c r="N1613" s="1912"/>
      <c r="O1613" s="1912"/>
      <c r="P1613" s="1912"/>
      <c r="Q1613" s="1912"/>
      <c r="R1613" s="1912"/>
      <c r="S1613" s="1912"/>
      <c r="T1613" s="1912"/>
      <c r="U1613" s="1912"/>
      <c r="V1613" s="1912"/>
      <c r="W1613" s="1912"/>
      <c r="X1613" s="1912"/>
      <c r="Y1613" s="1912"/>
      <c r="Z1613" s="1912"/>
      <c r="AA1613" s="1912"/>
      <c r="AB1613" s="1912"/>
      <c r="AC1613" s="1912"/>
      <c r="AD1613" s="1912"/>
      <c r="AE1613" s="1912"/>
      <c r="AF1613" s="1912"/>
      <c r="AG1613" s="1912"/>
      <c r="AH1613" s="1912"/>
      <c r="AI1613" s="1912"/>
      <c r="AJ1613" s="1912"/>
      <c r="AK1613" s="1912"/>
      <c r="AL1613" s="1912"/>
      <c r="AM1613" s="1912"/>
      <c r="AN1613" s="1912"/>
      <c r="AO1613" s="1912"/>
      <c r="AP1613" s="1912"/>
      <c r="AQ1613" s="1912"/>
      <c r="AR1613" s="1951"/>
      <c r="AS1613" s="269"/>
      <c r="AT1613" s="264"/>
      <c r="AU1613" s="273"/>
      <c r="AV1613" s="264"/>
      <c r="AW1613" s="270"/>
      <c r="AX1613" s="269"/>
      <c r="AY1613" s="264"/>
      <c r="AZ1613" s="273"/>
      <c r="BA1613" s="264"/>
      <c r="BB1613" s="270"/>
      <c r="BC1613" s="264"/>
      <c r="BD1613" s="286"/>
    </row>
    <row r="1614" spans="1:56" s="97" customFormat="1" ht="4.5" hidden="1" customHeight="1">
      <c r="A1614" s="264"/>
      <c r="B1614" s="271"/>
      <c r="C1614" s="266"/>
      <c r="D1614" s="272"/>
      <c r="E1614" s="269"/>
      <c r="F1614" s="1952"/>
      <c r="G1614" s="1952"/>
      <c r="H1614" s="1952"/>
      <c r="I1614" s="1952"/>
      <c r="J1614" s="1952"/>
      <c r="K1614" s="1952"/>
      <c r="L1614" s="1952"/>
      <c r="M1614" s="1952"/>
      <c r="N1614" s="1952"/>
      <c r="O1614" s="1952"/>
      <c r="P1614" s="1952"/>
      <c r="Q1614" s="1952"/>
      <c r="R1614" s="1952"/>
      <c r="S1614" s="1952"/>
      <c r="T1614" s="1952"/>
      <c r="U1614" s="1952"/>
      <c r="V1614" s="1952"/>
      <c r="W1614" s="1952"/>
      <c r="X1614" s="1952"/>
      <c r="Y1614" s="1952"/>
      <c r="Z1614" s="1952"/>
      <c r="AA1614" s="1952"/>
      <c r="AB1614" s="1952"/>
      <c r="AC1614" s="1952"/>
      <c r="AD1614" s="1952"/>
      <c r="AE1614" s="1952"/>
      <c r="AF1614" s="1952"/>
      <c r="AG1614" s="1952"/>
      <c r="AH1614" s="1952"/>
      <c r="AI1614" s="1952"/>
      <c r="AJ1614" s="1952"/>
      <c r="AK1614" s="1952"/>
      <c r="AL1614" s="1952"/>
      <c r="AM1614" s="1952"/>
      <c r="AN1614" s="1952"/>
      <c r="AO1614" s="1952"/>
      <c r="AP1614" s="1952"/>
      <c r="AQ1614" s="1952"/>
      <c r="AR1614" s="1953"/>
      <c r="AS1614" s="271"/>
      <c r="AT1614" s="266"/>
      <c r="AU1614" s="266"/>
      <c r="AV1614" s="266"/>
      <c r="AW1614" s="272"/>
      <c r="AX1614" s="271"/>
      <c r="AY1614" s="266"/>
      <c r="AZ1614" s="266"/>
      <c r="BA1614" s="266"/>
      <c r="BB1614" s="272"/>
      <c r="BC1614" s="264"/>
      <c r="BD1614" s="286"/>
    </row>
    <row r="1615" spans="1:56" s="97" customFormat="1" ht="4.5" hidden="1" customHeight="1">
      <c r="A1615" s="264"/>
      <c r="B1615" s="267"/>
      <c r="C1615" s="265"/>
      <c r="D1615" s="268"/>
      <c r="E1615" s="267"/>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65"/>
      <c r="AE1615" s="265"/>
      <c r="AF1615" s="265"/>
      <c r="AG1615" s="265"/>
      <c r="AH1615" s="265"/>
      <c r="AI1615" s="265"/>
      <c r="AJ1615" s="265"/>
      <c r="AK1615" s="265"/>
      <c r="AL1615" s="265"/>
      <c r="AM1615" s="265"/>
      <c r="AN1615" s="265"/>
      <c r="AO1615" s="265"/>
      <c r="AP1615" s="265"/>
      <c r="AQ1615" s="265"/>
      <c r="AR1615" s="265"/>
      <c r="AS1615" s="267"/>
      <c r="AT1615" s="265"/>
      <c r="AU1615" s="265"/>
      <c r="AV1615" s="265"/>
      <c r="AW1615" s="268"/>
      <c r="AX1615" s="267"/>
      <c r="AY1615" s="265"/>
      <c r="AZ1615" s="265"/>
      <c r="BA1615" s="265"/>
      <c r="BB1615" s="268"/>
      <c r="BC1615" s="264"/>
      <c r="BD1615" s="286"/>
    </row>
    <row r="1616" spans="1:56" s="97" customFormat="1" ht="15" hidden="1" customHeight="1">
      <c r="A1616" s="264"/>
      <c r="B1616" s="1948">
        <v>5</v>
      </c>
      <c r="C1616" s="1949"/>
      <c r="D1616" s="1950"/>
      <c r="E1616" s="269"/>
      <c r="F1616" s="1912" t="s">
        <v>522</v>
      </c>
      <c r="G1616" s="1912"/>
      <c r="H1616" s="1912"/>
      <c r="I1616" s="1912"/>
      <c r="J1616" s="1912"/>
      <c r="K1616" s="1912"/>
      <c r="L1616" s="1912"/>
      <c r="M1616" s="1912"/>
      <c r="N1616" s="1912"/>
      <c r="O1616" s="1912"/>
      <c r="P1616" s="1912"/>
      <c r="Q1616" s="1912"/>
      <c r="R1616" s="1912"/>
      <c r="S1616" s="1912"/>
      <c r="T1616" s="1912"/>
      <c r="U1616" s="1912"/>
      <c r="V1616" s="1912"/>
      <c r="W1616" s="1912"/>
      <c r="X1616" s="1912"/>
      <c r="Y1616" s="1912"/>
      <c r="Z1616" s="1912"/>
      <c r="AA1616" s="1912"/>
      <c r="AB1616" s="1912"/>
      <c r="AC1616" s="1912"/>
      <c r="AD1616" s="1912"/>
      <c r="AE1616" s="1912"/>
      <c r="AF1616" s="1912"/>
      <c r="AG1616" s="1912"/>
      <c r="AH1616" s="1912"/>
      <c r="AI1616" s="1912"/>
      <c r="AJ1616" s="1912"/>
      <c r="AK1616" s="1912"/>
      <c r="AL1616" s="1912"/>
      <c r="AM1616" s="1912"/>
      <c r="AN1616" s="1912"/>
      <c r="AO1616" s="1912"/>
      <c r="AP1616" s="1912"/>
      <c r="AQ1616" s="1912"/>
      <c r="AR1616" s="1951"/>
      <c r="AS1616" s="269"/>
      <c r="AT1616" s="264"/>
      <c r="AU1616" s="273"/>
      <c r="AV1616" s="264"/>
      <c r="AW1616" s="270"/>
      <c r="AX1616" s="269"/>
      <c r="AY1616" s="264"/>
      <c r="AZ1616" s="273"/>
      <c r="BA1616" s="264"/>
      <c r="BB1616" s="270"/>
      <c r="BC1616" s="264"/>
      <c r="BD1616" s="286"/>
    </row>
    <row r="1617" spans="1:56" s="97" customFormat="1" ht="4.5" hidden="1" customHeight="1">
      <c r="A1617" s="264"/>
      <c r="B1617" s="271"/>
      <c r="C1617" s="266"/>
      <c r="D1617" s="272"/>
      <c r="E1617" s="271"/>
      <c r="F1617" s="1952"/>
      <c r="G1617" s="1952"/>
      <c r="H1617" s="1952"/>
      <c r="I1617" s="1952"/>
      <c r="J1617" s="1952"/>
      <c r="K1617" s="1952"/>
      <c r="L1617" s="1952"/>
      <c r="M1617" s="1952"/>
      <c r="N1617" s="1952"/>
      <c r="O1617" s="1952"/>
      <c r="P1617" s="1952"/>
      <c r="Q1617" s="1952"/>
      <c r="R1617" s="1952"/>
      <c r="S1617" s="1952"/>
      <c r="T1617" s="1952"/>
      <c r="U1617" s="1952"/>
      <c r="V1617" s="1952"/>
      <c r="W1617" s="1952"/>
      <c r="X1617" s="1952"/>
      <c r="Y1617" s="1952"/>
      <c r="Z1617" s="1952"/>
      <c r="AA1617" s="1952"/>
      <c r="AB1617" s="1952"/>
      <c r="AC1617" s="1952"/>
      <c r="AD1617" s="1952"/>
      <c r="AE1617" s="1952"/>
      <c r="AF1617" s="1952"/>
      <c r="AG1617" s="1952"/>
      <c r="AH1617" s="1952"/>
      <c r="AI1617" s="1952"/>
      <c r="AJ1617" s="1952"/>
      <c r="AK1617" s="1952"/>
      <c r="AL1617" s="1952"/>
      <c r="AM1617" s="1952"/>
      <c r="AN1617" s="1952"/>
      <c r="AO1617" s="1952"/>
      <c r="AP1617" s="1952"/>
      <c r="AQ1617" s="1952"/>
      <c r="AR1617" s="1953"/>
      <c r="AS1617" s="271"/>
      <c r="AT1617" s="266"/>
      <c r="AU1617" s="266"/>
      <c r="AV1617" s="266"/>
      <c r="AW1617" s="272"/>
      <c r="AX1617" s="271"/>
      <c r="AY1617" s="266"/>
      <c r="AZ1617" s="266"/>
      <c r="BA1617" s="266"/>
      <c r="BB1617" s="272"/>
      <c r="BC1617" s="264"/>
      <c r="BD1617" s="286"/>
    </row>
    <row r="1618" spans="1:56" s="97" customFormat="1" ht="4.5" hidden="1" customHeight="1">
      <c r="A1618" s="264"/>
      <c r="B1618" s="267"/>
      <c r="C1618" s="265"/>
      <c r="D1618" s="268"/>
      <c r="E1618" s="269"/>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64"/>
      <c r="AE1618" s="264"/>
      <c r="AF1618" s="264"/>
      <c r="AG1618" s="264"/>
      <c r="AH1618" s="264"/>
      <c r="AI1618" s="264"/>
      <c r="AJ1618" s="264"/>
      <c r="AK1618" s="264"/>
      <c r="AL1618" s="264"/>
      <c r="AM1618" s="264"/>
      <c r="AN1618" s="264"/>
      <c r="AO1618" s="264"/>
      <c r="AP1618" s="264"/>
      <c r="AQ1618" s="264"/>
      <c r="AR1618" s="264"/>
      <c r="AS1618" s="267"/>
      <c r="AT1618" s="265"/>
      <c r="AU1618" s="265"/>
      <c r="AV1618" s="265"/>
      <c r="AW1618" s="268"/>
      <c r="AX1618" s="267"/>
      <c r="AY1618" s="265"/>
      <c r="AZ1618" s="265"/>
      <c r="BA1618" s="265"/>
      <c r="BB1618" s="268"/>
      <c r="BC1618" s="264"/>
      <c r="BD1618" s="286"/>
    </row>
    <row r="1619" spans="1:56" s="97" customFormat="1" ht="15" hidden="1" customHeight="1">
      <c r="A1619" s="264"/>
      <c r="B1619" s="1948">
        <v>6</v>
      </c>
      <c r="C1619" s="1949"/>
      <c r="D1619" s="1950"/>
      <c r="E1619" s="269"/>
      <c r="F1619" s="1912" t="s">
        <v>523</v>
      </c>
      <c r="G1619" s="1912"/>
      <c r="H1619" s="1912"/>
      <c r="I1619" s="1912"/>
      <c r="J1619" s="1912"/>
      <c r="K1619" s="1912"/>
      <c r="L1619" s="1912"/>
      <c r="M1619" s="1912"/>
      <c r="N1619" s="1912"/>
      <c r="O1619" s="1912"/>
      <c r="P1619" s="1912"/>
      <c r="Q1619" s="1912"/>
      <c r="R1619" s="1912"/>
      <c r="S1619" s="1912"/>
      <c r="T1619" s="1912"/>
      <c r="U1619" s="1912"/>
      <c r="V1619" s="1912"/>
      <c r="W1619" s="1912"/>
      <c r="X1619" s="1912"/>
      <c r="Y1619" s="1912"/>
      <c r="Z1619" s="1912"/>
      <c r="AA1619" s="1912"/>
      <c r="AB1619" s="1912"/>
      <c r="AC1619" s="1912"/>
      <c r="AD1619" s="1912"/>
      <c r="AE1619" s="1912"/>
      <c r="AF1619" s="1912"/>
      <c r="AG1619" s="1912"/>
      <c r="AH1619" s="1912"/>
      <c r="AI1619" s="1912"/>
      <c r="AJ1619" s="1912"/>
      <c r="AK1619" s="1912"/>
      <c r="AL1619" s="1912"/>
      <c r="AM1619" s="1912"/>
      <c r="AN1619" s="1912"/>
      <c r="AO1619" s="1912"/>
      <c r="AP1619" s="1912"/>
      <c r="AQ1619" s="1912"/>
      <c r="AR1619" s="1951"/>
      <c r="AS1619" s="269"/>
      <c r="AT1619" s="264"/>
      <c r="AU1619" s="273"/>
      <c r="AV1619" s="264"/>
      <c r="AW1619" s="270"/>
      <c r="AX1619" s="269"/>
      <c r="AY1619" s="264"/>
      <c r="AZ1619" s="273"/>
      <c r="BA1619" s="264"/>
      <c r="BB1619" s="270"/>
      <c r="BC1619" s="264"/>
      <c r="BD1619" s="286"/>
    </row>
    <row r="1620" spans="1:56" s="97" customFormat="1" ht="4.5" hidden="1" customHeight="1">
      <c r="A1620" s="264"/>
      <c r="B1620" s="271"/>
      <c r="C1620" s="266"/>
      <c r="D1620" s="272"/>
      <c r="E1620" s="269"/>
      <c r="F1620" s="1952"/>
      <c r="G1620" s="1952"/>
      <c r="H1620" s="1952"/>
      <c r="I1620" s="1952"/>
      <c r="J1620" s="1952"/>
      <c r="K1620" s="1952"/>
      <c r="L1620" s="1952"/>
      <c r="M1620" s="1952"/>
      <c r="N1620" s="1952"/>
      <c r="O1620" s="1952"/>
      <c r="P1620" s="1952"/>
      <c r="Q1620" s="1952"/>
      <c r="R1620" s="1952"/>
      <c r="S1620" s="1952"/>
      <c r="T1620" s="1952"/>
      <c r="U1620" s="1952"/>
      <c r="V1620" s="1952"/>
      <c r="W1620" s="1952"/>
      <c r="X1620" s="1952"/>
      <c r="Y1620" s="1952"/>
      <c r="Z1620" s="1952"/>
      <c r="AA1620" s="1952"/>
      <c r="AB1620" s="1952"/>
      <c r="AC1620" s="1952"/>
      <c r="AD1620" s="1952"/>
      <c r="AE1620" s="1952"/>
      <c r="AF1620" s="1952"/>
      <c r="AG1620" s="1952"/>
      <c r="AH1620" s="1952"/>
      <c r="AI1620" s="1952"/>
      <c r="AJ1620" s="1952"/>
      <c r="AK1620" s="1952"/>
      <c r="AL1620" s="1952"/>
      <c r="AM1620" s="1952"/>
      <c r="AN1620" s="1952"/>
      <c r="AO1620" s="1952"/>
      <c r="AP1620" s="1952"/>
      <c r="AQ1620" s="1952"/>
      <c r="AR1620" s="1953"/>
      <c r="AS1620" s="271"/>
      <c r="AT1620" s="266"/>
      <c r="AU1620" s="266"/>
      <c r="AV1620" s="266"/>
      <c r="AW1620" s="272"/>
      <c r="AX1620" s="271"/>
      <c r="AY1620" s="266"/>
      <c r="AZ1620" s="266"/>
      <c r="BA1620" s="266"/>
      <c r="BB1620" s="272"/>
      <c r="BC1620" s="264"/>
      <c r="BD1620" s="286"/>
    </row>
    <row r="1621" spans="1:56" s="97" customFormat="1" ht="4.5" hidden="1" customHeight="1">
      <c r="A1621" s="264"/>
      <c r="B1621" s="267"/>
      <c r="C1621" s="265"/>
      <c r="D1621" s="268"/>
      <c r="E1621" s="267"/>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65"/>
      <c r="AE1621" s="265"/>
      <c r="AF1621" s="265"/>
      <c r="AG1621" s="265"/>
      <c r="AH1621" s="265"/>
      <c r="AI1621" s="265"/>
      <c r="AJ1621" s="265"/>
      <c r="AK1621" s="265"/>
      <c r="AL1621" s="265"/>
      <c r="AM1621" s="265"/>
      <c r="AN1621" s="265"/>
      <c r="AO1621" s="265"/>
      <c r="AP1621" s="265"/>
      <c r="AQ1621" s="265"/>
      <c r="AR1621" s="265"/>
      <c r="AS1621" s="267"/>
      <c r="AT1621" s="265"/>
      <c r="AU1621" s="265"/>
      <c r="AV1621" s="265"/>
      <c r="AW1621" s="268"/>
      <c r="AX1621" s="267"/>
      <c r="AY1621" s="265"/>
      <c r="AZ1621" s="265"/>
      <c r="BA1621" s="265"/>
      <c r="BB1621" s="268"/>
      <c r="BC1621" s="264"/>
      <c r="BD1621" s="286"/>
    </row>
    <row r="1622" spans="1:56" s="97" customFormat="1" ht="15" hidden="1" customHeight="1">
      <c r="A1622" s="264"/>
      <c r="B1622" s="1948">
        <v>7</v>
      </c>
      <c r="C1622" s="1949"/>
      <c r="D1622" s="1950"/>
      <c r="E1622" s="269"/>
      <c r="F1622" s="1912" t="s">
        <v>524</v>
      </c>
      <c r="G1622" s="1912"/>
      <c r="H1622" s="1912"/>
      <c r="I1622" s="1912"/>
      <c r="J1622" s="1912"/>
      <c r="K1622" s="1912"/>
      <c r="L1622" s="1912"/>
      <c r="M1622" s="1912"/>
      <c r="N1622" s="1912"/>
      <c r="O1622" s="1912"/>
      <c r="P1622" s="1912"/>
      <c r="Q1622" s="1912"/>
      <c r="R1622" s="1912"/>
      <c r="S1622" s="1912"/>
      <c r="T1622" s="1912"/>
      <c r="U1622" s="1912"/>
      <c r="V1622" s="1912"/>
      <c r="W1622" s="1912"/>
      <c r="X1622" s="1912"/>
      <c r="Y1622" s="1912"/>
      <c r="Z1622" s="1912"/>
      <c r="AA1622" s="1912"/>
      <c r="AB1622" s="1912"/>
      <c r="AC1622" s="1912"/>
      <c r="AD1622" s="1912"/>
      <c r="AE1622" s="1912"/>
      <c r="AF1622" s="1912"/>
      <c r="AG1622" s="1912"/>
      <c r="AH1622" s="1912"/>
      <c r="AI1622" s="1912"/>
      <c r="AJ1622" s="1912"/>
      <c r="AK1622" s="1912"/>
      <c r="AL1622" s="1912"/>
      <c r="AM1622" s="1912"/>
      <c r="AN1622" s="1912"/>
      <c r="AO1622" s="1912"/>
      <c r="AP1622" s="1912"/>
      <c r="AQ1622" s="1912"/>
      <c r="AR1622" s="1951"/>
      <c r="AS1622" s="269"/>
      <c r="AT1622" s="264"/>
      <c r="AU1622" s="273"/>
      <c r="AV1622" s="264"/>
      <c r="AW1622" s="270"/>
      <c r="AX1622" s="269"/>
      <c r="AY1622" s="264"/>
      <c r="AZ1622" s="273"/>
      <c r="BA1622" s="264"/>
      <c r="BB1622" s="270"/>
      <c r="BC1622" s="264"/>
      <c r="BD1622" s="286"/>
    </row>
    <row r="1623" spans="1:56" s="97" customFormat="1" ht="4.5" hidden="1" customHeight="1">
      <c r="A1623" s="264"/>
      <c r="B1623" s="271"/>
      <c r="C1623" s="266"/>
      <c r="D1623" s="272"/>
      <c r="E1623" s="271"/>
      <c r="F1623" s="1952"/>
      <c r="G1623" s="1952"/>
      <c r="H1623" s="1952"/>
      <c r="I1623" s="1952"/>
      <c r="J1623" s="1952"/>
      <c r="K1623" s="1952"/>
      <c r="L1623" s="1952"/>
      <c r="M1623" s="1952"/>
      <c r="N1623" s="1952"/>
      <c r="O1623" s="1952"/>
      <c r="P1623" s="1952"/>
      <c r="Q1623" s="1952"/>
      <c r="R1623" s="1952"/>
      <c r="S1623" s="1952"/>
      <c r="T1623" s="1952"/>
      <c r="U1623" s="1952"/>
      <c r="V1623" s="1952"/>
      <c r="W1623" s="1952"/>
      <c r="X1623" s="1952"/>
      <c r="Y1623" s="1952"/>
      <c r="Z1623" s="1952"/>
      <c r="AA1623" s="1952"/>
      <c r="AB1623" s="1952"/>
      <c r="AC1623" s="1952"/>
      <c r="AD1623" s="1952"/>
      <c r="AE1623" s="1952"/>
      <c r="AF1623" s="1952"/>
      <c r="AG1623" s="1952"/>
      <c r="AH1623" s="1952"/>
      <c r="AI1623" s="1952"/>
      <c r="AJ1623" s="1952"/>
      <c r="AK1623" s="1952"/>
      <c r="AL1623" s="1952"/>
      <c r="AM1623" s="1952"/>
      <c r="AN1623" s="1952"/>
      <c r="AO1623" s="1952"/>
      <c r="AP1623" s="1952"/>
      <c r="AQ1623" s="1952"/>
      <c r="AR1623" s="1953"/>
      <c r="AS1623" s="271"/>
      <c r="AT1623" s="266"/>
      <c r="AU1623" s="266"/>
      <c r="AV1623" s="266"/>
      <c r="AW1623" s="272"/>
      <c r="AX1623" s="271"/>
      <c r="AY1623" s="266"/>
      <c r="AZ1623" s="266"/>
      <c r="BA1623" s="266"/>
      <c r="BB1623" s="272"/>
      <c r="BC1623" s="264"/>
      <c r="BD1623" s="286"/>
    </row>
    <row r="1624" spans="1:56" s="97" customFormat="1" ht="4.5" hidden="1" customHeight="1">
      <c r="A1624" s="264"/>
      <c r="B1624" s="267"/>
      <c r="C1624" s="265"/>
      <c r="D1624" s="268"/>
      <c r="E1624" s="269"/>
      <c r="F1624" s="264"/>
      <c r="G1624" s="264"/>
      <c r="H1624" s="264"/>
      <c r="I1624" s="264"/>
      <c r="J1624" s="264"/>
      <c r="K1624" s="264"/>
      <c r="L1624" s="264"/>
      <c r="M1624" s="264"/>
      <c r="N1624" s="264"/>
      <c r="O1624" s="264"/>
      <c r="P1624" s="264"/>
      <c r="Q1624" s="264"/>
      <c r="R1624" s="264"/>
      <c r="S1624" s="264"/>
      <c r="T1624" s="264"/>
      <c r="U1624" s="264"/>
      <c r="V1624" s="264"/>
      <c r="W1624" s="264"/>
      <c r="X1624" s="264"/>
      <c r="Y1624" s="264"/>
      <c r="Z1624" s="264"/>
      <c r="AA1624" s="264"/>
      <c r="AB1624" s="264"/>
      <c r="AC1624" s="264"/>
      <c r="AD1624" s="264"/>
      <c r="AE1624" s="264"/>
      <c r="AF1624" s="264"/>
      <c r="AG1624" s="264"/>
      <c r="AH1624" s="264"/>
      <c r="AI1624" s="264"/>
      <c r="AJ1624" s="264"/>
      <c r="AK1624" s="264"/>
      <c r="AL1624" s="264"/>
      <c r="AM1624" s="264"/>
      <c r="AN1624" s="264"/>
      <c r="AO1624" s="264"/>
      <c r="AP1624" s="264"/>
      <c r="AQ1624" s="264"/>
      <c r="AR1624" s="264"/>
      <c r="AS1624" s="267"/>
      <c r="AT1624" s="265"/>
      <c r="AU1624" s="265"/>
      <c r="AV1624" s="265"/>
      <c r="AW1624" s="268"/>
      <c r="AX1624" s="267"/>
      <c r="AY1624" s="265"/>
      <c r="AZ1624" s="265"/>
      <c r="BA1624" s="265"/>
      <c r="BB1624" s="268"/>
      <c r="BC1624" s="264"/>
      <c r="BD1624" s="286"/>
    </row>
    <row r="1625" spans="1:56" s="97" customFormat="1" ht="15" hidden="1" customHeight="1">
      <c r="A1625" s="264"/>
      <c r="B1625" s="1948">
        <v>8</v>
      </c>
      <c r="C1625" s="1949"/>
      <c r="D1625" s="1950"/>
      <c r="E1625" s="269"/>
      <c r="F1625" s="1912" t="s">
        <v>525</v>
      </c>
      <c r="G1625" s="1912"/>
      <c r="H1625" s="1912"/>
      <c r="I1625" s="1912"/>
      <c r="J1625" s="1912"/>
      <c r="K1625" s="1912"/>
      <c r="L1625" s="1912"/>
      <c r="M1625" s="1912"/>
      <c r="N1625" s="1912"/>
      <c r="O1625" s="1912"/>
      <c r="P1625" s="1912"/>
      <c r="Q1625" s="1912"/>
      <c r="R1625" s="1912"/>
      <c r="S1625" s="1912"/>
      <c r="T1625" s="1912"/>
      <c r="U1625" s="1912"/>
      <c r="V1625" s="1912"/>
      <c r="W1625" s="1912"/>
      <c r="X1625" s="1912"/>
      <c r="Y1625" s="1912"/>
      <c r="Z1625" s="1912"/>
      <c r="AA1625" s="1912"/>
      <c r="AB1625" s="1912"/>
      <c r="AC1625" s="1912"/>
      <c r="AD1625" s="1912"/>
      <c r="AE1625" s="1912"/>
      <c r="AF1625" s="1912"/>
      <c r="AG1625" s="1912"/>
      <c r="AH1625" s="1912"/>
      <c r="AI1625" s="1912"/>
      <c r="AJ1625" s="1912"/>
      <c r="AK1625" s="1912"/>
      <c r="AL1625" s="1912"/>
      <c r="AM1625" s="1912"/>
      <c r="AN1625" s="1912"/>
      <c r="AO1625" s="1912"/>
      <c r="AP1625" s="1912"/>
      <c r="AQ1625" s="1912"/>
      <c r="AR1625" s="1912"/>
      <c r="AS1625" s="269"/>
      <c r="AT1625" s="264"/>
      <c r="AU1625" s="273"/>
      <c r="AV1625" s="274"/>
      <c r="AW1625" s="270"/>
      <c r="AX1625" s="269"/>
      <c r="AY1625" s="264"/>
      <c r="AZ1625" s="273"/>
      <c r="BA1625" s="264"/>
      <c r="BB1625" s="270"/>
      <c r="BC1625" s="264"/>
      <c r="BD1625" s="286"/>
    </row>
    <row r="1626" spans="1:56" s="97" customFormat="1" ht="4.5" hidden="1" customHeight="1">
      <c r="A1626" s="264"/>
      <c r="B1626" s="271"/>
      <c r="C1626" s="266"/>
      <c r="D1626" s="272"/>
      <c r="E1626" s="269"/>
      <c r="F1626" s="1912"/>
      <c r="G1626" s="1912"/>
      <c r="H1626" s="1912"/>
      <c r="I1626" s="1912"/>
      <c r="J1626" s="1912"/>
      <c r="K1626" s="1912"/>
      <c r="L1626" s="1912"/>
      <c r="M1626" s="1912"/>
      <c r="N1626" s="1912"/>
      <c r="O1626" s="1912"/>
      <c r="P1626" s="1912"/>
      <c r="Q1626" s="1912"/>
      <c r="R1626" s="1912"/>
      <c r="S1626" s="1912"/>
      <c r="T1626" s="1912"/>
      <c r="U1626" s="1912"/>
      <c r="V1626" s="1912"/>
      <c r="W1626" s="1912"/>
      <c r="X1626" s="1912"/>
      <c r="Y1626" s="1912"/>
      <c r="Z1626" s="1912"/>
      <c r="AA1626" s="1912"/>
      <c r="AB1626" s="1912"/>
      <c r="AC1626" s="1912"/>
      <c r="AD1626" s="1912"/>
      <c r="AE1626" s="1912"/>
      <c r="AF1626" s="1912"/>
      <c r="AG1626" s="1912"/>
      <c r="AH1626" s="1912"/>
      <c r="AI1626" s="1912"/>
      <c r="AJ1626" s="1912"/>
      <c r="AK1626" s="1912"/>
      <c r="AL1626" s="1912"/>
      <c r="AM1626" s="1912"/>
      <c r="AN1626" s="1912"/>
      <c r="AO1626" s="1912"/>
      <c r="AP1626" s="1912"/>
      <c r="AQ1626" s="1912"/>
      <c r="AR1626" s="1912"/>
      <c r="AS1626" s="271"/>
      <c r="AT1626" s="266"/>
      <c r="AU1626" s="266"/>
      <c r="AV1626" s="266"/>
      <c r="AW1626" s="272"/>
      <c r="AX1626" s="271"/>
      <c r="AY1626" s="266"/>
      <c r="AZ1626" s="266"/>
      <c r="BA1626" s="266"/>
      <c r="BB1626" s="272"/>
      <c r="BC1626" s="264"/>
      <c r="BD1626" s="286"/>
    </row>
    <row r="1627" spans="1:56" s="97" customFormat="1" ht="4.5" hidden="1" customHeight="1">
      <c r="A1627" s="264"/>
      <c r="B1627" s="267"/>
      <c r="C1627" s="265"/>
      <c r="D1627" s="268"/>
      <c r="E1627" s="267"/>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65"/>
      <c r="AE1627" s="265"/>
      <c r="AF1627" s="265"/>
      <c r="AG1627" s="265"/>
      <c r="AH1627" s="265"/>
      <c r="AI1627" s="265"/>
      <c r="AJ1627" s="265"/>
      <c r="AK1627" s="265"/>
      <c r="AL1627" s="265"/>
      <c r="AM1627" s="265"/>
      <c r="AN1627" s="265"/>
      <c r="AO1627" s="265"/>
      <c r="AP1627" s="265"/>
      <c r="AQ1627" s="265"/>
      <c r="AR1627" s="265"/>
      <c r="AS1627" s="267"/>
      <c r="AT1627" s="265"/>
      <c r="AU1627" s="265"/>
      <c r="AV1627" s="265"/>
      <c r="AW1627" s="268"/>
      <c r="AX1627" s="267"/>
      <c r="AY1627" s="265"/>
      <c r="AZ1627" s="265"/>
      <c r="BA1627" s="265"/>
      <c r="BB1627" s="268"/>
      <c r="BC1627" s="264"/>
      <c r="BD1627" s="286"/>
    </row>
    <row r="1628" spans="1:56" s="97" customFormat="1" ht="15" hidden="1" customHeight="1">
      <c r="A1628" s="264"/>
      <c r="B1628" s="1948">
        <v>9</v>
      </c>
      <c r="C1628" s="1949"/>
      <c r="D1628" s="1950"/>
      <c r="E1628" s="269"/>
      <c r="F1628" s="1912" t="s">
        <v>526</v>
      </c>
      <c r="G1628" s="1912"/>
      <c r="H1628" s="1912"/>
      <c r="I1628" s="1912"/>
      <c r="J1628" s="1912"/>
      <c r="K1628" s="1912"/>
      <c r="L1628" s="1912"/>
      <c r="M1628" s="1912"/>
      <c r="N1628" s="1912"/>
      <c r="O1628" s="1912"/>
      <c r="P1628" s="1912"/>
      <c r="Q1628" s="1912"/>
      <c r="R1628" s="1912"/>
      <c r="S1628" s="1912"/>
      <c r="T1628" s="1912"/>
      <c r="U1628" s="1912"/>
      <c r="V1628" s="1912"/>
      <c r="W1628" s="1912"/>
      <c r="X1628" s="1912"/>
      <c r="Y1628" s="1912"/>
      <c r="Z1628" s="1912"/>
      <c r="AA1628" s="1912"/>
      <c r="AB1628" s="1912"/>
      <c r="AC1628" s="1912"/>
      <c r="AD1628" s="1912"/>
      <c r="AE1628" s="1912"/>
      <c r="AF1628" s="1912"/>
      <c r="AG1628" s="1912"/>
      <c r="AH1628" s="1912"/>
      <c r="AI1628" s="1912"/>
      <c r="AJ1628" s="1912"/>
      <c r="AK1628" s="1912"/>
      <c r="AL1628" s="1912"/>
      <c r="AM1628" s="1912"/>
      <c r="AN1628" s="1912"/>
      <c r="AO1628" s="1912"/>
      <c r="AP1628" s="1912"/>
      <c r="AQ1628" s="1912"/>
      <c r="AR1628" s="1912"/>
      <c r="AS1628" s="269"/>
      <c r="AT1628" s="264"/>
      <c r="AU1628" s="273"/>
      <c r="AV1628" s="264"/>
      <c r="AW1628" s="270"/>
      <c r="AX1628" s="269"/>
      <c r="AY1628" s="264"/>
      <c r="AZ1628" s="273"/>
      <c r="BA1628" s="264"/>
      <c r="BB1628" s="270"/>
      <c r="BC1628" s="264"/>
      <c r="BD1628" s="286"/>
    </row>
    <row r="1629" spans="1:56" s="97" customFormat="1" ht="4.5" hidden="1" customHeight="1">
      <c r="A1629" s="264"/>
      <c r="B1629" s="271"/>
      <c r="C1629" s="266"/>
      <c r="D1629" s="272"/>
      <c r="E1629" s="271"/>
      <c r="F1629" s="1952"/>
      <c r="G1629" s="1952"/>
      <c r="H1629" s="1952"/>
      <c r="I1629" s="1952"/>
      <c r="J1629" s="1952"/>
      <c r="K1629" s="1952"/>
      <c r="L1629" s="1952"/>
      <c r="M1629" s="1952"/>
      <c r="N1629" s="1952"/>
      <c r="O1629" s="1952"/>
      <c r="P1629" s="1952"/>
      <c r="Q1629" s="1952"/>
      <c r="R1629" s="1952"/>
      <c r="S1629" s="1952"/>
      <c r="T1629" s="1952"/>
      <c r="U1629" s="1952"/>
      <c r="V1629" s="1952"/>
      <c r="W1629" s="1952"/>
      <c r="X1629" s="1952"/>
      <c r="Y1629" s="1952"/>
      <c r="Z1629" s="1952"/>
      <c r="AA1629" s="1952"/>
      <c r="AB1629" s="1952"/>
      <c r="AC1629" s="1952"/>
      <c r="AD1629" s="1952"/>
      <c r="AE1629" s="1952"/>
      <c r="AF1629" s="1952"/>
      <c r="AG1629" s="1952"/>
      <c r="AH1629" s="1952"/>
      <c r="AI1629" s="1952"/>
      <c r="AJ1629" s="1952"/>
      <c r="AK1629" s="1952"/>
      <c r="AL1629" s="1952"/>
      <c r="AM1629" s="1952"/>
      <c r="AN1629" s="1952"/>
      <c r="AO1629" s="1952"/>
      <c r="AP1629" s="1952"/>
      <c r="AQ1629" s="1952"/>
      <c r="AR1629" s="1952"/>
      <c r="AS1629" s="271"/>
      <c r="AT1629" s="266"/>
      <c r="AU1629" s="266"/>
      <c r="AV1629" s="266"/>
      <c r="AW1629" s="272"/>
      <c r="AX1629" s="271"/>
      <c r="AY1629" s="266"/>
      <c r="AZ1629" s="266"/>
      <c r="BA1629" s="266"/>
      <c r="BB1629" s="272"/>
      <c r="BC1629" s="264"/>
      <c r="BD1629" s="286"/>
    </row>
    <row r="1630" spans="1:56" s="97" customFormat="1" ht="4.5" hidden="1" customHeight="1">
      <c r="A1630" s="264"/>
      <c r="B1630" s="267"/>
      <c r="C1630" s="265"/>
      <c r="D1630" s="268"/>
      <c r="E1630" s="269"/>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64"/>
      <c r="AE1630" s="264"/>
      <c r="AF1630" s="264"/>
      <c r="AG1630" s="264"/>
      <c r="AH1630" s="264"/>
      <c r="AI1630" s="264"/>
      <c r="AJ1630" s="264"/>
      <c r="AK1630" s="264"/>
      <c r="AL1630" s="264"/>
      <c r="AM1630" s="264"/>
      <c r="AN1630" s="264"/>
      <c r="AO1630" s="264"/>
      <c r="AP1630" s="264"/>
      <c r="AQ1630" s="264"/>
      <c r="AR1630" s="264"/>
      <c r="AS1630" s="267"/>
      <c r="AT1630" s="265"/>
      <c r="AU1630" s="265"/>
      <c r="AV1630" s="265"/>
      <c r="AW1630" s="268"/>
      <c r="AX1630" s="267"/>
      <c r="AY1630" s="265"/>
      <c r="AZ1630" s="265"/>
      <c r="BA1630" s="265"/>
      <c r="BB1630" s="268"/>
      <c r="BC1630" s="264"/>
      <c r="BD1630" s="286"/>
    </row>
    <row r="1631" spans="1:56" s="97" customFormat="1" ht="15" hidden="1" customHeight="1">
      <c r="A1631" s="264"/>
      <c r="B1631" s="1948">
        <v>10</v>
      </c>
      <c r="C1631" s="1949"/>
      <c r="D1631" s="1950"/>
      <c r="E1631" s="269"/>
      <c r="F1631" s="1912" t="s">
        <v>527</v>
      </c>
      <c r="G1631" s="1912"/>
      <c r="H1631" s="1912"/>
      <c r="I1631" s="1912"/>
      <c r="J1631" s="1912"/>
      <c r="K1631" s="1912"/>
      <c r="L1631" s="1912"/>
      <c r="M1631" s="1912"/>
      <c r="N1631" s="1912"/>
      <c r="O1631" s="1912"/>
      <c r="P1631" s="1912"/>
      <c r="Q1631" s="1912"/>
      <c r="R1631" s="1912"/>
      <c r="S1631" s="1912"/>
      <c r="T1631" s="1912"/>
      <c r="U1631" s="1912"/>
      <c r="V1631" s="1912"/>
      <c r="W1631" s="1912"/>
      <c r="X1631" s="1912"/>
      <c r="Y1631" s="1912"/>
      <c r="Z1631" s="1912"/>
      <c r="AA1631" s="1912"/>
      <c r="AB1631" s="1912"/>
      <c r="AC1631" s="1912"/>
      <c r="AD1631" s="1912"/>
      <c r="AE1631" s="1912"/>
      <c r="AF1631" s="1912"/>
      <c r="AG1631" s="1912"/>
      <c r="AH1631" s="1912"/>
      <c r="AI1631" s="1912"/>
      <c r="AJ1631" s="1912"/>
      <c r="AK1631" s="1912"/>
      <c r="AL1631" s="1912"/>
      <c r="AM1631" s="1912"/>
      <c r="AN1631" s="1912"/>
      <c r="AO1631" s="1912"/>
      <c r="AP1631" s="1912"/>
      <c r="AQ1631" s="1912"/>
      <c r="AR1631" s="1912"/>
      <c r="AS1631" s="269"/>
      <c r="AT1631" s="264"/>
      <c r="AU1631" s="273"/>
      <c r="AV1631" s="264"/>
      <c r="AW1631" s="270"/>
      <c r="AX1631" s="269"/>
      <c r="AY1631" s="264"/>
      <c r="AZ1631" s="273"/>
      <c r="BA1631" s="264"/>
      <c r="BB1631" s="270"/>
      <c r="BC1631" s="264"/>
      <c r="BD1631" s="286"/>
    </row>
    <row r="1632" spans="1:56" s="97" customFormat="1" ht="4.5" hidden="1" customHeight="1">
      <c r="A1632" s="264"/>
      <c r="B1632" s="271"/>
      <c r="C1632" s="266"/>
      <c r="D1632" s="272"/>
      <c r="E1632" s="269"/>
      <c r="F1632" s="1912"/>
      <c r="G1632" s="1912"/>
      <c r="H1632" s="1912"/>
      <c r="I1632" s="1912"/>
      <c r="J1632" s="1912"/>
      <c r="K1632" s="1912"/>
      <c r="L1632" s="1912"/>
      <c r="M1632" s="1912"/>
      <c r="N1632" s="1912"/>
      <c r="O1632" s="1912"/>
      <c r="P1632" s="1912"/>
      <c r="Q1632" s="1912"/>
      <c r="R1632" s="1912"/>
      <c r="S1632" s="1912"/>
      <c r="T1632" s="1912"/>
      <c r="U1632" s="1912"/>
      <c r="V1632" s="1912"/>
      <c r="W1632" s="1912"/>
      <c r="X1632" s="1912"/>
      <c r="Y1632" s="1912"/>
      <c r="Z1632" s="1912"/>
      <c r="AA1632" s="1912"/>
      <c r="AB1632" s="1912"/>
      <c r="AC1632" s="1912"/>
      <c r="AD1632" s="1912"/>
      <c r="AE1632" s="1912"/>
      <c r="AF1632" s="1912"/>
      <c r="AG1632" s="1912"/>
      <c r="AH1632" s="1912"/>
      <c r="AI1632" s="1912"/>
      <c r="AJ1632" s="1912"/>
      <c r="AK1632" s="1912"/>
      <c r="AL1632" s="1912"/>
      <c r="AM1632" s="1912"/>
      <c r="AN1632" s="1912"/>
      <c r="AO1632" s="1912"/>
      <c r="AP1632" s="1912"/>
      <c r="AQ1632" s="1912"/>
      <c r="AR1632" s="1912"/>
      <c r="AS1632" s="271"/>
      <c r="AT1632" s="266"/>
      <c r="AU1632" s="266"/>
      <c r="AV1632" s="266"/>
      <c r="AW1632" s="272"/>
      <c r="AX1632" s="271"/>
      <c r="AY1632" s="266"/>
      <c r="AZ1632" s="266"/>
      <c r="BA1632" s="266"/>
      <c r="BB1632" s="272"/>
      <c r="BC1632" s="264"/>
      <c r="BD1632" s="286"/>
    </row>
    <row r="1633" spans="1:56" s="97" customFormat="1" ht="4.5" hidden="1" customHeight="1">
      <c r="A1633" s="264"/>
      <c r="B1633" s="267"/>
      <c r="C1633" s="265"/>
      <c r="D1633" s="268"/>
      <c r="E1633" s="267"/>
      <c r="F1633" s="265"/>
      <c r="G1633" s="265"/>
      <c r="H1633" s="265"/>
      <c r="I1633" s="265"/>
      <c r="J1633" s="265"/>
      <c r="K1633" s="265"/>
      <c r="L1633" s="265"/>
      <c r="M1633" s="265"/>
      <c r="N1633" s="265"/>
      <c r="O1633" s="265"/>
      <c r="P1633" s="265"/>
      <c r="Q1633" s="265"/>
      <c r="R1633" s="265"/>
      <c r="S1633" s="265"/>
      <c r="T1633" s="265"/>
      <c r="U1633" s="265"/>
      <c r="V1633" s="265"/>
      <c r="W1633" s="265"/>
      <c r="X1633" s="265"/>
      <c r="Y1633" s="265"/>
      <c r="Z1633" s="265"/>
      <c r="AA1633" s="265"/>
      <c r="AB1633" s="265"/>
      <c r="AC1633" s="265"/>
      <c r="AD1633" s="265"/>
      <c r="AE1633" s="265"/>
      <c r="AF1633" s="265"/>
      <c r="AG1633" s="265"/>
      <c r="AH1633" s="265"/>
      <c r="AI1633" s="265"/>
      <c r="AJ1633" s="265"/>
      <c r="AK1633" s="265"/>
      <c r="AL1633" s="265"/>
      <c r="AM1633" s="265"/>
      <c r="AN1633" s="265"/>
      <c r="AO1633" s="265"/>
      <c r="AP1633" s="265"/>
      <c r="AQ1633" s="265"/>
      <c r="AR1633" s="265"/>
      <c r="AS1633" s="267"/>
      <c r="AT1633" s="265"/>
      <c r="AU1633" s="265"/>
      <c r="AV1633" s="265"/>
      <c r="AW1633" s="268"/>
      <c r="AX1633" s="267"/>
      <c r="AY1633" s="265"/>
      <c r="AZ1633" s="265"/>
      <c r="BA1633" s="265"/>
      <c r="BB1633" s="268"/>
      <c r="BC1633" s="264"/>
      <c r="BD1633" s="286"/>
    </row>
    <row r="1634" spans="1:56" s="97" customFormat="1" ht="15" hidden="1" customHeight="1">
      <c r="A1634" s="264"/>
      <c r="B1634" s="1948">
        <v>11</v>
      </c>
      <c r="C1634" s="1949"/>
      <c r="D1634" s="1950"/>
      <c r="E1634" s="269"/>
      <c r="F1634" s="1912" t="s">
        <v>1886</v>
      </c>
      <c r="G1634" s="1912"/>
      <c r="H1634" s="1912"/>
      <c r="I1634" s="1912"/>
      <c r="J1634" s="1912"/>
      <c r="K1634" s="1912"/>
      <c r="L1634" s="1912"/>
      <c r="M1634" s="1912"/>
      <c r="N1634" s="1912"/>
      <c r="O1634" s="1912"/>
      <c r="P1634" s="1912"/>
      <c r="Q1634" s="1912"/>
      <c r="R1634" s="1912"/>
      <c r="S1634" s="1912"/>
      <c r="T1634" s="1912"/>
      <c r="U1634" s="1912"/>
      <c r="V1634" s="1912"/>
      <c r="W1634" s="1912"/>
      <c r="X1634" s="1912"/>
      <c r="Y1634" s="1912"/>
      <c r="Z1634" s="1912"/>
      <c r="AA1634" s="1912"/>
      <c r="AB1634" s="1912"/>
      <c r="AC1634" s="1912"/>
      <c r="AD1634" s="1912"/>
      <c r="AE1634" s="1912"/>
      <c r="AF1634" s="1912"/>
      <c r="AG1634" s="1912"/>
      <c r="AH1634" s="1912"/>
      <c r="AI1634" s="1912"/>
      <c r="AJ1634" s="1912"/>
      <c r="AK1634" s="1912"/>
      <c r="AL1634" s="1912"/>
      <c r="AM1634" s="1912"/>
      <c r="AN1634" s="1912"/>
      <c r="AO1634" s="1912"/>
      <c r="AP1634" s="1912"/>
      <c r="AQ1634" s="1912"/>
      <c r="AR1634" s="1912"/>
      <c r="AS1634" s="269"/>
      <c r="AT1634" s="264"/>
      <c r="AU1634" s="273"/>
      <c r="AV1634" s="264"/>
      <c r="AW1634" s="270"/>
      <c r="AX1634" s="269"/>
      <c r="AY1634" s="264"/>
      <c r="AZ1634" s="273"/>
      <c r="BA1634" s="264"/>
      <c r="BB1634" s="270"/>
      <c r="BC1634" s="264"/>
      <c r="BD1634" s="286"/>
    </row>
    <row r="1635" spans="1:56" s="97" customFormat="1" ht="4.5" hidden="1" customHeight="1">
      <c r="A1635" s="264"/>
      <c r="B1635" s="271"/>
      <c r="C1635" s="266"/>
      <c r="D1635" s="272"/>
      <c r="E1635" s="271"/>
      <c r="F1635" s="1952"/>
      <c r="G1635" s="1952"/>
      <c r="H1635" s="1952"/>
      <c r="I1635" s="1952"/>
      <c r="J1635" s="1952"/>
      <c r="K1635" s="1952"/>
      <c r="L1635" s="1952"/>
      <c r="M1635" s="1952"/>
      <c r="N1635" s="1952"/>
      <c r="O1635" s="1952"/>
      <c r="P1635" s="1952"/>
      <c r="Q1635" s="1952"/>
      <c r="R1635" s="1952"/>
      <c r="S1635" s="1952"/>
      <c r="T1635" s="1952"/>
      <c r="U1635" s="1952"/>
      <c r="V1635" s="1952"/>
      <c r="W1635" s="1952"/>
      <c r="X1635" s="1952"/>
      <c r="Y1635" s="1952"/>
      <c r="Z1635" s="1952"/>
      <c r="AA1635" s="1952"/>
      <c r="AB1635" s="1952"/>
      <c r="AC1635" s="1952"/>
      <c r="AD1635" s="1952"/>
      <c r="AE1635" s="1952"/>
      <c r="AF1635" s="1952"/>
      <c r="AG1635" s="1952"/>
      <c r="AH1635" s="1952"/>
      <c r="AI1635" s="1952"/>
      <c r="AJ1635" s="1952"/>
      <c r="AK1635" s="1952"/>
      <c r="AL1635" s="1952"/>
      <c r="AM1635" s="1952"/>
      <c r="AN1635" s="1952"/>
      <c r="AO1635" s="1952"/>
      <c r="AP1635" s="1952"/>
      <c r="AQ1635" s="1952"/>
      <c r="AR1635" s="1952"/>
      <c r="AS1635" s="271"/>
      <c r="AT1635" s="266"/>
      <c r="AU1635" s="266"/>
      <c r="AV1635" s="266"/>
      <c r="AW1635" s="272"/>
      <c r="AX1635" s="271"/>
      <c r="AY1635" s="266"/>
      <c r="AZ1635" s="266"/>
      <c r="BA1635" s="266"/>
      <c r="BB1635" s="272"/>
      <c r="BC1635" s="264"/>
      <c r="BD1635" s="286"/>
    </row>
    <row r="1636" spans="1:56" s="97" customFormat="1" ht="4.5" hidden="1" customHeight="1">
      <c r="A1636" s="264"/>
      <c r="B1636" s="267"/>
      <c r="C1636" s="265"/>
      <c r="D1636" s="268"/>
      <c r="E1636" s="269"/>
      <c r="F1636" s="264"/>
      <c r="G1636" s="264"/>
      <c r="H1636" s="264"/>
      <c r="I1636" s="264"/>
      <c r="J1636" s="264"/>
      <c r="K1636" s="264"/>
      <c r="L1636" s="264"/>
      <c r="M1636" s="264"/>
      <c r="N1636" s="264"/>
      <c r="O1636" s="264"/>
      <c r="P1636" s="264"/>
      <c r="Q1636" s="264"/>
      <c r="R1636" s="264"/>
      <c r="S1636" s="264"/>
      <c r="T1636" s="264"/>
      <c r="U1636" s="264"/>
      <c r="V1636" s="264"/>
      <c r="W1636" s="264"/>
      <c r="X1636" s="264"/>
      <c r="Y1636" s="264"/>
      <c r="Z1636" s="264"/>
      <c r="AA1636" s="264"/>
      <c r="AB1636" s="264"/>
      <c r="AC1636" s="264"/>
      <c r="AD1636" s="264"/>
      <c r="AE1636" s="264"/>
      <c r="AF1636" s="264"/>
      <c r="AG1636" s="264"/>
      <c r="AH1636" s="264"/>
      <c r="AI1636" s="264"/>
      <c r="AJ1636" s="264"/>
      <c r="AK1636" s="264"/>
      <c r="AL1636" s="264"/>
      <c r="AM1636" s="264"/>
      <c r="AN1636" s="264"/>
      <c r="AO1636" s="264"/>
      <c r="AP1636" s="264"/>
      <c r="AQ1636" s="264"/>
      <c r="AR1636" s="264"/>
      <c r="AS1636" s="267"/>
      <c r="AT1636" s="265"/>
      <c r="AU1636" s="265"/>
      <c r="AV1636" s="265"/>
      <c r="AW1636" s="268"/>
      <c r="AX1636" s="267"/>
      <c r="AY1636" s="265"/>
      <c r="AZ1636" s="265"/>
      <c r="BA1636" s="265"/>
      <c r="BB1636" s="268"/>
      <c r="BC1636" s="264"/>
      <c r="BD1636" s="286"/>
    </row>
    <row r="1637" spans="1:56" s="97" customFormat="1" ht="15" hidden="1" customHeight="1">
      <c r="A1637" s="264"/>
      <c r="B1637" s="1948">
        <v>12</v>
      </c>
      <c r="C1637" s="1949"/>
      <c r="D1637" s="1950"/>
      <c r="E1637" s="269"/>
      <c r="F1637" s="1912" t="s">
        <v>1010</v>
      </c>
      <c r="G1637" s="1912"/>
      <c r="H1637" s="1912"/>
      <c r="I1637" s="1912"/>
      <c r="J1637" s="1912"/>
      <c r="K1637" s="1912"/>
      <c r="L1637" s="1912"/>
      <c r="M1637" s="1912"/>
      <c r="N1637" s="1912"/>
      <c r="O1637" s="1912"/>
      <c r="P1637" s="1912"/>
      <c r="Q1637" s="1912"/>
      <c r="R1637" s="1912"/>
      <c r="S1637" s="1912"/>
      <c r="T1637" s="1912"/>
      <c r="U1637" s="1912"/>
      <c r="V1637" s="1912"/>
      <c r="W1637" s="1912"/>
      <c r="X1637" s="1912"/>
      <c r="Y1637" s="1912"/>
      <c r="Z1637" s="1912"/>
      <c r="AA1637" s="1912"/>
      <c r="AB1637" s="1912"/>
      <c r="AC1637" s="1912"/>
      <c r="AD1637" s="1912"/>
      <c r="AE1637" s="1912"/>
      <c r="AF1637" s="1912"/>
      <c r="AG1637" s="1912"/>
      <c r="AH1637" s="1912"/>
      <c r="AI1637" s="1912"/>
      <c r="AJ1637" s="1912"/>
      <c r="AK1637" s="1912"/>
      <c r="AL1637" s="1912"/>
      <c r="AM1637" s="1912"/>
      <c r="AN1637" s="1912"/>
      <c r="AO1637" s="1912"/>
      <c r="AP1637" s="1912"/>
      <c r="AQ1637" s="1912"/>
      <c r="AR1637" s="1912"/>
      <c r="AS1637" s="269"/>
      <c r="AT1637" s="264"/>
      <c r="AU1637" s="273"/>
      <c r="AV1637" s="264"/>
      <c r="AW1637" s="270"/>
      <c r="AX1637" s="269"/>
      <c r="AY1637" s="264"/>
      <c r="AZ1637" s="273"/>
      <c r="BA1637" s="264"/>
      <c r="BB1637" s="270"/>
      <c r="BC1637" s="264"/>
      <c r="BD1637" s="286"/>
    </row>
    <row r="1638" spans="1:56" s="97" customFormat="1" ht="4.5" hidden="1" customHeight="1">
      <c r="A1638" s="264"/>
      <c r="B1638" s="271"/>
      <c r="C1638" s="266"/>
      <c r="D1638" s="272"/>
      <c r="E1638" s="269"/>
      <c r="F1638" s="1912"/>
      <c r="G1638" s="1912"/>
      <c r="H1638" s="1912"/>
      <c r="I1638" s="1912"/>
      <c r="J1638" s="1912"/>
      <c r="K1638" s="1912"/>
      <c r="L1638" s="1912"/>
      <c r="M1638" s="1912"/>
      <c r="N1638" s="1912"/>
      <c r="O1638" s="1912"/>
      <c r="P1638" s="1912"/>
      <c r="Q1638" s="1912"/>
      <c r="R1638" s="1912"/>
      <c r="S1638" s="1912"/>
      <c r="T1638" s="1912"/>
      <c r="U1638" s="1912"/>
      <c r="V1638" s="1912"/>
      <c r="W1638" s="1912"/>
      <c r="X1638" s="1912"/>
      <c r="Y1638" s="1912"/>
      <c r="Z1638" s="1912"/>
      <c r="AA1638" s="1912"/>
      <c r="AB1638" s="1912"/>
      <c r="AC1638" s="1912"/>
      <c r="AD1638" s="1912"/>
      <c r="AE1638" s="1912"/>
      <c r="AF1638" s="1912"/>
      <c r="AG1638" s="1912"/>
      <c r="AH1638" s="1912"/>
      <c r="AI1638" s="1912"/>
      <c r="AJ1638" s="1912"/>
      <c r="AK1638" s="1912"/>
      <c r="AL1638" s="1912"/>
      <c r="AM1638" s="1912"/>
      <c r="AN1638" s="1912"/>
      <c r="AO1638" s="1912"/>
      <c r="AP1638" s="1912"/>
      <c r="AQ1638" s="1912"/>
      <c r="AR1638" s="1912"/>
      <c r="AS1638" s="271"/>
      <c r="AT1638" s="266"/>
      <c r="AU1638" s="266"/>
      <c r="AV1638" s="266"/>
      <c r="AW1638" s="272"/>
      <c r="AX1638" s="271"/>
      <c r="AY1638" s="266"/>
      <c r="AZ1638" s="266"/>
      <c r="BA1638" s="266"/>
      <c r="BB1638" s="272"/>
      <c r="BC1638" s="264"/>
      <c r="BD1638" s="286"/>
    </row>
    <row r="1639" spans="1:56" s="97" customFormat="1" ht="4.5" hidden="1" customHeight="1">
      <c r="A1639" s="264"/>
      <c r="B1639" s="267"/>
      <c r="C1639" s="265"/>
      <c r="D1639" s="268"/>
      <c r="E1639" s="267"/>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65"/>
      <c r="AE1639" s="265"/>
      <c r="AF1639" s="265"/>
      <c r="AG1639" s="265"/>
      <c r="AH1639" s="265"/>
      <c r="AI1639" s="265"/>
      <c r="AJ1639" s="265"/>
      <c r="AK1639" s="265"/>
      <c r="AL1639" s="265"/>
      <c r="AM1639" s="265"/>
      <c r="AN1639" s="265"/>
      <c r="AO1639" s="265"/>
      <c r="AP1639" s="265"/>
      <c r="AQ1639" s="265"/>
      <c r="AR1639" s="265"/>
      <c r="AS1639" s="267"/>
      <c r="AT1639" s="265"/>
      <c r="AU1639" s="265"/>
      <c r="AV1639" s="265"/>
      <c r="AW1639" s="268"/>
      <c r="AX1639" s="267"/>
      <c r="AY1639" s="265"/>
      <c r="AZ1639" s="265"/>
      <c r="BA1639" s="265"/>
      <c r="BB1639" s="268"/>
      <c r="BC1639" s="264"/>
      <c r="BD1639" s="286"/>
    </row>
    <row r="1640" spans="1:56" s="97" customFormat="1" ht="15" hidden="1" customHeight="1">
      <c r="A1640" s="264"/>
      <c r="B1640" s="1948">
        <v>13</v>
      </c>
      <c r="C1640" s="1949"/>
      <c r="D1640" s="1950"/>
      <c r="E1640" s="269"/>
      <c r="F1640" s="1912" t="s">
        <v>1889</v>
      </c>
      <c r="G1640" s="1912"/>
      <c r="H1640" s="1912"/>
      <c r="I1640" s="1912"/>
      <c r="J1640" s="1912"/>
      <c r="K1640" s="1912"/>
      <c r="L1640" s="1912"/>
      <c r="M1640" s="1912"/>
      <c r="N1640" s="1912"/>
      <c r="O1640" s="1912"/>
      <c r="P1640" s="1912"/>
      <c r="Q1640" s="1912"/>
      <c r="R1640" s="1912"/>
      <c r="S1640" s="1912"/>
      <c r="T1640" s="1912"/>
      <c r="U1640" s="1912"/>
      <c r="V1640" s="1912"/>
      <c r="W1640" s="1912"/>
      <c r="X1640" s="1912"/>
      <c r="Y1640" s="1912"/>
      <c r="Z1640" s="1912"/>
      <c r="AA1640" s="1912"/>
      <c r="AB1640" s="1912"/>
      <c r="AC1640" s="1912"/>
      <c r="AD1640" s="1912"/>
      <c r="AE1640" s="1912"/>
      <c r="AF1640" s="1912"/>
      <c r="AG1640" s="1912"/>
      <c r="AH1640" s="1912"/>
      <c r="AI1640" s="1912"/>
      <c r="AJ1640" s="1912"/>
      <c r="AK1640" s="1912"/>
      <c r="AL1640" s="1912"/>
      <c r="AM1640" s="1912"/>
      <c r="AN1640" s="1912"/>
      <c r="AO1640" s="1912"/>
      <c r="AP1640" s="1912"/>
      <c r="AQ1640" s="1912"/>
      <c r="AR1640" s="1912"/>
      <c r="AS1640" s="269"/>
      <c r="AT1640" s="264"/>
      <c r="AU1640" s="273"/>
      <c r="AV1640" s="264"/>
      <c r="AW1640" s="270"/>
      <c r="AX1640" s="269"/>
      <c r="AY1640" s="264"/>
      <c r="AZ1640" s="273"/>
      <c r="BA1640" s="264"/>
      <c r="BB1640" s="270"/>
      <c r="BC1640" s="264"/>
      <c r="BD1640" s="286"/>
    </row>
    <row r="1641" spans="1:56" s="97" customFormat="1" ht="4.5" hidden="1" customHeight="1">
      <c r="A1641" s="264"/>
      <c r="B1641" s="271"/>
      <c r="C1641" s="266"/>
      <c r="D1641" s="272"/>
      <c r="E1641" s="271"/>
      <c r="F1641" s="1952"/>
      <c r="G1641" s="1952"/>
      <c r="H1641" s="1952"/>
      <c r="I1641" s="1952"/>
      <c r="J1641" s="1952"/>
      <c r="K1641" s="1952"/>
      <c r="L1641" s="1952"/>
      <c r="M1641" s="1952"/>
      <c r="N1641" s="1952"/>
      <c r="O1641" s="1952"/>
      <c r="P1641" s="1952"/>
      <c r="Q1641" s="1952"/>
      <c r="R1641" s="1952"/>
      <c r="S1641" s="1952"/>
      <c r="T1641" s="1952"/>
      <c r="U1641" s="1952"/>
      <c r="V1641" s="1952"/>
      <c r="W1641" s="1952"/>
      <c r="X1641" s="1952"/>
      <c r="Y1641" s="1952"/>
      <c r="Z1641" s="1952"/>
      <c r="AA1641" s="1952"/>
      <c r="AB1641" s="1952"/>
      <c r="AC1641" s="1952"/>
      <c r="AD1641" s="1952"/>
      <c r="AE1641" s="1952"/>
      <c r="AF1641" s="1952"/>
      <c r="AG1641" s="1952"/>
      <c r="AH1641" s="1952"/>
      <c r="AI1641" s="1952"/>
      <c r="AJ1641" s="1952"/>
      <c r="AK1641" s="1952"/>
      <c r="AL1641" s="1952"/>
      <c r="AM1641" s="1952"/>
      <c r="AN1641" s="1952"/>
      <c r="AO1641" s="1952"/>
      <c r="AP1641" s="1952"/>
      <c r="AQ1641" s="1952"/>
      <c r="AR1641" s="1952"/>
      <c r="AS1641" s="271"/>
      <c r="AT1641" s="266"/>
      <c r="AU1641" s="266"/>
      <c r="AV1641" s="266"/>
      <c r="AW1641" s="272"/>
      <c r="AX1641" s="271"/>
      <c r="AY1641" s="266"/>
      <c r="AZ1641" s="266"/>
      <c r="BA1641" s="266"/>
      <c r="BB1641" s="272"/>
      <c r="BC1641" s="264"/>
      <c r="BD1641" s="286"/>
    </row>
    <row r="1642" spans="1:56" s="97" customFormat="1" ht="4.5" hidden="1" customHeight="1">
      <c r="A1642" s="264"/>
      <c r="B1642" s="267"/>
      <c r="C1642" s="265"/>
      <c r="D1642" s="268"/>
      <c r="E1642" s="269"/>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64"/>
      <c r="AE1642" s="264"/>
      <c r="AF1642" s="264"/>
      <c r="AG1642" s="264"/>
      <c r="AH1642" s="264"/>
      <c r="AI1642" s="264"/>
      <c r="AJ1642" s="264"/>
      <c r="AK1642" s="264"/>
      <c r="AL1642" s="264"/>
      <c r="AM1642" s="264"/>
      <c r="AN1642" s="264"/>
      <c r="AO1642" s="264"/>
      <c r="AP1642" s="264"/>
      <c r="AQ1642" s="264"/>
      <c r="AR1642" s="264"/>
      <c r="AS1642" s="267"/>
      <c r="AT1642" s="265"/>
      <c r="AU1642" s="265"/>
      <c r="AV1642" s="265"/>
      <c r="AW1642" s="268"/>
      <c r="AX1642" s="267"/>
      <c r="AY1642" s="265"/>
      <c r="AZ1642" s="265"/>
      <c r="BA1642" s="265"/>
      <c r="BB1642" s="268"/>
      <c r="BC1642" s="264"/>
      <c r="BD1642" s="286"/>
    </row>
    <row r="1643" spans="1:56" s="97" customFormat="1" ht="15" hidden="1" customHeight="1">
      <c r="A1643" s="264"/>
      <c r="B1643" s="1948">
        <v>14</v>
      </c>
      <c r="C1643" s="1949"/>
      <c r="D1643" s="1950"/>
      <c r="E1643" s="269"/>
      <c r="F1643" s="1912" t="s">
        <v>1890</v>
      </c>
      <c r="G1643" s="1912"/>
      <c r="H1643" s="1912"/>
      <c r="I1643" s="1912"/>
      <c r="J1643" s="1912"/>
      <c r="K1643" s="1912"/>
      <c r="L1643" s="1912"/>
      <c r="M1643" s="1912"/>
      <c r="N1643" s="1912"/>
      <c r="O1643" s="1912"/>
      <c r="P1643" s="1912"/>
      <c r="Q1643" s="1912"/>
      <c r="R1643" s="1912"/>
      <c r="S1643" s="1912"/>
      <c r="T1643" s="1912"/>
      <c r="U1643" s="1912"/>
      <c r="V1643" s="1912"/>
      <c r="W1643" s="1912"/>
      <c r="X1643" s="1912"/>
      <c r="Y1643" s="1912"/>
      <c r="Z1643" s="1912"/>
      <c r="AA1643" s="1912"/>
      <c r="AB1643" s="1912"/>
      <c r="AC1643" s="1912"/>
      <c r="AD1643" s="1912"/>
      <c r="AE1643" s="1912"/>
      <c r="AF1643" s="1912"/>
      <c r="AG1643" s="1912"/>
      <c r="AH1643" s="1912"/>
      <c r="AI1643" s="1912"/>
      <c r="AJ1643" s="1912"/>
      <c r="AK1643" s="1912"/>
      <c r="AL1643" s="1912"/>
      <c r="AM1643" s="1912"/>
      <c r="AN1643" s="1912"/>
      <c r="AO1643" s="1912"/>
      <c r="AP1643" s="1912"/>
      <c r="AQ1643" s="1912"/>
      <c r="AR1643" s="1912"/>
      <c r="AS1643" s="269"/>
      <c r="AT1643" s="264"/>
      <c r="AU1643" s="273"/>
      <c r="AV1643" s="264"/>
      <c r="AW1643" s="270"/>
      <c r="AX1643" s="269"/>
      <c r="AY1643" s="264"/>
      <c r="AZ1643" s="273"/>
      <c r="BA1643" s="264"/>
      <c r="BB1643" s="270"/>
      <c r="BC1643" s="264"/>
      <c r="BD1643" s="286"/>
    </row>
    <row r="1644" spans="1:56" s="97" customFormat="1" ht="4.5" hidden="1" customHeight="1">
      <c r="A1644" s="264"/>
      <c r="B1644" s="271"/>
      <c r="C1644" s="266"/>
      <c r="D1644" s="272"/>
      <c r="E1644" s="269"/>
      <c r="F1644" s="1912"/>
      <c r="G1644" s="1912"/>
      <c r="H1644" s="1912"/>
      <c r="I1644" s="1912"/>
      <c r="J1644" s="1912"/>
      <c r="K1644" s="1912"/>
      <c r="L1644" s="1912"/>
      <c r="M1644" s="1912"/>
      <c r="N1644" s="1912"/>
      <c r="O1644" s="1912"/>
      <c r="P1644" s="1912"/>
      <c r="Q1644" s="1912"/>
      <c r="R1644" s="1912"/>
      <c r="S1644" s="1912"/>
      <c r="T1644" s="1912"/>
      <c r="U1644" s="1912"/>
      <c r="V1644" s="1912"/>
      <c r="W1644" s="1912"/>
      <c r="X1644" s="1912"/>
      <c r="Y1644" s="1912"/>
      <c r="Z1644" s="1912"/>
      <c r="AA1644" s="1912"/>
      <c r="AB1644" s="1912"/>
      <c r="AC1644" s="1912"/>
      <c r="AD1644" s="1912"/>
      <c r="AE1644" s="1912"/>
      <c r="AF1644" s="1912"/>
      <c r="AG1644" s="1912"/>
      <c r="AH1644" s="1912"/>
      <c r="AI1644" s="1912"/>
      <c r="AJ1644" s="1912"/>
      <c r="AK1644" s="1912"/>
      <c r="AL1644" s="1912"/>
      <c r="AM1644" s="1912"/>
      <c r="AN1644" s="1912"/>
      <c r="AO1644" s="1912"/>
      <c r="AP1644" s="1912"/>
      <c r="AQ1644" s="1912"/>
      <c r="AR1644" s="1912"/>
      <c r="AS1644" s="271"/>
      <c r="AT1644" s="266"/>
      <c r="AU1644" s="266"/>
      <c r="AV1644" s="266"/>
      <c r="AW1644" s="272"/>
      <c r="AX1644" s="271"/>
      <c r="AY1644" s="266"/>
      <c r="AZ1644" s="266"/>
      <c r="BA1644" s="266"/>
      <c r="BB1644" s="272"/>
      <c r="BC1644" s="264"/>
      <c r="BD1644" s="286"/>
    </row>
    <row r="1645" spans="1:56" s="97" customFormat="1" ht="4.5" hidden="1" customHeight="1">
      <c r="A1645" s="264"/>
      <c r="B1645" s="267"/>
      <c r="C1645" s="265"/>
      <c r="D1645" s="268"/>
      <c r="E1645" s="267"/>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65"/>
      <c r="AE1645" s="265"/>
      <c r="AF1645" s="265"/>
      <c r="AG1645" s="265"/>
      <c r="AH1645" s="265"/>
      <c r="AI1645" s="265"/>
      <c r="AJ1645" s="265"/>
      <c r="AK1645" s="265"/>
      <c r="AL1645" s="265"/>
      <c r="AM1645" s="265"/>
      <c r="AN1645" s="265"/>
      <c r="AO1645" s="265"/>
      <c r="AP1645" s="265"/>
      <c r="AQ1645" s="265"/>
      <c r="AR1645" s="265"/>
      <c r="AS1645" s="267"/>
      <c r="AT1645" s="265"/>
      <c r="AU1645" s="265"/>
      <c r="AV1645" s="265"/>
      <c r="AW1645" s="268"/>
      <c r="AX1645" s="267"/>
      <c r="AY1645" s="265"/>
      <c r="AZ1645" s="265"/>
      <c r="BA1645" s="265"/>
      <c r="BB1645" s="268"/>
      <c r="BC1645" s="264"/>
      <c r="BD1645" s="286"/>
    </row>
    <row r="1646" spans="1:56" s="97" customFormat="1" ht="15" hidden="1" customHeight="1">
      <c r="A1646" s="264"/>
      <c r="B1646" s="1948">
        <v>15</v>
      </c>
      <c r="C1646" s="1949"/>
      <c r="D1646" s="1950"/>
      <c r="E1646" s="269"/>
      <c r="F1646" s="1912" t="s">
        <v>1891</v>
      </c>
      <c r="G1646" s="1912"/>
      <c r="H1646" s="1912"/>
      <c r="I1646" s="1912"/>
      <c r="J1646" s="1912"/>
      <c r="K1646" s="1912"/>
      <c r="L1646" s="1912"/>
      <c r="M1646" s="1912"/>
      <c r="N1646" s="1912"/>
      <c r="O1646" s="1912"/>
      <c r="P1646" s="1912"/>
      <c r="Q1646" s="1912"/>
      <c r="R1646" s="1912"/>
      <c r="S1646" s="1912"/>
      <c r="T1646" s="1912"/>
      <c r="U1646" s="1912"/>
      <c r="V1646" s="1912"/>
      <c r="W1646" s="1912"/>
      <c r="X1646" s="1912"/>
      <c r="Y1646" s="1912"/>
      <c r="Z1646" s="1912"/>
      <c r="AA1646" s="1912"/>
      <c r="AB1646" s="1912"/>
      <c r="AC1646" s="1912"/>
      <c r="AD1646" s="1912"/>
      <c r="AE1646" s="1912"/>
      <c r="AF1646" s="1912"/>
      <c r="AG1646" s="1912"/>
      <c r="AH1646" s="1912"/>
      <c r="AI1646" s="1912"/>
      <c r="AJ1646" s="1912"/>
      <c r="AK1646" s="1912"/>
      <c r="AL1646" s="1912"/>
      <c r="AM1646" s="1912"/>
      <c r="AN1646" s="1912"/>
      <c r="AO1646" s="1912"/>
      <c r="AP1646" s="1912"/>
      <c r="AQ1646" s="1912"/>
      <c r="AR1646" s="1912"/>
      <c r="AS1646" s="269"/>
      <c r="AT1646" s="264"/>
      <c r="AU1646" s="273"/>
      <c r="AV1646" s="264"/>
      <c r="AW1646" s="270"/>
      <c r="AX1646" s="269"/>
      <c r="AY1646" s="264"/>
      <c r="AZ1646" s="273"/>
      <c r="BA1646" s="264"/>
      <c r="BB1646" s="270"/>
      <c r="BC1646" s="264"/>
      <c r="BD1646" s="286"/>
    </row>
    <row r="1647" spans="1:56" s="97" customFormat="1" ht="4.5" hidden="1" customHeight="1">
      <c r="A1647" s="264"/>
      <c r="B1647" s="271"/>
      <c r="C1647" s="266"/>
      <c r="D1647" s="272"/>
      <c r="E1647" s="271"/>
      <c r="F1647" s="1952"/>
      <c r="G1647" s="1952"/>
      <c r="H1647" s="1952"/>
      <c r="I1647" s="1952"/>
      <c r="J1647" s="1952"/>
      <c r="K1647" s="1952"/>
      <c r="L1647" s="1952"/>
      <c r="M1647" s="1952"/>
      <c r="N1647" s="1952"/>
      <c r="O1647" s="1952"/>
      <c r="P1647" s="1952"/>
      <c r="Q1647" s="1952"/>
      <c r="R1647" s="1952"/>
      <c r="S1647" s="1952"/>
      <c r="T1647" s="1952"/>
      <c r="U1647" s="1952"/>
      <c r="V1647" s="1952"/>
      <c r="W1647" s="1952"/>
      <c r="X1647" s="1952"/>
      <c r="Y1647" s="1952"/>
      <c r="Z1647" s="1952"/>
      <c r="AA1647" s="1952"/>
      <c r="AB1647" s="1952"/>
      <c r="AC1647" s="1952"/>
      <c r="AD1647" s="1952"/>
      <c r="AE1647" s="1952"/>
      <c r="AF1647" s="1952"/>
      <c r="AG1647" s="1952"/>
      <c r="AH1647" s="1952"/>
      <c r="AI1647" s="1952"/>
      <c r="AJ1647" s="1952"/>
      <c r="AK1647" s="1952"/>
      <c r="AL1647" s="1952"/>
      <c r="AM1647" s="1952"/>
      <c r="AN1647" s="1952"/>
      <c r="AO1647" s="1952"/>
      <c r="AP1647" s="1952"/>
      <c r="AQ1647" s="1952"/>
      <c r="AR1647" s="1952"/>
      <c r="AS1647" s="271"/>
      <c r="AT1647" s="266"/>
      <c r="AU1647" s="266"/>
      <c r="AV1647" s="266"/>
      <c r="AW1647" s="272"/>
      <c r="AX1647" s="271"/>
      <c r="AY1647" s="266"/>
      <c r="AZ1647" s="266"/>
      <c r="BA1647" s="266"/>
      <c r="BB1647" s="272"/>
      <c r="BC1647" s="264"/>
      <c r="BD1647" s="286"/>
    </row>
    <row r="1648" spans="1:56" s="97" customFormat="1" ht="4.5" hidden="1" customHeight="1">
      <c r="A1648" s="264"/>
      <c r="B1648" s="267"/>
      <c r="C1648" s="265"/>
      <c r="D1648" s="268"/>
      <c r="E1648" s="269"/>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64"/>
      <c r="AE1648" s="264"/>
      <c r="AF1648" s="264"/>
      <c r="AG1648" s="264"/>
      <c r="AH1648" s="264"/>
      <c r="AI1648" s="264"/>
      <c r="AJ1648" s="264"/>
      <c r="AK1648" s="264"/>
      <c r="AL1648" s="264"/>
      <c r="AM1648" s="264"/>
      <c r="AN1648" s="264"/>
      <c r="AO1648" s="264"/>
      <c r="AP1648" s="264"/>
      <c r="AQ1648" s="264"/>
      <c r="AR1648" s="264"/>
      <c r="AS1648" s="267"/>
      <c r="AT1648" s="265"/>
      <c r="AU1648" s="265"/>
      <c r="AV1648" s="265"/>
      <c r="AW1648" s="268"/>
      <c r="AX1648" s="267"/>
      <c r="AY1648" s="265"/>
      <c r="AZ1648" s="265"/>
      <c r="BA1648" s="265"/>
      <c r="BB1648" s="268"/>
      <c r="BC1648" s="264"/>
      <c r="BD1648" s="286"/>
    </row>
    <row r="1649" spans="1:57" s="97" customFormat="1" ht="15" hidden="1" customHeight="1">
      <c r="A1649" s="264"/>
      <c r="B1649" s="1948">
        <v>16</v>
      </c>
      <c r="C1649" s="1949"/>
      <c r="D1649" s="1950"/>
      <c r="E1649" s="269"/>
      <c r="F1649" s="1912" t="s">
        <v>1892</v>
      </c>
      <c r="G1649" s="1912"/>
      <c r="H1649" s="1912"/>
      <c r="I1649" s="1912"/>
      <c r="J1649" s="1912"/>
      <c r="K1649" s="1912"/>
      <c r="L1649" s="1912"/>
      <c r="M1649" s="1912"/>
      <c r="N1649" s="1912"/>
      <c r="O1649" s="1912"/>
      <c r="P1649" s="1912"/>
      <c r="Q1649" s="1912"/>
      <c r="R1649" s="1912"/>
      <c r="S1649" s="1912"/>
      <c r="T1649" s="1912"/>
      <c r="U1649" s="1912"/>
      <c r="V1649" s="1912"/>
      <c r="W1649" s="1912"/>
      <c r="X1649" s="1912"/>
      <c r="Y1649" s="1912"/>
      <c r="Z1649" s="1912"/>
      <c r="AA1649" s="1912"/>
      <c r="AB1649" s="1912"/>
      <c r="AC1649" s="1912"/>
      <c r="AD1649" s="1912"/>
      <c r="AE1649" s="1912"/>
      <c r="AF1649" s="1912"/>
      <c r="AG1649" s="1912"/>
      <c r="AH1649" s="1912"/>
      <c r="AI1649" s="1912"/>
      <c r="AJ1649" s="1912"/>
      <c r="AK1649" s="1912"/>
      <c r="AL1649" s="1912"/>
      <c r="AM1649" s="1912"/>
      <c r="AN1649" s="1912"/>
      <c r="AO1649" s="1912"/>
      <c r="AP1649" s="1912"/>
      <c r="AQ1649" s="1912"/>
      <c r="AR1649" s="1912"/>
      <c r="AS1649" s="269"/>
      <c r="AT1649" s="264"/>
      <c r="AU1649" s="273"/>
      <c r="AV1649" s="264"/>
      <c r="AW1649" s="270"/>
      <c r="AX1649" s="269"/>
      <c r="AY1649" s="264"/>
      <c r="AZ1649" s="273"/>
      <c r="BA1649" s="264"/>
      <c r="BB1649" s="270"/>
      <c r="BC1649" s="264"/>
      <c r="BD1649" s="286"/>
    </row>
    <row r="1650" spans="1:57" s="97" customFormat="1" ht="4.5" hidden="1" customHeight="1">
      <c r="A1650" s="264"/>
      <c r="B1650" s="271"/>
      <c r="C1650" s="266"/>
      <c r="D1650" s="272"/>
      <c r="E1650" s="269"/>
      <c r="F1650" s="1912"/>
      <c r="G1650" s="1912"/>
      <c r="H1650" s="1912"/>
      <c r="I1650" s="1912"/>
      <c r="J1650" s="1912"/>
      <c r="K1650" s="1912"/>
      <c r="L1650" s="1912"/>
      <c r="M1650" s="1912"/>
      <c r="N1650" s="1912"/>
      <c r="O1650" s="1912"/>
      <c r="P1650" s="1912"/>
      <c r="Q1650" s="1912"/>
      <c r="R1650" s="1912"/>
      <c r="S1650" s="1912"/>
      <c r="T1650" s="1912"/>
      <c r="U1650" s="1912"/>
      <c r="V1650" s="1912"/>
      <c r="W1650" s="1912"/>
      <c r="X1650" s="1912"/>
      <c r="Y1650" s="1912"/>
      <c r="Z1650" s="1912"/>
      <c r="AA1650" s="1912"/>
      <c r="AB1650" s="1912"/>
      <c r="AC1650" s="1912"/>
      <c r="AD1650" s="1912"/>
      <c r="AE1650" s="1912"/>
      <c r="AF1650" s="1912"/>
      <c r="AG1650" s="1912"/>
      <c r="AH1650" s="1912"/>
      <c r="AI1650" s="1912"/>
      <c r="AJ1650" s="1912"/>
      <c r="AK1650" s="1912"/>
      <c r="AL1650" s="1912"/>
      <c r="AM1650" s="1912"/>
      <c r="AN1650" s="1912"/>
      <c r="AO1650" s="1912"/>
      <c r="AP1650" s="1912"/>
      <c r="AQ1650" s="1912"/>
      <c r="AR1650" s="1912"/>
      <c r="AS1650" s="271"/>
      <c r="AT1650" s="266"/>
      <c r="AU1650" s="266"/>
      <c r="AV1650" s="266"/>
      <c r="AW1650" s="272"/>
      <c r="AX1650" s="271"/>
      <c r="AY1650" s="266"/>
      <c r="AZ1650" s="266"/>
      <c r="BA1650" s="266"/>
      <c r="BB1650" s="272"/>
      <c r="BC1650" s="264"/>
      <c r="BD1650" s="286"/>
    </row>
    <row r="1651" spans="1:57" s="97" customFormat="1" ht="4.5" hidden="1" customHeight="1">
      <c r="A1651" s="264"/>
      <c r="B1651" s="267"/>
      <c r="C1651" s="265"/>
      <c r="D1651" s="268"/>
      <c r="E1651" s="267"/>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65"/>
      <c r="AE1651" s="265"/>
      <c r="AF1651" s="265"/>
      <c r="AG1651" s="265"/>
      <c r="AH1651" s="265"/>
      <c r="AI1651" s="265"/>
      <c r="AJ1651" s="265"/>
      <c r="AK1651" s="265"/>
      <c r="AL1651" s="265"/>
      <c r="AM1651" s="265"/>
      <c r="AN1651" s="265"/>
      <c r="AO1651" s="265"/>
      <c r="AP1651" s="265"/>
      <c r="AQ1651" s="265"/>
      <c r="AR1651" s="265"/>
      <c r="AS1651" s="267"/>
      <c r="AT1651" s="265"/>
      <c r="AU1651" s="265"/>
      <c r="AV1651" s="265"/>
      <c r="AW1651" s="268"/>
      <c r="AX1651" s="267"/>
      <c r="AY1651" s="265"/>
      <c r="AZ1651" s="265"/>
      <c r="BA1651" s="265"/>
      <c r="BB1651" s="268"/>
      <c r="BC1651" s="264"/>
      <c r="BD1651" s="286"/>
    </row>
    <row r="1652" spans="1:57" s="97" customFormat="1" ht="15" hidden="1" customHeight="1">
      <c r="A1652" s="264"/>
      <c r="B1652" s="1948">
        <v>17</v>
      </c>
      <c r="C1652" s="1949"/>
      <c r="D1652" s="1950"/>
      <c r="E1652" s="269"/>
      <c r="F1652" s="1912" t="s">
        <v>1037</v>
      </c>
      <c r="G1652" s="1912"/>
      <c r="H1652" s="1912"/>
      <c r="I1652" s="1912"/>
      <c r="J1652" s="1912"/>
      <c r="K1652" s="1912"/>
      <c r="L1652" s="1912"/>
      <c r="M1652" s="1912"/>
      <c r="N1652" s="1912"/>
      <c r="O1652" s="1912"/>
      <c r="P1652" s="1912"/>
      <c r="Q1652" s="1912"/>
      <c r="R1652" s="1912"/>
      <c r="S1652" s="1912"/>
      <c r="T1652" s="1912"/>
      <c r="U1652" s="1912"/>
      <c r="V1652" s="1912"/>
      <c r="W1652" s="1912"/>
      <c r="X1652" s="1912"/>
      <c r="Y1652" s="1912"/>
      <c r="Z1652" s="1912"/>
      <c r="AA1652" s="1912"/>
      <c r="AB1652" s="1912"/>
      <c r="AC1652" s="1912"/>
      <c r="AD1652" s="1912"/>
      <c r="AE1652" s="1912"/>
      <c r="AF1652" s="1912"/>
      <c r="AG1652" s="1912"/>
      <c r="AH1652" s="1912"/>
      <c r="AI1652" s="1912"/>
      <c r="AJ1652" s="1912"/>
      <c r="AK1652" s="1912"/>
      <c r="AL1652" s="1912"/>
      <c r="AM1652" s="1912"/>
      <c r="AN1652" s="1912"/>
      <c r="AO1652" s="1912"/>
      <c r="AP1652" s="1912"/>
      <c r="AQ1652" s="1912"/>
      <c r="AR1652" s="1912"/>
      <c r="AS1652" s="269"/>
      <c r="AT1652" s="264"/>
      <c r="AU1652" s="273"/>
      <c r="AV1652" s="264"/>
      <c r="AW1652" s="270"/>
      <c r="AX1652" s="269"/>
      <c r="AY1652" s="264"/>
      <c r="AZ1652" s="273"/>
      <c r="BA1652" s="264"/>
      <c r="BB1652" s="270"/>
      <c r="BC1652" s="264"/>
      <c r="BD1652" s="286"/>
    </row>
    <row r="1653" spans="1:57" s="97" customFormat="1" ht="4.5" hidden="1" customHeight="1">
      <c r="A1653" s="264"/>
      <c r="B1653" s="271"/>
      <c r="C1653" s="266"/>
      <c r="D1653" s="272"/>
      <c r="E1653" s="271"/>
      <c r="F1653" s="1952"/>
      <c r="G1653" s="1952"/>
      <c r="H1653" s="1952"/>
      <c r="I1653" s="1952"/>
      <c r="J1653" s="1952"/>
      <c r="K1653" s="1952"/>
      <c r="L1653" s="1952"/>
      <c r="M1653" s="1952"/>
      <c r="N1653" s="1952"/>
      <c r="O1653" s="1952"/>
      <c r="P1653" s="1952"/>
      <c r="Q1653" s="1952"/>
      <c r="R1653" s="1952"/>
      <c r="S1653" s="1952"/>
      <c r="T1653" s="1952"/>
      <c r="U1653" s="1952"/>
      <c r="V1653" s="1952"/>
      <c r="W1653" s="1952"/>
      <c r="X1653" s="1952"/>
      <c r="Y1653" s="1952"/>
      <c r="Z1653" s="1952"/>
      <c r="AA1653" s="1952"/>
      <c r="AB1653" s="1952"/>
      <c r="AC1653" s="1952"/>
      <c r="AD1653" s="1952"/>
      <c r="AE1653" s="1952"/>
      <c r="AF1653" s="1952"/>
      <c r="AG1653" s="1952"/>
      <c r="AH1653" s="1952"/>
      <c r="AI1653" s="1952"/>
      <c r="AJ1653" s="1952"/>
      <c r="AK1653" s="1952"/>
      <c r="AL1653" s="1952"/>
      <c r="AM1653" s="1952"/>
      <c r="AN1653" s="1952"/>
      <c r="AO1653" s="1952"/>
      <c r="AP1653" s="1952"/>
      <c r="AQ1653" s="1952"/>
      <c r="AR1653" s="1952"/>
      <c r="AS1653" s="271"/>
      <c r="AT1653" s="266"/>
      <c r="AU1653" s="266"/>
      <c r="AV1653" s="266"/>
      <c r="AW1653" s="272"/>
      <c r="AX1653" s="271"/>
      <c r="AY1653" s="266"/>
      <c r="AZ1653" s="266"/>
      <c r="BA1653" s="266"/>
      <c r="BB1653" s="272"/>
      <c r="BC1653" s="264"/>
      <c r="BD1653" s="286"/>
    </row>
    <row r="1654" spans="1:57" s="97" customFormat="1" ht="4.5" hidden="1" customHeight="1">
      <c r="A1654" s="264"/>
      <c r="B1654" s="267"/>
      <c r="C1654" s="265"/>
      <c r="D1654" s="268"/>
      <c r="E1654" s="269"/>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64"/>
      <c r="AE1654" s="264"/>
      <c r="AF1654" s="264"/>
      <c r="AG1654" s="264"/>
      <c r="AH1654" s="264"/>
      <c r="AI1654" s="264"/>
      <c r="AJ1654" s="264"/>
      <c r="AK1654" s="264"/>
      <c r="AL1654" s="264"/>
      <c r="AM1654" s="264"/>
      <c r="AN1654" s="264"/>
      <c r="AO1654" s="264"/>
      <c r="AP1654" s="264"/>
      <c r="AQ1654" s="264"/>
      <c r="AR1654" s="264"/>
      <c r="AS1654" s="267"/>
      <c r="AT1654" s="265"/>
      <c r="AU1654" s="265"/>
      <c r="AV1654" s="265"/>
      <c r="AW1654" s="268"/>
      <c r="AX1654" s="267"/>
      <c r="AY1654" s="265"/>
      <c r="AZ1654" s="265"/>
      <c r="BA1654" s="265"/>
      <c r="BB1654" s="268"/>
      <c r="BC1654" s="264"/>
      <c r="BD1654" s="286"/>
    </row>
    <row r="1655" spans="1:57" s="97" customFormat="1" ht="15" hidden="1" customHeight="1">
      <c r="A1655" s="264"/>
      <c r="B1655" s="1948">
        <v>18</v>
      </c>
      <c r="C1655" s="1949"/>
      <c r="D1655" s="1950"/>
      <c r="E1655" s="269"/>
      <c r="F1655" s="1912" t="s">
        <v>418</v>
      </c>
      <c r="G1655" s="1912"/>
      <c r="H1655" s="1912"/>
      <c r="I1655" s="1912"/>
      <c r="J1655" s="1912"/>
      <c r="K1655" s="1912"/>
      <c r="L1655" s="1912"/>
      <c r="M1655" s="1912"/>
      <c r="N1655" s="1912"/>
      <c r="O1655" s="1912"/>
      <c r="P1655" s="1912"/>
      <c r="Q1655" s="1912"/>
      <c r="R1655" s="1912"/>
      <c r="S1655" s="1912"/>
      <c r="T1655" s="1912"/>
      <c r="U1655" s="1912"/>
      <c r="V1655" s="1912"/>
      <c r="W1655" s="1912"/>
      <c r="X1655" s="1912"/>
      <c r="Y1655" s="1912"/>
      <c r="Z1655" s="1912"/>
      <c r="AA1655" s="1912"/>
      <c r="AB1655" s="1912"/>
      <c r="AC1655" s="1912"/>
      <c r="AD1655" s="1912"/>
      <c r="AE1655" s="1912"/>
      <c r="AF1655" s="1912"/>
      <c r="AG1655" s="1912"/>
      <c r="AH1655" s="1912"/>
      <c r="AI1655" s="1912"/>
      <c r="AJ1655" s="1912"/>
      <c r="AK1655" s="1912"/>
      <c r="AL1655" s="1912"/>
      <c r="AM1655" s="1912"/>
      <c r="AN1655" s="1912"/>
      <c r="AO1655" s="1912"/>
      <c r="AP1655" s="1912"/>
      <c r="AQ1655" s="1912"/>
      <c r="AR1655" s="1912"/>
      <c r="AS1655" s="269"/>
      <c r="AT1655" s="264"/>
      <c r="AU1655" s="273"/>
      <c r="AV1655" s="264"/>
      <c r="AW1655" s="270"/>
      <c r="AX1655" s="269"/>
      <c r="AY1655" s="264"/>
      <c r="AZ1655" s="273"/>
      <c r="BA1655" s="264"/>
      <c r="BB1655" s="270"/>
      <c r="BC1655" s="264"/>
      <c r="BD1655" s="286"/>
    </row>
    <row r="1656" spans="1:57" s="97" customFormat="1" ht="4.5" hidden="1" customHeight="1">
      <c r="A1656" s="264"/>
      <c r="B1656" s="271"/>
      <c r="C1656" s="266"/>
      <c r="D1656" s="272"/>
      <c r="E1656" s="269"/>
      <c r="F1656" s="1912"/>
      <c r="G1656" s="1912"/>
      <c r="H1656" s="1912"/>
      <c r="I1656" s="1912"/>
      <c r="J1656" s="1912"/>
      <c r="K1656" s="1912"/>
      <c r="L1656" s="1912"/>
      <c r="M1656" s="1912"/>
      <c r="N1656" s="1912"/>
      <c r="O1656" s="1912"/>
      <c r="P1656" s="1912"/>
      <c r="Q1656" s="1912"/>
      <c r="R1656" s="1912"/>
      <c r="S1656" s="1912"/>
      <c r="T1656" s="1912"/>
      <c r="U1656" s="1912"/>
      <c r="V1656" s="1912"/>
      <c r="W1656" s="1912"/>
      <c r="X1656" s="1912"/>
      <c r="Y1656" s="1912"/>
      <c r="Z1656" s="1912"/>
      <c r="AA1656" s="1912"/>
      <c r="AB1656" s="1912"/>
      <c r="AC1656" s="1912"/>
      <c r="AD1656" s="1912"/>
      <c r="AE1656" s="1912"/>
      <c r="AF1656" s="1912"/>
      <c r="AG1656" s="1912"/>
      <c r="AH1656" s="1912"/>
      <c r="AI1656" s="1912"/>
      <c r="AJ1656" s="1912"/>
      <c r="AK1656" s="1912"/>
      <c r="AL1656" s="1912"/>
      <c r="AM1656" s="1912"/>
      <c r="AN1656" s="1912"/>
      <c r="AO1656" s="1912"/>
      <c r="AP1656" s="1912"/>
      <c r="AQ1656" s="1912"/>
      <c r="AR1656" s="1912"/>
      <c r="AS1656" s="271"/>
      <c r="AT1656" s="266"/>
      <c r="AU1656" s="266"/>
      <c r="AV1656" s="266"/>
      <c r="AW1656" s="272"/>
      <c r="AX1656" s="271"/>
      <c r="AY1656" s="266"/>
      <c r="AZ1656" s="266"/>
      <c r="BA1656" s="266"/>
      <c r="BB1656" s="272"/>
      <c r="BC1656" s="264"/>
      <c r="BD1656" s="286"/>
    </row>
    <row r="1657" spans="1:57" s="97" customFormat="1" ht="4.5" hidden="1" customHeight="1">
      <c r="A1657" s="264"/>
      <c r="B1657" s="267"/>
      <c r="C1657" s="265"/>
      <c r="D1657" s="268"/>
      <c r="E1657" s="267"/>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65"/>
      <c r="AE1657" s="265"/>
      <c r="AF1657" s="265"/>
      <c r="AG1657" s="265"/>
      <c r="AH1657" s="265"/>
      <c r="AI1657" s="265"/>
      <c r="AJ1657" s="265"/>
      <c r="AK1657" s="265"/>
      <c r="AL1657" s="265"/>
      <c r="AM1657" s="265"/>
      <c r="AN1657" s="265"/>
      <c r="AO1657" s="265"/>
      <c r="AP1657" s="265"/>
      <c r="AQ1657" s="265"/>
      <c r="AR1657" s="265"/>
      <c r="AS1657" s="267"/>
      <c r="AT1657" s="265"/>
      <c r="AU1657" s="265"/>
      <c r="AV1657" s="265"/>
      <c r="AW1657" s="268"/>
      <c r="AX1657" s="267"/>
      <c r="AY1657" s="265"/>
      <c r="AZ1657" s="265"/>
      <c r="BA1657" s="265"/>
      <c r="BB1657" s="268"/>
      <c r="BC1657" s="264"/>
      <c r="BD1657" s="286"/>
    </row>
    <row r="1658" spans="1:57" s="97" customFormat="1" ht="15" hidden="1" customHeight="1">
      <c r="A1658" s="264"/>
      <c r="B1658" s="1948">
        <v>19</v>
      </c>
      <c r="C1658" s="1949"/>
      <c r="D1658" s="1950"/>
      <c r="E1658" s="269"/>
      <c r="F1658" s="1967" t="s">
        <v>421</v>
      </c>
      <c r="G1658" s="1967"/>
      <c r="H1658" s="1967"/>
      <c r="I1658" s="1967"/>
      <c r="J1658" s="1967"/>
      <c r="K1658" s="1967"/>
      <c r="L1658" s="1967"/>
      <c r="M1658" s="1967"/>
      <c r="N1658" s="1966"/>
      <c r="O1658" s="1966"/>
      <c r="P1658" s="1966"/>
      <c r="Q1658" s="1966"/>
      <c r="R1658" s="1966"/>
      <c r="S1658" s="1966"/>
      <c r="T1658" s="1966"/>
      <c r="U1658" s="1966"/>
      <c r="V1658" s="1966"/>
      <c r="W1658" s="1966"/>
      <c r="X1658" s="1966"/>
      <c r="Y1658" s="1966"/>
      <c r="Z1658" s="1966"/>
      <c r="AA1658" s="1966"/>
      <c r="AB1658" s="1966"/>
      <c r="AC1658" s="1966"/>
      <c r="AD1658" s="1966"/>
      <c r="AE1658" s="1966"/>
      <c r="AF1658" s="1966"/>
      <c r="AG1658" s="1966"/>
      <c r="AH1658" s="1966"/>
      <c r="AI1658" s="1966"/>
      <c r="AJ1658" s="1966"/>
      <c r="AK1658" s="1966"/>
      <c r="AL1658" s="1966"/>
      <c r="AM1658" s="1966"/>
      <c r="AN1658" s="1966"/>
      <c r="AO1658" s="1966"/>
      <c r="AP1658" s="1966"/>
      <c r="AQ1658" s="303"/>
      <c r="AR1658" s="304"/>
      <c r="AS1658" s="269"/>
      <c r="AT1658" s="264"/>
      <c r="AU1658" s="273"/>
      <c r="AV1658" s="264"/>
      <c r="AW1658" s="270"/>
      <c r="AX1658" s="269"/>
      <c r="AY1658" s="264"/>
      <c r="AZ1658" s="273"/>
      <c r="BA1658" s="264"/>
      <c r="BB1658" s="270"/>
      <c r="BC1658" s="264"/>
      <c r="BD1658" s="286"/>
    </row>
    <row r="1659" spans="1:57" s="97" customFormat="1" ht="4.5" hidden="1" customHeight="1">
      <c r="A1659" s="264"/>
      <c r="B1659" s="271"/>
      <c r="C1659" s="266"/>
      <c r="D1659" s="272"/>
      <c r="E1659" s="271"/>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66"/>
      <c r="AE1659" s="266"/>
      <c r="AF1659" s="266"/>
      <c r="AG1659" s="266"/>
      <c r="AH1659" s="266"/>
      <c r="AI1659" s="266"/>
      <c r="AJ1659" s="266"/>
      <c r="AK1659" s="266"/>
      <c r="AL1659" s="266"/>
      <c r="AM1659" s="266"/>
      <c r="AN1659" s="266"/>
      <c r="AO1659" s="266"/>
      <c r="AP1659" s="266"/>
      <c r="AQ1659" s="266"/>
      <c r="AR1659" s="266"/>
      <c r="AS1659" s="271"/>
      <c r="AT1659" s="266"/>
      <c r="AU1659" s="266"/>
      <c r="AV1659" s="266"/>
      <c r="AW1659" s="272"/>
      <c r="AX1659" s="271"/>
      <c r="AY1659" s="266"/>
      <c r="AZ1659" s="266"/>
      <c r="BA1659" s="266"/>
      <c r="BB1659" s="272"/>
      <c r="BC1659" s="264"/>
      <c r="BD1659" s="286"/>
    </row>
    <row r="1660" spans="1:57" s="97" customFormat="1" hidden="1">
      <c r="BD1660" s="286"/>
    </row>
    <row r="1661" spans="1:57" hidden="1"/>
    <row r="1662" spans="1:57" ht="18.75" hidden="1" customHeight="1">
      <c r="A1662" s="1060" t="s">
        <v>849</v>
      </c>
      <c r="B1662" s="1061"/>
      <c r="C1662" s="1061"/>
      <c r="D1662" s="1061"/>
      <c r="E1662" s="20"/>
      <c r="F1662" s="993" t="s">
        <v>271</v>
      </c>
      <c r="G1662" s="993"/>
      <c r="H1662" s="993"/>
      <c r="I1662" s="993"/>
      <c r="J1662" s="993"/>
      <c r="K1662" s="993"/>
      <c r="L1662" s="993"/>
      <c r="M1662" s="993"/>
      <c r="N1662" s="993"/>
      <c r="O1662" s="21"/>
      <c r="P1662" s="1483" t="s">
        <v>321</v>
      </c>
      <c r="Q1662" s="1196"/>
      <c r="R1662" s="1196"/>
      <c r="S1662" s="1196"/>
      <c r="T1662" s="1196"/>
      <c r="U1662" s="1196"/>
      <c r="V1662" s="1196"/>
      <c r="W1662" s="1196"/>
      <c r="X1662" s="1196"/>
      <c r="Y1662" s="1196"/>
      <c r="Z1662" s="1196"/>
      <c r="AA1662" s="1196"/>
      <c r="AB1662" s="1196"/>
      <c r="AC1662" s="1196"/>
      <c r="AD1662" s="1196"/>
      <c r="AE1662" s="1196"/>
      <c r="AF1662" s="1196"/>
      <c r="AG1662" s="1196"/>
      <c r="AH1662" s="1196"/>
      <c r="AI1662" s="1196"/>
      <c r="AJ1662" s="1196"/>
      <c r="AK1662" s="1196"/>
      <c r="AL1662" s="1196"/>
      <c r="AM1662" s="1196"/>
      <c r="AN1662" s="1196"/>
      <c r="AO1662" s="1196"/>
      <c r="AP1662" s="1196"/>
      <c r="AQ1662" s="1196"/>
      <c r="AR1662" s="1196"/>
      <c r="AS1662" s="1196"/>
      <c r="AT1662" s="1196"/>
      <c r="AU1662" s="1196"/>
      <c r="AV1662" s="1196"/>
      <c r="AW1662" s="1196"/>
      <c r="AX1662" s="1196"/>
      <c r="AY1662" s="1196"/>
      <c r="AZ1662" s="1196"/>
      <c r="BA1662" s="1196"/>
      <c r="BB1662" s="1196"/>
      <c r="BC1662" s="1197"/>
    </row>
    <row r="1663" spans="1:57" ht="18.75" hidden="1" customHeight="1">
      <c r="A1663" s="1062"/>
      <c r="B1663" s="1063"/>
      <c r="C1663" s="1063"/>
      <c r="D1663" s="1063"/>
      <c r="E1663" s="22"/>
      <c r="F1663" s="1044"/>
      <c r="G1663" s="1044"/>
      <c r="H1663" s="1044"/>
      <c r="I1663" s="1044"/>
      <c r="J1663" s="1044"/>
      <c r="K1663" s="1044"/>
      <c r="L1663" s="1044"/>
      <c r="M1663" s="1044"/>
      <c r="N1663" s="1044"/>
      <c r="O1663" s="23"/>
      <c r="P1663" s="1484"/>
      <c r="Q1663" s="1198"/>
      <c r="R1663" s="1198"/>
      <c r="S1663" s="1198"/>
      <c r="T1663" s="1198"/>
      <c r="U1663" s="1198"/>
      <c r="V1663" s="1198"/>
      <c r="W1663" s="1198"/>
      <c r="X1663" s="1198"/>
      <c r="Y1663" s="1198"/>
      <c r="Z1663" s="1198"/>
      <c r="AA1663" s="1198"/>
      <c r="AB1663" s="1198"/>
      <c r="AC1663" s="1198"/>
      <c r="AD1663" s="1198"/>
      <c r="AE1663" s="1198"/>
      <c r="AF1663" s="1198"/>
      <c r="AG1663" s="1198"/>
      <c r="AH1663" s="1198"/>
      <c r="AI1663" s="1198"/>
      <c r="AJ1663" s="1198"/>
      <c r="AK1663" s="1198"/>
      <c r="AL1663" s="1198"/>
      <c r="AM1663" s="1198"/>
      <c r="AN1663" s="1198"/>
      <c r="AO1663" s="1198"/>
      <c r="AP1663" s="1198"/>
      <c r="AQ1663" s="1198"/>
      <c r="AR1663" s="1198"/>
      <c r="AS1663" s="1198"/>
      <c r="AT1663" s="1198"/>
      <c r="AU1663" s="1198"/>
      <c r="AV1663" s="1198"/>
      <c r="AW1663" s="1198"/>
      <c r="AX1663" s="1198"/>
      <c r="AY1663" s="1198"/>
      <c r="AZ1663" s="1198"/>
      <c r="BA1663" s="1198"/>
      <c r="BB1663" s="1198"/>
      <c r="BC1663" s="1199"/>
      <c r="BD1663" s="634"/>
      <c r="BE1663" s="566"/>
    </row>
    <row r="1664" spans="1:57" ht="10.5" hidden="1" customHeight="1">
      <c r="A1664" s="56"/>
      <c r="B1664" s="95"/>
      <c r="C1664" s="95"/>
      <c r="D1664" s="95"/>
      <c r="E1664" s="95"/>
      <c r="F1664" s="95"/>
      <c r="G1664" s="95"/>
      <c r="H1664" s="95"/>
      <c r="I1664" s="95"/>
      <c r="J1664" s="95"/>
      <c r="K1664" s="95"/>
      <c r="L1664" s="95"/>
      <c r="M1664" s="95"/>
      <c r="N1664" s="95"/>
      <c r="O1664" s="95"/>
      <c r="P1664" s="95"/>
      <c r="Q1664" s="95"/>
      <c r="R1664" s="95"/>
      <c r="S1664" s="95"/>
      <c r="T1664" s="95"/>
      <c r="U1664" s="95"/>
      <c r="V1664" s="95"/>
      <c r="W1664" s="95"/>
      <c r="X1664" s="95"/>
      <c r="Y1664" s="95"/>
      <c r="Z1664" s="95"/>
      <c r="AA1664" s="95"/>
      <c r="AB1664" s="95"/>
      <c r="AC1664" s="95"/>
      <c r="AD1664" s="95"/>
      <c r="AE1664" s="95"/>
      <c r="AF1664" s="95"/>
      <c r="AG1664" s="95"/>
      <c r="AH1664" s="95"/>
      <c r="AI1664" s="95"/>
      <c r="AJ1664" s="95"/>
      <c r="AK1664" s="95"/>
      <c r="AL1664" s="95"/>
      <c r="AM1664" s="95"/>
      <c r="AN1664" s="95"/>
      <c r="AO1664" s="95"/>
      <c r="AP1664" s="95"/>
      <c r="AQ1664" s="95"/>
      <c r="AR1664" s="95"/>
      <c r="AS1664" s="95"/>
      <c r="AT1664" s="95"/>
      <c r="AU1664" s="95"/>
      <c r="AV1664" s="95"/>
      <c r="AW1664" s="95"/>
      <c r="AX1664" s="95"/>
      <c r="AY1664" s="95"/>
      <c r="AZ1664" s="95"/>
      <c r="BA1664" s="95"/>
      <c r="BB1664" s="95"/>
      <c r="BC1664" s="95"/>
    </row>
    <row r="1665" spans="1:77" ht="8.25" hidden="1" customHeight="1">
      <c r="A1665" s="79"/>
      <c r="B1665" s="77"/>
      <c r="C1665" s="77"/>
      <c r="D1665" s="77"/>
      <c r="E1665" s="77"/>
      <c r="F1665" s="77"/>
      <c r="G1665" s="77"/>
      <c r="H1665" s="77"/>
      <c r="I1665" s="77"/>
      <c r="J1665" s="77"/>
      <c r="K1665" s="77"/>
      <c r="L1665" s="77"/>
      <c r="M1665" s="77"/>
      <c r="N1665" s="77"/>
      <c r="O1665" s="77"/>
      <c r="P1665" s="77"/>
      <c r="Q1665" s="77"/>
      <c r="R1665" s="77"/>
      <c r="S1665" s="77"/>
      <c r="T1665" s="77"/>
      <c r="U1665" s="77"/>
      <c r="V1665" s="77"/>
      <c r="W1665" s="77"/>
      <c r="X1665" s="77"/>
      <c r="Y1665" s="77"/>
      <c r="Z1665" s="77"/>
      <c r="AA1665" s="77"/>
      <c r="AB1665" s="77"/>
      <c r="AC1665" s="77"/>
      <c r="AD1665" s="77"/>
      <c r="AE1665" s="77"/>
      <c r="AF1665" s="77"/>
      <c r="AG1665" s="77"/>
      <c r="AH1665" s="77"/>
      <c r="AI1665" s="77"/>
      <c r="AJ1665" s="77"/>
      <c r="AK1665" s="77"/>
      <c r="AL1665" s="77"/>
      <c r="AM1665" s="77"/>
      <c r="AN1665" s="77"/>
      <c r="AO1665" s="77"/>
      <c r="AP1665" s="77"/>
      <c r="AQ1665" s="77"/>
      <c r="AR1665" s="77"/>
      <c r="AS1665" s="77"/>
      <c r="AT1665" s="77"/>
      <c r="AU1665" s="77"/>
      <c r="AV1665" s="77"/>
      <c r="AW1665" s="77"/>
      <c r="AX1665" s="77"/>
      <c r="AY1665" s="77"/>
      <c r="AZ1665" s="77"/>
      <c r="BA1665" s="77"/>
      <c r="BB1665" s="77"/>
      <c r="BC1665" s="78"/>
    </row>
    <row r="1666" spans="1:77" ht="10.5" hidden="1" customHeight="1">
      <c r="A1666" s="1968" t="s">
        <v>406</v>
      </c>
      <c r="B1666" s="1969"/>
      <c r="C1666" s="1969"/>
      <c r="D1666" s="1969"/>
      <c r="E1666" s="1969"/>
      <c r="F1666" s="1969"/>
      <c r="G1666" s="1969"/>
      <c r="H1666" s="1969"/>
      <c r="I1666" s="1969"/>
      <c r="J1666" s="1969"/>
      <c r="K1666" s="1969"/>
      <c r="L1666" s="1969"/>
      <c r="M1666" s="1969"/>
      <c r="N1666" s="1969"/>
      <c r="O1666" s="1969"/>
      <c r="P1666" s="1969"/>
      <c r="Q1666" s="1969"/>
      <c r="R1666" s="1969"/>
      <c r="S1666" s="1969"/>
      <c r="T1666" s="1969"/>
      <c r="U1666" s="1969"/>
      <c r="V1666" s="1969"/>
      <c r="W1666" s="1969"/>
      <c r="X1666" s="1969"/>
      <c r="Y1666" s="1969"/>
      <c r="Z1666" s="1969"/>
      <c r="AA1666" s="1969"/>
      <c r="AB1666" s="1969"/>
      <c r="AC1666" s="1969"/>
      <c r="AD1666" s="1969"/>
      <c r="AE1666" s="1969"/>
      <c r="AF1666" s="1969"/>
      <c r="AG1666" s="1969"/>
      <c r="AH1666" s="1969"/>
      <c r="AI1666" s="1969"/>
      <c r="AJ1666" s="1969"/>
      <c r="AK1666" s="1969"/>
      <c r="AL1666" s="1969"/>
      <c r="AM1666" s="1969"/>
      <c r="AN1666" s="1969"/>
      <c r="AO1666" s="1969"/>
      <c r="AP1666" s="1969"/>
      <c r="AQ1666" s="1969"/>
      <c r="AR1666" s="1969"/>
      <c r="AS1666" s="1969"/>
      <c r="AT1666" s="1969"/>
      <c r="AU1666" s="1969"/>
      <c r="AV1666" s="1969"/>
      <c r="AW1666" s="1969"/>
      <c r="AX1666" s="1969"/>
      <c r="AY1666" s="1969"/>
      <c r="AZ1666" s="1969"/>
      <c r="BA1666" s="1969"/>
      <c r="BB1666" s="1969"/>
      <c r="BC1666" s="1970"/>
    </row>
    <row r="1667" spans="1:77" ht="8.25" hidden="1" customHeight="1">
      <c r="A1667" s="84"/>
      <c r="B1667" s="82"/>
      <c r="C1667" s="82"/>
      <c r="D1667" s="82"/>
      <c r="E1667" s="82"/>
      <c r="F1667" s="82"/>
      <c r="G1667" s="82"/>
      <c r="H1667" s="82"/>
      <c r="I1667" s="82"/>
      <c r="J1667" s="82"/>
      <c r="K1667" s="82"/>
      <c r="L1667" s="82"/>
      <c r="M1667" s="82"/>
      <c r="N1667" s="82"/>
      <c r="O1667" s="82"/>
      <c r="P1667" s="82"/>
      <c r="Q1667" s="82"/>
      <c r="R1667" s="82"/>
      <c r="S1667" s="82"/>
      <c r="T1667" s="82"/>
      <c r="U1667" s="82"/>
      <c r="V1667" s="82"/>
      <c r="W1667" s="82"/>
      <c r="X1667" s="82"/>
      <c r="Y1667" s="82"/>
      <c r="Z1667" s="82"/>
      <c r="AA1667" s="82"/>
      <c r="AB1667" s="82"/>
      <c r="AC1667" s="82"/>
      <c r="AD1667" s="82"/>
      <c r="AE1667" s="82"/>
      <c r="AF1667" s="82"/>
      <c r="AG1667" s="82"/>
      <c r="AH1667" s="82"/>
      <c r="AI1667" s="82"/>
      <c r="AJ1667" s="82"/>
      <c r="AK1667" s="82"/>
      <c r="AL1667" s="82"/>
      <c r="AM1667" s="82"/>
      <c r="AN1667" s="82"/>
      <c r="AO1667" s="82"/>
      <c r="AP1667" s="82"/>
      <c r="AQ1667" s="82"/>
      <c r="AR1667" s="82"/>
      <c r="AS1667" s="82"/>
      <c r="AT1667" s="82"/>
      <c r="AU1667" s="82"/>
      <c r="AV1667" s="82"/>
      <c r="AW1667" s="82"/>
      <c r="AX1667" s="82"/>
      <c r="AY1667" s="82"/>
      <c r="AZ1667" s="82"/>
      <c r="BA1667" s="82"/>
      <c r="BB1667" s="82"/>
      <c r="BC1667" s="83"/>
    </row>
    <row r="1668" spans="1:77" ht="10.5" hidden="1" customHeight="1">
      <c r="A1668" s="85"/>
      <c r="B1668" s="86"/>
      <c r="C1668" s="86"/>
      <c r="D1668" s="86"/>
      <c r="E1668" s="86"/>
      <c r="F1668" s="86"/>
      <c r="G1668" s="86"/>
      <c r="H1668" s="86"/>
      <c r="I1668" s="86"/>
      <c r="J1668" s="86"/>
      <c r="K1668" s="86"/>
      <c r="L1668" s="86"/>
      <c r="M1668" s="86"/>
      <c r="N1668" s="86"/>
      <c r="O1668" s="86"/>
      <c r="P1668" s="86"/>
      <c r="Q1668" s="86"/>
      <c r="R1668" s="86"/>
      <c r="S1668" s="86"/>
      <c r="T1668" s="86"/>
      <c r="U1668" s="86"/>
      <c r="V1668" s="86"/>
      <c r="W1668" s="86"/>
      <c r="X1668" s="86"/>
      <c r="Y1668" s="86"/>
      <c r="Z1668" s="86"/>
      <c r="AA1668" s="86"/>
      <c r="AB1668" s="86"/>
      <c r="AC1668" s="86"/>
      <c r="AD1668" s="86"/>
      <c r="AE1668" s="86"/>
      <c r="AF1668" s="86"/>
      <c r="AG1668" s="86"/>
      <c r="AH1668" s="86"/>
      <c r="AI1668" s="86"/>
      <c r="AJ1668" s="86"/>
      <c r="AK1668" s="86"/>
      <c r="AL1668" s="86"/>
      <c r="AM1668" s="86"/>
      <c r="AN1668" s="86"/>
      <c r="AO1668" s="86"/>
      <c r="AP1668" s="86"/>
      <c r="AQ1668" s="86"/>
      <c r="AR1668" s="86"/>
      <c r="AS1668" s="86"/>
      <c r="AT1668" s="86"/>
      <c r="AU1668" s="86"/>
      <c r="AV1668" s="86"/>
      <c r="AW1668" s="86"/>
      <c r="AX1668" s="86"/>
      <c r="AY1668" s="86"/>
      <c r="AZ1668" s="86"/>
      <c r="BA1668" s="86"/>
      <c r="BB1668" s="86"/>
      <c r="BC1668" s="87"/>
    </row>
    <row r="1669" spans="1:77" hidden="1">
      <c r="A1669" s="48"/>
      <c r="B1669" s="49" t="s">
        <v>1725</v>
      </c>
      <c r="R1669" s="24"/>
      <c r="S1669" s="24"/>
      <c r="U1669" s="1954" t="s">
        <v>1817</v>
      </c>
      <c r="V1669" s="1954"/>
      <c r="W1669" s="1954"/>
      <c r="X1669" s="1954"/>
      <c r="Y1669" s="1954"/>
      <c r="Z1669" s="1954"/>
      <c r="AD1669" s="49" t="s">
        <v>1735</v>
      </c>
      <c r="AV1669" s="1954">
        <v>75</v>
      </c>
      <c r="AW1669" s="1954"/>
      <c r="AX1669" s="1954"/>
      <c r="AY1669" s="1954"/>
      <c r="AZ1669" s="1954"/>
      <c r="BA1669" s="1954"/>
      <c r="BC1669" s="57"/>
    </row>
    <row r="1670" spans="1:77" ht="7.5" hidden="1" customHeight="1">
      <c r="A1670" s="48"/>
      <c r="B1670" s="49"/>
      <c r="AD1670" s="49"/>
      <c r="BC1670" s="57"/>
    </row>
    <row r="1671" spans="1:77" hidden="1">
      <c r="A1671" s="48"/>
      <c r="B1671" s="49" t="s">
        <v>1732</v>
      </c>
      <c r="U1671" s="1956" t="str">
        <f>IF(AM21&lt;&gt;"",AM21,"")</f>
        <v/>
      </c>
      <c r="V1671" s="1956"/>
      <c r="W1671" s="1956"/>
      <c r="X1671" s="1956"/>
      <c r="Y1671" s="1956"/>
      <c r="Z1671" s="1956"/>
      <c r="AD1671" s="49" t="s">
        <v>1729</v>
      </c>
      <c r="AV1671" s="1954">
        <v>1</v>
      </c>
      <c r="AW1671" s="1954"/>
      <c r="AX1671" s="1954"/>
      <c r="AY1671" s="1954"/>
      <c r="AZ1671" s="1954"/>
      <c r="BA1671" s="1954"/>
      <c r="BC1671" s="57"/>
    </row>
    <row r="1672" spans="1:77" ht="7.5" hidden="1" customHeight="1">
      <c r="A1672" s="48"/>
      <c r="B1672" s="49"/>
      <c r="AD1672" s="49"/>
      <c r="BC1672" s="57"/>
    </row>
    <row r="1673" spans="1:77" hidden="1">
      <c r="A1673" s="48"/>
      <c r="B1673" s="49" t="s">
        <v>1733</v>
      </c>
      <c r="U1673" s="1956" t="str">
        <f>IF(AM22&lt;&gt;"",AM22,"")</f>
        <v/>
      </c>
      <c r="V1673" s="1956"/>
      <c r="W1673" s="1956"/>
      <c r="X1673" s="1956"/>
      <c r="Y1673" s="1956"/>
      <c r="Z1673" s="1956"/>
      <c r="AD1673" s="49" t="s">
        <v>1726</v>
      </c>
      <c r="AV1673" s="1954" t="s">
        <v>773</v>
      </c>
      <c r="AW1673" s="1954"/>
      <c r="AX1673" s="1954"/>
      <c r="AY1673" s="1954"/>
      <c r="AZ1673" s="1954"/>
      <c r="BA1673" s="1954"/>
      <c r="BC1673" s="57"/>
    </row>
    <row r="1674" spans="1:77" ht="7.5" hidden="1" customHeight="1">
      <c r="A1674" s="48"/>
      <c r="B1674" s="49"/>
      <c r="AD1674" s="49"/>
      <c r="BC1674" s="57"/>
    </row>
    <row r="1675" spans="1:77" hidden="1">
      <c r="A1675" s="48"/>
      <c r="B1675" s="49" t="s">
        <v>1728</v>
      </c>
      <c r="U1675" s="1945" t="str">
        <f>IF(AND(U1671&lt;&gt;"",U1673&lt;&gt;""),U1671*U1673,"")</f>
        <v/>
      </c>
      <c r="V1675" s="1946"/>
      <c r="W1675" s="1946"/>
      <c r="X1675" s="1946"/>
      <c r="Y1675" s="1946"/>
      <c r="Z1675" s="1946"/>
      <c r="AD1675" s="49" t="s">
        <v>1731</v>
      </c>
      <c r="AV1675" s="1947">
        <v>0.35399999999999998</v>
      </c>
      <c r="AW1675" s="1947"/>
      <c r="AX1675" s="1947"/>
      <c r="AY1675" s="1947"/>
      <c r="AZ1675" s="1947"/>
      <c r="BA1675" s="1947"/>
      <c r="BC1675" s="57"/>
    </row>
    <row r="1676" spans="1:77" ht="6.75" hidden="1" customHeight="1">
      <c r="A1676" s="52"/>
      <c r="B1676" s="58"/>
      <c r="C1676" s="58"/>
      <c r="D1676" s="58"/>
      <c r="E1676" s="58"/>
      <c r="F1676" s="58"/>
      <c r="G1676" s="58"/>
      <c r="H1676" s="58"/>
      <c r="I1676" s="58"/>
      <c r="J1676" s="58"/>
      <c r="K1676" s="58"/>
      <c r="L1676" s="58"/>
      <c r="M1676" s="58"/>
      <c r="N1676" s="58"/>
      <c r="O1676" s="58"/>
      <c r="P1676" s="58"/>
      <c r="Q1676" s="58"/>
      <c r="R1676" s="58"/>
      <c r="S1676" s="58"/>
      <c r="T1676" s="58"/>
      <c r="U1676" s="58"/>
      <c r="V1676" s="58"/>
      <c r="W1676" s="58"/>
      <c r="X1676" s="58"/>
      <c r="Y1676" s="58"/>
      <c r="Z1676" s="58"/>
      <c r="AA1676" s="58"/>
      <c r="AB1676" s="58"/>
      <c r="AC1676" s="58"/>
      <c r="AD1676" s="58"/>
      <c r="AE1676" s="58"/>
      <c r="AF1676" s="58"/>
      <c r="AG1676" s="58"/>
      <c r="AH1676" s="58"/>
      <c r="AI1676" s="58"/>
      <c r="AJ1676" s="58"/>
      <c r="AK1676" s="58"/>
      <c r="AL1676" s="58"/>
      <c r="AM1676" s="58"/>
      <c r="AN1676" s="58"/>
      <c r="AO1676" s="58"/>
      <c r="AP1676" s="58"/>
      <c r="AQ1676" s="58"/>
      <c r="AR1676" s="58"/>
      <c r="AS1676" s="58"/>
      <c r="AT1676" s="58"/>
      <c r="AU1676" s="58"/>
      <c r="AV1676" s="58"/>
      <c r="AW1676" s="58"/>
      <c r="AX1676" s="58"/>
      <c r="AY1676" s="58"/>
      <c r="AZ1676" s="58"/>
      <c r="BA1676" s="58"/>
      <c r="BB1676" s="58"/>
      <c r="BC1676" s="59"/>
    </row>
    <row r="1677" spans="1:77" hidden="1">
      <c r="A1677" s="48"/>
    </row>
    <row r="1678" spans="1:77" hidden="1"/>
    <row r="1679" spans="1:77" ht="6" hidden="1" customHeight="1">
      <c r="A1679" s="56"/>
      <c r="B1679" s="95"/>
      <c r="C1679" s="95"/>
      <c r="D1679" s="95"/>
      <c r="E1679" s="95"/>
      <c r="F1679" s="95"/>
      <c r="G1679" s="95"/>
      <c r="H1679" s="95"/>
      <c r="I1679" s="95"/>
      <c r="J1679" s="95"/>
      <c r="K1679" s="95"/>
      <c r="L1679" s="95"/>
      <c r="M1679" s="95"/>
      <c r="N1679" s="95"/>
      <c r="O1679" s="95"/>
      <c r="P1679" s="95"/>
      <c r="Q1679" s="95"/>
      <c r="R1679" s="95"/>
      <c r="S1679" s="95"/>
      <c r="T1679" s="95"/>
      <c r="U1679" s="95"/>
      <c r="V1679" s="95"/>
      <c r="W1679" s="95"/>
      <c r="X1679" s="95"/>
      <c r="Y1679" s="95"/>
      <c r="Z1679" s="95"/>
      <c r="AA1679" s="95"/>
      <c r="AB1679" s="95"/>
      <c r="AC1679" s="95"/>
      <c r="AD1679" s="95"/>
      <c r="AE1679" s="95"/>
      <c r="AF1679" s="95"/>
      <c r="AG1679" s="95"/>
      <c r="AH1679" s="95"/>
      <c r="AI1679" s="95"/>
      <c r="AJ1679" s="95"/>
      <c r="AK1679" s="95"/>
      <c r="AL1679" s="95"/>
      <c r="AM1679" s="95"/>
      <c r="AN1679" s="95"/>
      <c r="AO1679" s="95"/>
      <c r="AP1679" s="95"/>
      <c r="AQ1679" s="95"/>
      <c r="AR1679" s="95"/>
      <c r="AS1679" s="95"/>
      <c r="AT1679" s="95"/>
      <c r="AU1679" s="95"/>
      <c r="AV1679" s="95"/>
      <c r="AW1679" s="95"/>
      <c r="AX1679" s="95"/>
      <c r="AY1679" s="95"/>
      <c r="AZ1679" s="95"/>
      <c r="BA1679" s="95"/>
      <c r="BB1679" s="95"/>
      <c r="BC1679" s="96"/>
    </row>
    <row r="1680" spans="1:77" hidden="1">
      <c r="A1680" s="1082" t="s">
        <v>765</v>
      </c>
      <c r="B1680" s="1083"/>
      <c r="C1680" s="1083"/>
      <c r="D1680" s="1083"/>
      <c r="E1680" s="1083"/>
      <c r="F1680" s="1083"/>
      <c r="G1680" s="1083"/>
      <c r="H1680" s="1083"/>
      <c r="I1680" s="1083"/>
      <c r="J1680" s="1083"/>
      <c r="K1680" s="1083"/>
      <c r="L1680" s="1083"/>
      <c r="M1680" s="1083"/>
      <c r="N1680" s="1083"/>
      <c r="O1680" s="1083"/>
      <c r="P1680" s="1083"/>
      <c r="Q1680" s="1083"/>
      <c r="R1680" s="1083"/>
      <c r="S1680" s="1083"/>
      <c r="T1680" s="1083"/>
      <c r="U1680" s="1083"/>
      <c r="V1680" s="1083"/>
      <c r="W1680" s="1083"/>
      <c r="X1680" s="1083"/>
      <c r="Y1680" s="1083"/>
      <c r="Z1680" s="1083"/>
      <c r="AA1680" s="1083"/>
      <c r="AB1680" s="1083"/>
      <c r="AC1680" s="1083"/>
      <c r="AD1680" s="1083"/>
      <c r="AE1680" s="1083"/>
      <c r="AF1680" s="1083"/>
      <c r="AG1680" s="1083"/>
      <c r="AH1680" s="1083"/>
      <c r="AI1680" s="1083"/>
      <c r="AJ1680" s="1083"/>
      <c r="AK1680" s="1083"/>
      <c r="AL1680" s="1083"/>
      <c r="AM1680" s="1083"/>
      <c r="AN1680" s="1083"/>
      <c r="AO1680" s="1083"/>
      <c r="AP1680" s="1083"/>
      <c r="AQ1680" s="1083"/>
      <c r="AR1680" s="1083"/>
      <c r="AS1680" s="1083"/>
      <c r="AT1680" s="1083"/>
      <c r="AU1680" s="1083"/>
      <c r="AV1680" s="1083"/>
      <c r="AW1680" s="1083"/>
      <c r="AX1680" s="1083"/>
      <c r="AY1680" s="1083"/>
      <c r="AZ1680" s="1083"/>
      <c r="BA1680" s="1083"/>
      <c r="BB1680" s="1083"/>
      <c r="BC1680" s="1084"/>
      <c r="BE1680" s="97"/>
      <c r="BF1680" s="97"/>
      <c r="BG1680" s="97"/>
      <c r="BH1680" s="97"/>
      <c r="BI1680" s="97"/>
      <c r="BJ1680" s="97"/>
      <c r="BK1680" s="97"/>
      <c r="BL1680" s="97"/>
      <c r="BM1680" s="97"/>
      <c r="BN1680" s="97"/>
      <c r="BO1680" s="97"/>
      <c r="BP1680" s="97"/>
      <c r="BQ1680" s="97"/>
      <c r="BR1680" s="97"/>
      <c r="BS1680" s="97"/>
      <c r="BT1680" s="97"/>
      <c r="BU1680" s="97"/>
      <c r="BV1680" s="97"/>
      <c r="BW1680" s="97"/>
      <c r="BX1680" s="97"/>
      <c r="BY1680" s="97"/>
    </row>
    <row r="1681" spans="1:75" ht="5.25" hidden="1" customHeight="1">
      <c r="A1681" s="52"/>
      <c r="B1681" s="58"/>
      <c r="C1681" s="58"/>
      <c r="D1681" s="58"/>
      <c r="E1681" s="58"/>
      <c r="F1681" s="58"/>
      <c r="G1681" s="58"/>
      <c r="H1681" s="58"/>
      <c r="I1681" s="58"/>
      <c r="J1681" s="58"/>
      <c r="K1681" s="58"/>
      <c r="L1681" s="58"/>
      <c r="M1681" s="58"/>
      <c r="N1681" s="58"/>
      <c r="O1681" s="58"/>
      <c r="P1681" s="58"/>
      <c r="Q1681" s="58"/>
      <c r="R1681" s="58"/>
      <c r="S1681" s="58"/>
      <c r="T1681" s="58"/>
      <c r="U1681" s="58"/>
      <c r="V1681" s="58"/>
      <c r="W1681" s="58"/>
      <c r="X1681" s="58"/>
      <c r="Y1681" s="58"/>
      <c r="Z1681" s="58"/>
      <c r="AA1681" s="58"/>
      <c r="AB1681" s="58"/>
      <c r="AC1681" s="58"/>
      <c r="AD1681" s="58"/>
      <c r="AE1681" s="58"/>
      <c r="AF1681" s="58"/>
      <c r="AG1681" s="58"/>
      <c r="AH1681" s="58"/>
      <c r="AI1681" s="58"/>
      <c r="AJ1681" s="58"/>
      <c r="AK1681" s="58"/>
      <c r="AL1681" s="58"/>
      <c r="AM1681" s="58"/>
      <c r="AN1681" s="58"/>
      <c r="AO1681" s="58"/>
      <c r="AP1681" s="58"/>
      <c r="AQ1681" s="58"/>
      <c r="AR1681" s="58"/>
      <c r="AS1681" s="58"/>
      <c r="AT1681" s="58"/>
      <c r="AU1681" s="58"/>
      <c r="AV1681" s="58"/>
      <c r="AW1681" s="58"/>
      <c r="AX1681" s="58"/>
      <c r="AY1681" s="58"/>
      <c r="AZ1681" s="58"/>
      <c r="BA1681" s="58"/>
      <c r="BB1681" s="58"/>
      <c r="BC1681" s="59"/>
    </row>
    <row r="1682" spans="1:75" ht="5.25" hidden="1" customHeight="1">
      <c r="A1682" s="98"/>
      <c r="B1682" s="99"/>
      <c r="C1682" s="99"/>
      <c r="D1682" s="99"/>
      <c r="E1682" s="99"/>
      <c r="F1682" s="99"/>
      <c r="G1682" s="99"/>
      <c r="H1682" s="99"/>
      <c r="I1682" s="99"/>
      <c r="J1682" s="99"/>
      <c r="K1682" s="99"/>
      <c r="L1682" s="99"/>
      <c r="M1682" s="99"/>
      <c r="N1682" s="99"/>
      <c r="O1682" s="99"/>
      <c r="P1682" s="99"/>
      <c r="Q1682" s="99"/>
      <c r="R1682" s="99"/>
      <c r="S1682" s="99"/>
      <c r="T1682" s="99"/>
      <c r="U1682" s="99"/>
      <c r="V1682" s="99"/>
      <c r="W1682" s="99"/>
      <c r="X1682" s="99"/>
      <c r="Y1682" s="99"/>
      <c r="Z1682" s="99"/>
      <c r="AA1682" s="99"/>
      <c r="AB1682" s="99"/>
      <c r="AC1682" s="99"/>
      <c r="AD1682" s="99"/>
      <c r="AE1682" s="99"/>
      <c r="AF1682" s="99"/>
      <c r="AG1682" s="99"/>
      <c r="AH1682" s="99"/>
      <c r="AI1682" s="99"/>
      <c r="AJ1682" s="99"/>
      <c r="AK1682" s="99"/>
      <c r="AL1682" s="99"/>
      <c r="AM1682" s="99"/>
      <c r="AN1682" s="99"/>
      <c r="AO1682" s="99"/>
      <c r="AP1682" s="99"/>
      <c r="AQ1682" s="99"/>
      <c r="AR1682" s="99"/>
      <c r="AS1682" s="99"/>
      <c r="AT1682" s="99"/>
      <c r="AU1682" s="99"/>
      <c r="AV1682" s="99"/>
      <c r="AW1682" s="99"/>
      <c r="AX1682" s="99"/>
      <c r="AY1682" s="99"/>
      <c r="AZ1682" s="99"/>
      <c r="BA1682" s="99"/>
      <c r="BB1682" s="99"/>
      <c r="BC1682" s="278"/>
      <c r="BD1682" s="383"/>
      <c r="BE1682" s="100"/>
      <c r="BF1682" s="100"/>
      <c r="BG1682" s="100"/>
      <c r="BH1682" s="100"/>
      <c r="BI1682" s="100"/>
      <c r="BJ1682" s="100"/>
      <c r="BK1682" s="100"/>
      <c r="BL1682" s="100"/>
      <c r="BM1682" s="100"/>
      <c r="BN1682" s="100"/>
      <c r="BO1682" s="100"/>
      <c r="BP1682" s="100"/>
      <c r="BQ1682" s="100"/>
      <c r="BR1682" s="100"/>
    </row>
    <row r="1683" spans="1:75" hidden="1">
      <c r="A1683" s="101"/>
      <c r="B1683" s="100"/>
      <c r="C1683" s="100"/>
      <c r="D1683" s="100"/>
      <c r="E1683" s="100"/>
      <c r="F1683" s="100"/>
      <c r="G1683" s="100"/>
      <c r="H1683" s="100"/>
      <c r="I1683" s="100"/>
      <c r="J1683" s="100"/>
      <c r="K1683" s="100"/>
      <c r="L1683" s="102" t="s">
        <v>322</v>
      </c>
      <c r="M1683" s="100"/>
      <c r="N1683" s="164"/>
      <c r="O1683" s="100"/>
      <c r="P1683" s="100"/>
      <c r="Q1683" s="100"/>
      <c r="R1683" s="100"/>
      <c r="S1683" s="100"/>
      <c r="U1683" s="100"/>
      <c r="V1683" s="100"/>
      <c r="Y1683" s="100"/>
      <c r="Z1683" s="100"/>
      <c r="AA1683" s="100"/>
      <c r="AC1683" s="100"/>
      <c r="AD1683" s="102" t="s">
        <v>323</v>
      </c>
      <c r="AE1683" s="100"/>
      <c r="AF1683" s="164"/>
      <c r="AG1683" s="100"/>
      <c r="AI1683" s="100"/>
      <c r="AK1683" s="100"/>
      <c r="AL1683" s="100"/>
      <c r="AM1683" s="100"/>
      <c r="AO1683" s="100"/>
      <c r="AP1683" s="100"/>
      <c r="AQ1683" s="100"/>
      <c r="AR1683" s="100"/>
      <c r="AT1683" s="100"/>
      <c r="AU1683" s="100"/>
      <c r="AV1683" s="102" t="s">
        <v>251</v>
      </c>
      <c r="AX1683" s="164"/>
      <c r="AY1683" s="100"/>
      <c r="AZ1683" s="100"/>
      <c r="BA1683" s="100"/>
      <c r="BB1683" s="100"/>
      <c r="BC1683" s="279"/>
      <c r="BD1683" s="383"/>
      <c r="BE1683" s="100"/>
      <c r="BF1683" s="100"/>
      <c r="BG1683" s="100"/>
      <c r="BH1683" s="100"/>
      <c r="BJ1683" s="100"/>
      <c r="BK1683" s="100"/>
      <c r="BL1683" s="100"/>
      <c r="BM1683" s="100"/>
      <c r="BN1683" s="100"/>
      <c r="BO1683" s="100"/>
      <c r="BP1683" s="100"/>
      <c r="BQ1683" s="100"/>
      <c r="BR1683" s="100"/>
      <c r="BW1683" s="103"/>
    </row>
    <row r="1684" spans="1:75" ht="5.25" hidden="1" customHeight="1">
      <c r="A1684" s="101"/>
      <c r="B1684" s="100"/>
      <c r="C1684" s="100"/>
      <c r="D1684" s="100"/>
      <c r="E1684" s="100"/>
      <c r="F1684" s="100"/>
      <c r="G1684" s="100"/>
      <c r="H1684" s="100"/>
      <c r="I1684" s="100"/>
      <c r="J1684" s="100"/>
      <c r="K1684" s="100"/>
      <c r="L1684" s="102"/>
      <c r="M1684" s="100"/>
      <c r="N1684" s="100"/>
      <c r="O1684" s="100"/>
      <c r="P1684" s="100"/>
      <c r="Q1684" s="100"/>
      <c r="R1684" s="100"/>
      <c r="S1684" s="100"/>
      <c r="U1684" s="100"/>
      <c r="V1684" s="100"/>
      <c r="X1684" s="102"/>
      <c r="Y1684" s="100"/>
      <c r="Z1684" s="100"/>
      <c r="AA1684" s="100"/>
      <c r="AB1684" s="100"/>
      <c r="AC1684" s="100"/>
      <c r="AD1684" s="100"/>
      <c r="AE1684" s="100"/>
      <c r="AF1684" s="100"/>
      <c r="AG1684" s="100"/>
      <c r="AI1684" s="100"/>
      <c r="AJ1684" s="102"/>
      <c r="AK1684" s="100"/>
      <c r="AL1684" s="100"/>
      <c r="AM1684" s="100"/>
      <c r="AN1684" s="100"/>
      <c r="AO1684" s="100"/>
      <c r="AP1684" s="100"/>
      <c r="AQ1684" s="100"/>
      <c r="AR1684" s="100"/>
      <c r="AS1684" s="100"/>
      <c r="AT1684" s="100"/>
      <c r="AU1684" s="100"/>
      <c r="AV1684" s="100"/>
      <c r="AW1684" s="100"/>
      <c r="AX1684" s="100"/>
      <c r="AY1684" s="100"/>
      <c r="AZ1684" s="100"/>
      <c r="BA1684" s="100"/>
      <c r="BB1684" s="100"/>
      <c r="BC1684" s="279"/>
      <c r="BD1684" s="383"/>
      <c r="BE1684" s="100"/>
      <c r="BF1684" s="100"/>
      <c r="BG1684" s="100"/>
      <c r="BH1684" s="100"/>
      <c r="BI1684" s="100"/>
      <c r="BJ1684" s="100"/>
      <c r="BK1684" s="100"/>
      <c r="BL1684" s="100"/>
      <c r="BM1684" s="100"/>
      <c r="BN1684" s="100"/>
      <c r="BO1684" s="100"/>
      <c r="BP1684" s="100"/>
      <c r="BQ1684" s="100"/>
      <c r="BR1684" s="100"/>
      <c r="BW1684" s="103"/>
    </row>
    <row r="1685" spans="1:75" hidden="1">
      <c r="A1685" s="101"/>
      <c r="B1685" s="100"/>
      <c r="C1685" s="100"/>
      <c r="D1685" s="100"/>
      <c r="E1685" s="100"/>
      <c r="F1685" s="100"/>
      <c r="G1685" s="100"/>
      <c r="H1685" s="100"/>
      <c r="I1685" s="100"/>
      <c r="J1685" s="100"/>
      <c r="K1685" s="100"/>
      <c r="L1685" s="102" t="s">
        <v>324</v>
      </c>
      <c r="N1685" s="164"/>
      <c r="O1685" s="100"/>
      <c r="P1685" s="100"/>
      <c r="Q1685" s="100"/>
      <c r="R1685" s="100"/>
      <c r="S1685" s="100"/>
      <c r="U1685" s="100"/>
      <c r="V1685" s="100"/>
      <c r="X1685" s="102"/>
      <c r="Y1685" s="100"/>
      <c r="Z1685" s="100"/>
      <c r="AA1685" s="100"/>
      <c r="AB1685" s="100"/>
      <c r="AC1685" s="100"/>
      <c r="AD1685" s="102" t="s">
        <v>249</v>
      </c>
      <c r="AE1685" s="100"/>
      <c r="AF1685" s="164"/>
      <c r="AG1685" s="100"/>
      <c r="AI1685" s="100"/>
      <c r="AJ1685" s="102"/>
      <c r="AK1685" s="100"/>
      <c r="AL1685" s="100"/>
      <c r="AM1685" s="100"/>
      <c r="AN1685" s="100"/>
      <c r="AO1685" s="100"/>
      <c r="AP1685" s="100"/>
      <c r="AQ1685" s="100"/>
      <c r="AR1685" s="100"/>
      <c r="AS1685" s="100"/>
      <c r="AT1685" s="100"/>
      <c r="AU1685" s="100"/>
      <c r="AV1685" s="102" t="s">
        <v>250</v>
      </c>
      <c r="AW1685" s="100"/>
      <c r="AX1685" s="164"/>
      <c r="AY1685" s="100"/>
      <c r="AZ1685" s="100"/>
      <c r="BA1685" s="100"/>
      <c r="BB1685" s="100"/>
      <c r="BC1685" s="279"/>
      <c r="BD1685" s="383"/>
      <c r="BE1685" s="100"/>
      <c r="BF1685" s="100"/>
      <c r="BG1685" s="100"/>
      <c r="BH1685" s="100"/>
      <c r="BI1685" s="100"/>
      <c r="BJ1685" s="100"/>
      <c r="BK1685" s="100"/>
      <c r="BL1685" s="100"/>
      <c r="BM1685" s="100"/>
      <c r="BN1685" s="100"/>
      <c r="BO1685" s="100"/>
      <c r="BP1685" s="100"/>
      <c r="BQ1685" s="100"/>
      <c r="BR1685" s="100"/>
      <c r="BW1685" s="103"/>
    </row>
    <row r="1686" spans="1:75" ht="5.25" hidden="1" customHeight="1">
      <c r="A1686" s="101"/>
      <c r="B1686" s="100"/>
      <c r="C1686" s="100"/>
      <c r="D1686" s="100"/>
      <c r="E1686" s="100"/>
      <c r="F1686" s="100"/>
      <c r="G1686" s="100"/>
      <c r="H1686" s="100"/>
      <c r="I1686" s="100"/>
      <c r="J1686" s="100"/>
      <c r="K1686" s="104"/>
      <c r="L1686" s="105"/>
      <c r="M1686" s="104"/>
      <c r="N1686" s="104"/>
      <c r="O1686" s="104"/>
      <c r="P1686" s="104"/>
      <c r="Q1686" s="104"/>
      <c r="R1686" s="104"/>
      <c r="S1686" s="104"/>
      <c r="T1686" s="58"/>
      <c r="U1686" s="104"/>
      <c r="V1686" s="104"/>
      <c r="W1686" s="58"/>
      <c r="X1686" s="105"/>
      <c r="Y1686" s="104"/>
      <c r="Z1686" s="104"/>
      <c r="AA1686" s="104"/>
      <c r="AB1686" s="104"/>
      <c r="AC1686" s="104"/>
      <c r="AD1686" s="104"/>
      <c r="AE1686" s="104"/>
      <c r="AF1686" s="104"/>
      <c r="AG1686" s="104"/>
      <c r="AH1686" s="58"/>
      <c r="AI1686" s="104"/>
      <c r="AJ1686" s="105"/>
      <c r="AK1686" s="104"/>
      <c r="AL1686" s="104"/>
      <c r="AM1686" s="104"/>
      <c r="AN1686" s="104"/>
      <c r="AO1686" s="104"/>
      <c r="AP1686" s="104"/>
      <c r="AQ1686" s="104"/>
      <c r="AR1686" s="104"/>
      <c r="AS1686" s="104"/>
      <c r="AT1686" s="104"/>
      <c r="AU1686" s="104"/>
      <c r="AV1686" s="100"/>
      <c r="AW1686" s="100"/>
      <c r="AX1686" s="100"/>
      <c r="AY1686" s="100"/>
      <c r="AZ1686" s="100"/>
      <c r="BA1686" s="100"/>
      <c r="BB1686" s="100"/>
      <c r="BC1686" s="279"/>
      <c r="BD1686" s="383"/>
      <c r="BE1686" s="100"/>
      <c r="BF1686" s="100"/>
      <c r="BG1686" s="100"/>
      <c r="BH1686" s="100"/>
      <c r="BI1686" s="100"/>
      <c r="BJ1686" s="100"/>
      <c r="BK1686" s="100"/>
      <c r="BL1686" s="100"/>
      <c r="BM1686" s="100"/>
      <c r="BN1686" s="100"/>
      <c r="BO1686" s="100"/>
      <c r="BP1686" s="100"/>
      <c r="BQ1686" s="100"/>
      <c r="BR1686" s="100"/>
      <c r="BW1686" s="103"/>
    </row>
    <row r="1687" spans="1:75" ht="5.25" hidden="1" customHeight="1">
      <c r="A1687" s="48"/>
      <c r="BC1687" s="57"/>
    </row>
    <row r="1688" spans="1:75" hidden="1">
      <c r="A1688" s="48"/>
      <c r="AT1688" s="106" t="s">
        <v>1430</v>
      </c>
      <c r="AV1688" s="1955"/>
      <c r="AW1688" s="1955"/>
      <c r="AX1688" s="1955"/>
      <c r="AY1688" s="1955"/>
      <c r="AZ1688" s="1955"/>
      <c r="BA1688" s="1955"/>
      <c r="BC1688" s="57"/>
    </row>
    <row r="1689" spans="1:75" ht="5.25" hidden="1" customHeight="1">
      <c r="A1689" s="52"/>
      <c r="B1689" s="58"/>
      <c r="C1689" s="58"/>
      <c r="D1689" s="58"/>
      <c r="E1689" s="58"/>
      <c r="F1689" s="58"/>
      <c r="G1689" s="58"/>
      <c r="H1689" s="58"/>
      <c r="I1689" s="58"/>
      <c r="J1689" s="58"/>
      <c r="K1689" s="58"/>
      <c r="L1689" s="58"/>
      <c r="M1689" s="58"/>
      <c r="N1689" s="58"/>
      <c r="O1689" s="58"/>
      <c r="P1689" s="58"/>
      <c r="Q1689" s="58"/>
      <c r="R1689" s="58"/>
      <c r="S1689" s="58"/>
      <c r="T1689" s="58"/>
      <c r="U1689" s="58"/>
      <c r="V1689" s="58"/>
      <c r="W1689" s="58"/>
      <c r="X1689" s="58"/>
      <c r="Y1689" s="58"/>
      <c r="Z1689" s="58"/>
      <c r="AA1689" s="58"/>
      <c r="AB1689" s="58"/>
      <c r="AC1689" s="58"/>
      <c r="AD1689" s="58"/>
      <c r="AE1689" s="58"/>
      <c r="AF1689" s="58"/>
      <c r="AG1689" s="58"/>
      <c r="AH1689" s="58"/>
      <c r="AI1689" s="58"/>
      <c r="AJ1689" s="58"/>
      <c r="AK1689" s="58"/>
      <c r="AL1689" s="58"/>
      <c r="AM1689" s="58"/>
      <c r="AN1689" s="58"/>
      <c r="AO1689" s="58"/>
      <c r="AP1689" s="58"/>
      <c r="AQ1689" s="58"/>
      <c r="AR1689" s="58"/>
      <c r="AS1689" s="58"/>
      <c r="AT1689" s="58"/>
      <c r="AU1689" s="58"/>
      <c r="AV1689" s="58"/>
      <c r="AW1689" s="58"/>
      <c r="AX1689" s="58"/>
      <c r="AY1689" s="58"/>
      <c r="AZ1689" s="58"/>
      <c r="BA1689" s="58"/>
      <c r="BB1689" s="58"/>
      <c r="BC1689" s="59"/>
    </row>
    <row r="1690" spans="1:75" hidden="1"/>
    <row r="1691" spans="1:75" hidden="1"/>
    <row r="1692" spans="1:75" ht="32.25" hidden="1" customHeight="1">
      <c r="B1692" s="1569" t="s">
        <v>1951</v>
      </c>
      <c r="C1692" s="1570"/>
      <c r="D1692" s="1570"/>
      <c r="E1692" s="1570"/>
      <c r="F1692" s="1570"/>
      <c r="G1692" s="1570"/>
      <c r="H1692" s="1570"/>
      <c r="I1692" s="1570"/>
      <c r="J1692" s="1570"/>
      <c r="K1692" s="1570"/>
      <c r="L1692" s="1570"/>
      <c r="M1692" s="1570"/>
      <c r="N1692" s="1570"/>
      <c r="O1692" s="1570"/>
      <c r="P1692" s="1570"/>
      <c r="Q1692" s="1570"/>
      <c r="R1692" s="1570"/>
      <c r="S1692" s="1570"/>
      <c r="T1692" s="1570"/>
      <c r="U1692" s="1570"/>
      <c r="V1692" s="1570"/>
      <c r="W1692" s="1570"/>
      <c r="X1692" s="1570"/>
      <c r="Y1692" s="1570"/>
      <c r="Z1692" s="1571"/>
      <c r="AA1692" s="1569" t="s">
        <v>46</v>
      </c>
      <c r="AB1692" s="1570"/>
      <c r="AC1692" s="1570"/>
      <c r="AD1692" s="1570"/>
      <c r="AE1692" s="1570"/>
      <c r="AF1692" s="1570"/>
      <c r="AG1692" s="1570"/>
      <c r="AH1692" s="1570"/>
      <c r="AI1692" s="1570"/>
      <c r="AJ1692" s="1570"/>
      <c r="AK1692" s="1570"/>
      <c r="AL1692" s="1570"/>
      <c r="AM1692" s="1571"/>
      <c r="AN1692" s="1569" t="s">
        <v>932</v>
      </c>
      <c r="AO1692" s="1570"/>
      <c r="AP1692" s="1570"/>
      <c r="AQ1692" s="1570"/>
      <c r="AR1692" s="1571"/>
      <c r="AS1692" s="1569" t="s">
        <v>930</v>
      </c>
      <c r="AT1692" s="1570"/>
      <c r="AU1692" s="1570"/>
      <c r="AV1692" s="1570"/>
      <c r="AW1692" s="1571"/>
      <c r="AX1692" s="1569" t="s">
        <v>931</v>
      </c>
      <c r="AY1692" s="1570"/>
      <c r="AZ1692" s="1570"/>
      <c r="BA1692" s="1570"/>
      <c r="BB1692" s="1571"/>
    </row>
    <row r="1693" spans="1:75" hidden="1">
      <c r="B1693" s="1819" t="s">
        <v>131</v>
      </c>
      <c r="C1693" s="1820"/>
      <c r="D1693" s="1820"/>
      <c r="E1693" s="1820"/>
      <c r="F1693" s="1820"/>
      <c r="G1693" s="1820"/>
      <c r="H1693" s="1820"/>
      <c r="I1693" s="1820"/>
      <c r="J1693" s="1820"/>
      <c r="K1693" s="1820"/>
      <c r="L1693" s="1820"/>
      <c r="M1693" s="1820"/>
      <c r="N1693" s="1820"/>
      <c r="O1693" s="1820"/>
      <c r="P1693" s="1820"/>
      <c r="Q1693" s="1820"/>
      <c r="R1693" s="1820"/>
      <c r="S1693" s="1820"/>
      <c r="T1693" s="1820"/>
      <c r="U1693" s="1820"/>
      <c r="V1693" s="1820"/>
      <c r="W1693" s="1820"/>
      <c r="X1693" s="1820"/>
      <c r="Y1693" s="1820"/>
      <c r="Z1693" s="1821"/>
      <c r="AA1693" s="1822"/>
      <c r="AB1693" s="1823"/>
      <c r="AC1693" s="1823"/>
      <c r="AD1693" s="1823"/>
      <c r="AE1693" s="1823"/>
      <c r="AF1693" s="1823"/>
      <c r="AG1693" s="1823"/>
      <c r="AH1693" s="1823"/>
      <c r="AI1693" s="1823"/>
      <c r="AJ1693" s="1823"/>
      <c r="AK1693" s="1823"/>
      <c r="AL1693" s="1823"/>
      <c r="AM1693" s="1824"/>
      <c r="AN1693" s="1860"/>
      <c r="AO1693" s="1861"/>
      <c r="AP1693" s="1861"/>
      <c r="AQ1693" s="1861"/>
      <c r="AR1693" s="1862"/>
      <c r="AS1693" s="1822"/>
      <c r="AT1693" s="1823"/>
      <c r="AU1693" s="1823"/>
      <c r="AV1693" s="1823"/>
      <c r="AW1693" s="1824"/>
      <c r="AX1693" s="1822"/>
      <c r="AY1693" s="1823"/>
      <c r="AZ1693" s="1823"/>
      <c r="BA1693" s="1823"/>
      <c r="BB1693" s="1824"/>
    </row>
    <row r="1694" spans="1:75" hidden="1">
      <c r="B1694" s="1819" t="s">
        <v>132</v>
      </c>
      <c r="C1694" s="1820"/>
      <c r="D1694" s="1820"/>
      <c r="E1694" s="1820"/>
      <c r="F1694" s="1820"/>
      <c r="G1694" s="1820"/>
      <c r="H1694" s="1820"/>
      <c r="I1694" s="1820"/>
      <c r="J1694" s="1820"/>
      <c r="K1694" s="1820"/>
      <c r="L1694" s="1820"/>
      <c r="M1694" s="1820"/>
      <c r="N1694" s="1820"/>
      <c r="O1694" s="1820"/>
      <c r="P1694" s="1820"/>
      <c r="Q1694" s="1820"/>
      <c r="R1694" s="1820"/>
      <c r="S1694" s="1820"/>
      <c r="T1694" s="1820"/>
      <c r="U1694" s="1820"/>
      <c r="V1694" s="1820"/>
      <c r="W1694" s="1820"/>
      <c r="X1694" s="1820"/>
      <c r="Y1694" s="1820"/>
      <c r="Z1694" s="1821"/>
      <c r="AA1694" s="1822"/>
      <c r="AB1694" s="1823"/>
      <c r="AC1694" s="1823"/>
      <c r="AD1694" s="1823"/>
      <c r="AE1694" s="1823"/>
      <c r="AF1694" s="1823"/>
      <c r="AG1694" s="1823"/>
      <c r="AH1694" s="1823"/>
      <c r="AI1694" s="1823"/>
      <c r="AJ1694" s="1823"/>
      <c r="AK1694" s="1823"/>
      <c r="AL1694" s="1823"/>
      <c r="AM1694" s="1824"/>
      <c r="AN1694" s="1860"/>
      <c r="AO1694" s="1861"/>
      <c r="AP1694" s="1861"/>
      <c r="AQ1694" s="1861"/>
      <c r="AR1694" s="1862"/>
      <c r="AS1694" s="1822"/>
      <c r="AT1694" s="1823"/>
      <c r="AU1694" s="1823"/>
      <c r="AV1694" s="1823"/>
      <c r="AW1694" s="1824"/>
      <c r="AX1694" s="1822"/>
      <c r="AY1694" s="1823"/>
      <c r="AZ1694" s="1823"/>
      <c r="BA1694" s="1823"/>
      <c r="BB1694" s="1824"/>
    </row>
    <row r="1695" spans="1:75" hidden="1">
      <c r="B1695" s="1819" t="s">
        <v>133</v>
      </c>
      <c r="C1695" s="1820"/>
      <c r="D1695" s="1820"/>
      <c r="E1695" s="1820"/>
      <c r="F1695" s="1820"/>
      <c r="G1695" s="1820"/>
      <c r="H1695" s="1820"/>
      <c r="I1695" s="1820"/>
      <c r="J1695" s="1820"/>
      <c r="K1695" s="1820"/>
      <c r="L1695" s="1820"/>
      <c r="M1695" s="1820"/>
      <c r="N1695" s="1820"/>
      <c r="O1695" s="1820"/>
      <c r="P1695" s="1820"/>
      <c r="Q1695" s="1820"/>
      <c r="R1695" s="1820"/>
      <c r="S1695" s="1820"/>
      <c r="T1695" s="1820"/>
      <c r="U1695" s="1820"/>
      <c r="V1695" s="1820"/>
      <c r="W1695" s="1820"/>
      <c r="X1695" s="1820"/>
      <c r="Y1695" s="1820"/>
      <c r="Z1695" s="1821"/>
      <c r="AA1695" s="1822"/>
      <c r="AB1695" s="1823"/>
      <c r="AC1695" s="1823"/>
      <c r="AD1695" s="1823"/>
      <c r="AE1695" s="1823"/>
      <c r="AF1695" s="1823"/>
      <c r="AG1695" s="1823"/>
      <c r="AH1695" s="1823"/>
      <c r="AI1695" s="1823"/>
      <c r="AJ1695" s="1823"/>
      <c r="AK1695" s="1823"/>
      <c r="AL1695" s="1823"/>
      <c r="AM1695" s="1824"/>
      <c r="AN1695" s="1860"/>
      <c r="AO1695" s="1861"/>
      <c r="AP1695" s="1861"/>
      <c r="AQ1695" s="1861"/>
      <c r="AR1695" s="1862"/>
      <c r="AS1695" s="1822"/>
      <c r="AT1695" s="1823"/>
      <c r="AU1695" s="1823"/>
      <c r="AV1695" s="1823"/>
      <c r="AW1695" s="1824"/>
      <c r="AX1695" s="1822"/>
      <c r="AY1695" s="1823"/>
      <c r="AZ1695" s="1823"/>
      <c r="BA1695" s="1823"/>
      <c r="BB1695" s="1824"/>
    </row>
    <row r="1696" spans="1:75" hidden="1">
      <c r="B1696" s="1819" t="s">
        <v>134</v>
      </c>
      <c r="C1696" s="1820"/>
      <c r="D1696" s="1820"/>
      <c r="E1696" s="1820"/>
      <c r="F1696" s="1820"/>
      <c r="G1696" s="1820"/>
      <c r="H1696" s="1820"/>
      <c r="I1696" s="1820"/>
      <c r="J1696" s="1820"/>
      <c r="K1696" s="1820"/>
      <c r="L1696" s="1820"/>
      <c r="M1696" s="1820"/>
      <c r="N1696" s="1820"/>
      <c r="O1696" s="1820"/>
      <c r="P1696" s="1820"/>
      <c r="Q1696" s="1820"/>
      <c r="R1696" s="1820"/>
      <c r="S1696" s="1820"/>
      <c r="T1696" s="1820"/>
      <c r="U1696" s="1820"/>
      <c r="V1696" s="1820"/>
      <c r="W1696" s="1820"/>
      <c r="X1696" s="1820"/>
      <c r="Y1696" s="1820"/>
      <c r="Z1696" s="1821"/>
      <c r="AA1696" s="1822"/>
      <c r="AB1696" s="1823"/>
      <c r="AC1696" s="1823"/>
      <c r="AD1696" s="1823"/>
      <c r="AE1696" s="1823"/>
      <c r="AF1696" s="1823"/>
      <c r="AG1696" s="1823"/>
      <c r="AH1696" s="1823"/>
      <c r="AI1696" s="1823"/>
      <c r="AJ1696" s="1823"/>
      <c r="AK1696" s="1823"/>
      <c r="AL1696" s="1823"/>
      <c r="AM1696" s="1824"/>
      <c r="AN1696" s="1860"/>
      <c r="AO1696" s="1861"/>
      <c r="AP1696" s="1861"/>
      <c r="AQ1696" s="1861"/>
      <c r="AR1696" s="1862"/>
      <c r="AS1696" s="1822"/>
      <c r="AT1696" s="1823"/>
      <c r="AU1696" s="1823"/>
      <c r="AV1696" s="1823"/>
      <c r="AW1696" s="1824"/>
      <c r="AX1696" s="1822"/>
      <c r="AY1696" s="1823"/>
      <c r="AZ1696" s="1823"/>
      <c r="BA1696" s="1823"/>
      <c r="BB1696" s="1824"/>
    </row>
    <row r="1697" spans="1:76" hidden="1">
      <c r="B1697" s="1819" t="s">
        <v>933</v>
      </c>
      <c r="C1697" s="1820"/>
      <c r="D1697" s="1820"/>
      <c r="E1697" s="1820"/>
      <c r="F1697" s="1820"/>
      <c r="G1697" s="1820"/>
      <c r="H1697" s="1820"/>
      <c r="I1697" s="1820"/>
      <c r="J1697" s="1820"/>
      <c r="K1697" s="1820"/>
      <c r="L1697" s="1820"/>
      <c r="M1697" s="1820"/>
      <c r="N1697" s="1820"/>
      <c r="O1697" s="1820"/>
      <c r="P1697" s="1820"/>
      <c r="Q1697" s="1820"/>
      <c r="R1697" s="1820"/>
      <c r="S1697" s="1820"/>
      <c r="T1697" s="1820"/>
      <c r="U1697" s="1820"/>
      <c r="V1697" s="1820"/>
      <c r="W1697" s="1820"/>
      <c r="X1697" s="1820"/>
      <c r="Y1697" s="1820"/>
      <c r="Z1697" s="1821"/>
      <c r="AA1697" s="1822"/>
      <c r="AB1697" s="1823"/>
      <c r="AC1697" s="1823"/>
      <c r="AD1697" s="1823"/>
      <c r="AE1697" s="1823"/>
      <c r="AF1697" s="1823"/>
      <c r="AG1697" s="1823"/>
      <c r="AH1697" s="1823"/>
      <c r="AI1697" s="1823"/>
      <c r="AJ1697" s="1823"/>
      <c r="AK1697" s="1823"/>
      <c r="AL1697" s="1823"/>
      <c r="AM1697" s="1824"/>
      <c r="AN1697" s="1860"/>
      <c r="AO1697" s="1861"/>
      <c r="AP1697" s="1861"/>
      <c r="AQ1697" s="1861"/>
      <c r="AR1697" s="1862"/>
      <c r="AS1697" s="1822"/>
      <c r="AT1697" s="1823"/>
      <c r="AU1697" s="1823"/>
      <c r="AV1697" s="1823"/>
      <c r="AW1697" s="1824"/>
      <c r="AX1697" s="1822"/>
      <c r="AY1697" s="1823"/>
      <c r="AZ1697" s="1823"/>
      <c r="BA1697" s="1823"/>
      <c r="BB1697" s="1824"/>
    </row>
    <row r="1698" spans="1:76" hidden="1">
      <c r="B1698" s="1819" t="s">
        <v>1508</v>
      </c>
      <c r="C1698" s="1820"/>
      <c r="D1698" s="1820"/>
      <c r="E1698" s="1820"/>
      <c r="F1698" s="1820"/>
      <c r="G1698" s="1820"/>
      <c r="H1698" s="1820"/>
      <c r="I1698" s="1820"/>
      <c r="J1698" s="1820"/>
      <c r="K1698" s="1820"/>
      <c r="L1698" s="1820"/>
      <c r="M1698" s="1820"/>
      <c r="N1698" s="1820"/>
      <c r="O1698" s="1820"/>
      <c r="P1698" s="1820"/>
      <c r="Q1698" s="1820"/>
      <c r="R1698" s="1820"/>
      <c r="S1698" s="1820"/>
      <c r="T1698" s="1820"/>
      <c r="U1698" s="1820"/>
      <c r="V1698" s="1820"/>
      <c r="W1698" s="1820"/>
      <c r="X1698" s="1820"/>
      <c r="Y1698" s="1820"/>
      <c r="Z1698" s="1821"/>
      <c r="AA1698" s="1822"/>
      <c r="AB1698" s="1823"/>
      <c r="AC1698" s="1823"/>
      <c r="AD1698" s="1823"/>
      <c r="AE1698" s="1823"/>
      <c r="AF1698" s="1823"/>
      <c r="AG1698" s="1823"/>
      <c r="AH1698" s="1823"/>
      <c r="AI1698" s="1823"/>
      <c r="AJ1698" s="1823"/>
      <c r="AK1698" s="1823"/>
      <c r="AL1698" s="1823"/>
      <c r="AM1698" s="1824"/>
      <c r="AN1698" s="1860"/>
      <c r="AO1698" s="1861"/>
      <c r="AP1698" s="1861"/>
      <c r="AQ1698" s="1861"/>
      <c r="AR1698" s="1862"/>
      <c r="AS1698" s="1822"/>
      <c r="AT1698" s="1823"/>
      <c r="AU1698" s="1823"/>
      <c r="AV1698" s="1823"/>
      <c r="AW1698" s="1824"/>
      <c r="AX1698" s="1822"/>
      <c r="AY1698" s="1823"/>
      <c r="AZ1698" s="1823"/>
      <c r="BA1698" s="1823"/>
      <c r="BB1698" s="1824"/>
    </row>
    <row r="1699" spans="1:76" hidden="1">
      <c r="B1699" s="1819" t="s">
        <v>44</v>
      </c>
      <c r="C1699" s="1820"/>
      <c r="D1699" s="1820"/>
      <c r="E1699" s="1820"/>
      <c r="F1699" s="1820"/>
      <c r="G1699" s="1820"/>
      <c r="H1699" s="1820"/>
      <c r="I1699" s="1820"/>
      <c r="J1699" s="1820"/>
      <c r="K1699" s="1820"/>
      <c r="L1699" s="1820"/>
      <c r="M1699" s="1820"/>
      <c r="N1699" s="1820"/>
      <c r="O1699" s="1820"/>
      <c r="P1699" s="1820"/>
      <c r="Q1699" s="1820"/>
      <c r="R1699" s="1820"/>
      <c r="S1699" s="1820"/>
      <c r="T1699" s="1820"/>
      <c r="U1699" s="1820"/>
      <c r="V1699" s="1820"/>
      <c r="W1699" s="1820"/>
      <c r="X1699" s="1820"/>
      <c r="Y1699" s="1820"/>
      <c r="Z1699" s="1821"/>
      <c r="AA1699" s="1822"/>
      <c r="AB1699" s="1823"/>
      <c r="AC1699" s="1823"/>
      <c r="AD1699" s="1823"/>
      <c r="AE1699" s="1823"/>
      <c r="AF1699" s="1823"/>
      <c r="AG1699" s="1823"/>
      <c r="AH1699" s="1823"/>
      <c r="AI1699" s="1823"/>
      <c r="AJ1699" s="1823"/>
      <c r="AK1699" s="1823"/>
      <c r="AL1699" s="1823"/>
      <c r="AM1699" s="1824"/>
      <c r="AN1699" s="1860"/>
      <c r="AO1699" s="1861"/>
      <c r="AP1699" s="1861"/>
      <c r="AQ1699" s="1861"/>
      <c r="AR1699" s="1862"/>
      <c r="AS1699" s="1822"/>
      <c r="AT1699" s="1823"/>
      <c r="AU1699" s="1823"/>
      <c r="AV1699" s="1823"/>
      <c r="AW1699" s="1824"/>
      <c r="AX1699" s="1822"/>
      <c r="AY1699" s="1823"/>
      <c r="AZ1699" s="1823"/>
      <c r="BA1699" s="1823"/>
      <c r="BB1699" s="1824"/>
    </row>
    <row r="1700" spans="1:76" hidden="1">
      <c r="B1700" s="1819" t="s">
        <v>130</v>
      </c>
      <c r="C1700" s="1820"/>
      <c r="D1700" s="1820"/>
      <c r="E1700" s="1820"/>
      <c r="F1700" s="1820"/>
      <c r="G1700" s="1820"/>
      <c r="H1700" s="1820"/>
      <c r="I1700" s="1820"/>
      <c r="J1700" s="1820"/>
      <c r="K1700" s="1820"/>
      <c r="L1700" s="1820"/>
      <c r="M1700" s="1820"/>
      <c r="N1700" s="1820"/>
      <c r="O1700" s="1820"/>
      <c r="P1700" s="1820"/>
      <c r="Q1700" s="1820"/>
      <c r="R1700" s="1820"/>
      <c r="S1700" s="1820"/>
      <c r="T1700" s="1820"/>
      <c r="U1700" s="1820"/>
      <c r="V1700" s="1820"/>
      <c r="W1700" s="1820"/>
      <c r="X1700" s="1820"/>
      <c r="Y1700" s="1820"/>
      <c r="Z1700" s="1821"/>
      <c r="AA1700" s="1822"/>
      <c r="AB1700" s="1823"/>
      <c r="AC1700" s="1823"/>
      <c r="AD1700" s="1823"/>
      <c r="AE1700" s="1823"/>
      <c r="AF1700" s="1823"/>
      <c r="AG1700" s="1823"/>
      <c r="AH1700" s="1823"/>
      <c r="AI1700" s="1823"/>
      <c r="AJ1700" s="1823"/>
      <c r="AK1700" s="1823"/>
      <c r="AL1700" s="1823"/>
      <c r="AM1700" s="1824"/>
      <c r="AN1700" s="1860"/>
      <c r="AO1700" s="1861"/>
      <c r="AP1700" s="1861"/>
      <c r="AQ1700" s="1861"/>
      <c r="AR1700" s="1862"/>
      <c r="AS1700" s="1822"/>
      <c r="AT1700" s="1823"/>
      <c r="AU1700" s="1823"/>
      <c r="AV1700" s="1823"/>
      <c r="AW1700" s="1824"/>
      <c r="AX1700" s="1822"/>
      <c r="AY1700" s="1823"/>
      <c r="AZ1700" s="1823"/>
      <c r="BA1700" s="1823"/>
      <c r="BB1700" s="1824"/>
    </row>
    <row r="1701" spans="1:76" hidden="1">
      <c r="B1701" s="1819" t="s">
        <v>45</v>
      </c>
      <c r="C1701" s="1820"/>
      <c r="D1701" s="1820"/>
      <c r="E1701" s="1820"/>
      <c r="F1701" s="1820"/>
      <c r="G1701" s="1820"/>
      <c r="H1701" s="1820"/>
      <c r="I1701" s="1820"/>
      <c r="J1701" s="1820"/>
      <c r="K1701" s="1820"/>
      <c r="L1701" s="1820"/>
      <c r="M1701" s="1820"/>
      <c r="N1701" s="1820"/>
      <c r="O1701" s="1820"/>
      <c r="P1701" s="1820"/>
      <c r="Q1701" s="1820"/>
      <c r="R1701" s="1820"/>
      <c r="S1701" s="1820"/>
      <c r="T1701" s="1820"/>
      <c r="U1701" s="1820"/>
      <c r="V1701" s="1820"/>
      <c r="W1701" s="1820"/>
      <c r="X1701" s="1820"/>
      <c r="Y1701" s="1820"/>
      <c r="Z1701" s="1821"/>
      <c r="AA1701" s="1822"/>
      <c r="AB1701" s="1823"/>
      <c r="AC1701" s="1823"/>
      <c r="AD1701" s="1823"/>
      <c r="AE1701" s="1823"/>
      <c r="AF1701" s="1823"/>
      <c r="AG1701" s="1823"/>
      <c r="AH1701" s="1823"/>
      <c r="AI1701" s="1823"/>
      <c r="AJ1701" s="1823"/>
      <c r="AK1701" s="1823"/>
      <c r="AL1701" s="1823"/>
      <c r="AM1701" s="1824"/>
      <c r="AN1701" s="1860"/>
      <c r="AO1701" s="1861"/>
      <c r="AP1701" s="1861"/>
      <c r="AQ1701" s="1861"/>
      <c r="AR1701" s="1862"/>
      <c r="AS1701" s="1822"/>
      <c r="AT1701" s="1823"/>
      <c r="AU1701" s="1823"/>
      <c r="AV1701" s="1823"/>
      <c r="AW1701" s="1824"/>
      <c r="AX1701" s="1822"/>
      <c r="AY1701" s="1823"/>
      <c r="AZ1701" s="1823"/>
      <c r="BA1701" s="1823"/>
      <c r="BB1701" s="1824"/>
    </row>
    <row r="1702" spans="1:76" hidden="1">
      <c r="B1702" s="1819" t="s">
        <v>538</v>
      </c>
      <c r="C1702" s="1820"/>
      <c r="D1702" s="1820"/>
      <c r="E1702" s="1820"/>
      <c r="F1702" s="1820"/>
      <c r="G1702" s="1820"/>
      <c r="H1702" s="1820"/>
      <c r="I1702" s="1820"/>
      <c r="J1702" s="1820"/>
      <c r="K1702" s="1820"/>
      <c r="L1702" s="1820"/>
      <c r="M1702" s="1820"/>
      <c r="N1702" s="1820"/>
      <c r="O1702" s="1820"/>
      <c r="P1702" s="1820"/>
      <c r="Q1702" s="1820"/>
      <c r="R1702" s="1820"/>
      <c r="S1702" s="1820"/>
      <c r="T1702" s="1820"/>
      <c r="U1702" s="1820"/>
      <c r="V1702" s="1820"/>
      <c r="W1702" s="1820"/>
      <c r="X1702" s="1820"/>
      <c r="Y1702" s="1820"/>
      <c r="Z1702" s="1821"/>
      <c r="AA1702" s="1822"/>
      <c r="AB1702" s="1823"/>
      <c r="AC1702" s="1823"/>
      <c r="AD1702" s="1823"/>
      <c r="AE1702" s="1823"/>
      <c r="AF1702" s="1823"/>
      <c r="AG1702" s="1823"/>
      <c r="AH1702" s="1823"/>
      <c r="AI1702" s="1823"/>
      <c r="AJ1702" s="1823"/>
      <c r="AK1702" s="1823"/>
      <c r="AL1702" s="1823"/>
      <c r="AM1702" s="1824"/>
      <c r="AN1702" s="1860"/>
      <c r="AO1702" s="1861"/>
      <c r="AP1702" s="1861"/>
      <c r="AQ1702" s="1861"/>
      <c r="AR1702" s="1862"/>
      <c r="AS1702" s="1822"/>
      <c r="AT1702" s="1823"/>
      <c r="AU1702" s="1823"/>
      <c r="AV1702" s="1823"/>
      <c r="AW1702" s="1824"/>
      <c r="AX1702" s="1822"/>
      <c r="AY1702" s="1823"/>
      <c r="AZ1702" s="1823"/>
      <c r="BA1702" s="1823"/>
      <c r="BB1702" s="1824"/>
    </row>
    <row r="1703" spans="1:76" hidden="1">
      <c r="B1703" s="1819" t="s">
        <v>539</v>
      </c>
      <c r="C1703" s="1820"/>
      <c r="D1703" s="1820"/>
      <c r="E1703" s="1820"/>
      <c r="F1703" s="1820"/>
      <c r="G1703" s="1820"/>
      <c r="H1703" s="1820"/>
      <c r="I1703" s="1820"/>
      <c r="J1703" s="1820"/>
      <c r="K1703" s="1820"/>
      <c r="L1703" s="1820"/>
      <c r="M1703" s="1820"/>
      <c r="N1703" s="1820"/>
      <c r="O1703" s="1820"/>
      <c r="P1703" s="1820"/>
      <c r="Q1703" s="1820"/>
      <c r="R1703" s="1820"/>
      <c r="S1703" s="1820"/>
      <c r="T1703" s="1820"/>
      <c r="U1703" s="1820"/>
      <c r="V1703" s="1820"/>
      <c r="W1703" s="1820"/>
      <c r="X1703" s="1820"/>
      <c r="Y1703" s="1820"/>
      <c r="Z1703" s="1821"/>
      <c r="AA1703" s="1822"/>
      <c r="AB1703" s="1823"/>
      <c r="AC1703" s="1823"/>
      <c r="AD1703" s="1823"/>
      <c r="AE1703" s="1823"/>
      <c r="AF1703" s="1823"/>
      <c r="AG1703" s="1823"/>
      <c r="AH1703" s="1823"/>
      <c r="AI1703" s="1823"/>
      <c r="AJ1703" s="1823"/>
      <c r="AK1703" s="1823"/>
      <c r="AL1703" s="1823"/>
      <c r="AM1703" s="1824"/>
      <c r="AN1703" s="1860"/>
      <c r="AO1703" s="1861"/>
      <c r="AP1703" s="1861"/>
      <c r="AQ1703" s="1861"/>
      <c r="AR1703" s="1862"/>
      <c r="AS1703" s="1822"/>
      <c r="AT1703" s="1823"/>
      <c r="AU1703" s="1823"/>
      <c r="AV1703" s="1823"/>
      <c r="AW1703" s="1824"/>
      <c r="AX1703" s="1822"/>
      <c r="AY1703" s="1823"/>
      <c r="AZ1703" s="1823"/>
      <c r="BA1703" s="1823"/>
      <c r="BB1703" s="1824"/>
    </row>
    <row r="1704" spans="1:76" hidden="1"/>
    <row r="1705" spans="1:76" hidden="1"/>
    <row r="1706" spans="1:76" ht="5.25" hidden="1" customHeight="1">
      <c r="A1706" s="56"/>
      <c r="B1706" s="95"/>
      <c r="C1706" s="95"/>
      <c r="D1706" s="95"/>
      <c r="E1706" s="95"/>
      <c r="F1706" s="95"/>
      <c r="G1706" s="95"/>
      <c r="H1706" s="95"/>
      <c r="I1706" s="95"/>
      <c r="J1706" s="95"/>
      <c r="K1706" s="95"/>
      <c r="L1706" s="95"/>
      <c r="M1706" s="95"/>
      <c r="N1706" s="95"/>
      <c r="O1706" s="95"/>
      <c r="P1706" s="95"/>
      <c r="Q1706" s="95"/>
      <c r="R1706" s="95"/>
      <c r="S1706" s="95"/>
      <c r="T1706" s="95"/>
      <c r="U1706" s="95"/>
      <c r="V1706" s="95"/>
      <c r="W1706" s="95"/>
      <c r="X1706" s="95"/>
      <c r="Y1706" s="95"/>
      <c r="Z1706" s="95"/>
      <c r="AA1706" s="95"/>
      <c r="AB1706" s="95"/>
      <c r="AC1706" s="95"/>
      <c r="AD1706" s="95"/>
      <c r="AE1706" s="95"/>
      <c r="AF1706" s="95"/>
      <c r="AG1706" s="95"/>
      <c r="AH1706" s="95"/>
      <c r="AI1706" s="95"/>
      <c r="AJ1706" s="95"/>
      <c r="AK1706" s="95"/>
      <c r="AL1706" s="95"/>
      <c r="AM1706" s="95"/>
      <c r="AN1706" s="95"/>
      <c r="AO1706" s="95"/>
      <c r="AP1706" s="95"/>
      <c r="AQ1706" s="95"/>
      <c r="AR1706" s="95"/>
      <c r="AS1706" s="95"/>
      <c r="AT1706" s="95"/>
      <c r="AU1706" s="95"/>
      <c r="AV1706" s="95"/>
      <c r="AW1706" s="95"/>
      <c r="AX1706" s="95"/>
      <c r="AY1706" s="95"/>
      <c r="AZ1706" s="95"/>
      <c r="BA1706" s="95"/>
      <c r="BB1706" s="95"/>
      <c r="BC1706" s="95"/>
    </row>
    <row r="1707" spans="1:76" hidden="1">
      <c r="A1707" s="1082" t="s">
        <v>1722</v>
      </c>
      <c r="B1707" s="1083"/>
      <c r="C1707" s="1083"/>
      <c r="D1707" s="1083"/>
      <c r="E1707" s="1083"/>
      <c r="F1707" s="1083"/>
      <c r="G1707" s="1083"/>
      <c r="H1707" s="1083"/>
      <c r="I1707" s="1083"/>
      <c r="J1707" s="1083"/>
      <c r="K1707" s="1083"/>
      <c r="L1707" s="1083"/>
      <c r="M1707" s="1083"/>
      <c r="N1707" s="1083"/>
      <c r="O1707" s="1083"/>
      <c r="P1707" s="1083"/>
      <c r="Q1707" s="1083"/>
      <c r="R1707" s="1083"/>
      <c r="S1707" s="1083"/>
      <c r="T1707" s="1083"/>
      <c r="U1707" s="1083"/>
      <c r="V1707" s="1083"/>
      <c r="W1707" s="1083"/>
      <c r="X1707" s="1083"/>
      <c r="Y1707" s="1083"/>
      <c r="Z1707" s="1083"/>
      <c r="AA1707" s="1083"/>
      <c r="AB1707" s="1083"/>
      <c r="AC1707" s="1083"/>
      <c r="AD1707" s="1083"/>
      <c r="AE1707" s="1083"/>
      <c r="AF1707" s="1083"/>
      <c r="AG1707" s="1083"/>
      <c r="AH1707" s="1083"/>
      <c r="AI1707" s="1083"/>
      <c r="AJ1707" s="1083"/>
      <c r="AK1707" s="1083"/>
      <c r="AL1707" s="1083"/>
      <c r="AM1707" s="1083"/>
      <c r="AN1707" s="1083"/>
      <c r="AO1707" s="1083"/>
      <c r="AP1707" s="1083"/>
      <c r="AQ1707" s="1083"/>
      <c r="AR1707" s="1083"/>
      <c r="AS1707" s="1083"/>
      <c r="AT1707" s="1083"/>
      <c r="AU1707" s="1083"/>
      <c r="AV1707" s="1083"/>
      <c r="AW1707" s="1083"/>
      <c r="AX1707" s="1083"/>
      <c r="AY1707" s="1083"/>
      <c r="AZ1707" s="1083"/>
      <c r="BA1707" s="1083"/>
      <c r="BB1707" s="1083"/>
      <c r="BC1707" s="1083"/>
    </row>
    <row r="1708" spans="1:76" ht="5.25" hidden="1" customHeight="1">
      <c r="A1708" s="52"/>
      <c r="B1708" s="58"/>
      <c r="C1708" s="58"/>
      <c r="D1708" s="58"/>
      <c r="E1708" s="58"/>
      <c r="F1708" s="58"/>
      <c r="G1708" s="58"/>
      <c r="H1708" s="58"/>
      <c r="I1708" s="58"/>
      <c r="J1708" s="58"/>
      <c r="K1708" s="58"/>
      <c r="L1708" s="58"/>
      <c r="M1708" s="58"/>
      <c r="N1708" s="58"/>
      <c r="O1708" s="58"/>
      <c r="P1708" s="58"/>
      <c r="Q1708" s="58"/>
      <c r="R1708" s="58"/>
      <c r="S1708" s="58"/>
      <c r="T1708" s="58"/>
      <c r="U1708" s="58"/>
      <c r="V1708" s="58"/>
      <c r="W1708" s="58"/>
      <c r="X1708" s="58"/>
      <c r="Y1708" s="58"/>
      <c r="Z1708" s="58"/>
      <c r="AA1708" s="58"/>
      <c r="AB1708" s="58"/>
      <c r="AC1708" s="58"/>
      <c r="AD1708" s="58"/>
      <c r="AE1708" s="58"/>
      <c r="AF1708" s="58"/>
      <c r="AG1708" s="58"/>
      <c r="AH1708" s="58"/>
      <c r="AI1708" s="58"/>
      <c r="AJ1708" s="58"/>
      <c r="AK1708" s="58"/>
      <c r="AL1708" s="58"/>
      <c r="AM1708" s="58"/>
      <c r="AN1708" s="58"/>
      <c r="AO1708" s="58"/>
      <c r="AP1708" s="58"/>
      <c r="AQ1708" s="58"/>
      <c r="AR1708" s="58"/>
      <c r="AS1708" s="58"/>
      <c r="AT1708" s="58"/>
      <c r="AU1708" s="58"/>
      <c r="AV1708" s="58"/>
      <c r="AW1708" s="58"/>
      <c r="AX1708" s="58"/>
      <c r="AY1708" s="58"/>
      <c r="AZ1708" s="58"/>
      <c r="BA1708" s="58"/>
      <c r="BB1708" s="58"/>
      <c r="BC1708" s="58"/>
    </row>
    <row r="1709" spans="1:76" ht="5.25" hidden="1" customHeight="1">
      <c r="A1709" s="79"/>
      <c r="B1709" s="77"/>
      <c r="C1709" s="77"/>
      <c r="D1709" s="77"/>
      <c r="E1709" s="77"/>
      <c r="F1709" s="77"/>
      <c r="G1709" s="77"/>
      <c r="H1709" s="77"/>
      <c r="I1709" s="77"/>
      <c r="J1709" s="107"/>
      <c r="K1709" s="77"/>
      <c r="L1709" s="77"/>
      <c r="M1709" s="77"/>
      <c r="N1709" s="77"/>
      <c r="O1709" s="77"/>
      <c r="P1709" s="77"/>
      <c r="Q1709" s="77"/>
      <c r="R1709" s="77"/>
      <c r="S1709" s="77"/>
      <c r="T1709" s="77"/>
      <c r="U1709" s="77"/>
      <c r="V1709" s="77"/>
      <c r="W1709" s="77"/>
      <c r="X1709" s="77"/>
      <c r="Y1709" s="77"/>
      <c r="Z1709" s="77"/>
      <c r="AA1709" s="77"/>
      <c r="AB1709" s="77"/>
      <c r="AC1709" s="77"/>
      <c r="AD1709" s="77"/>
      <c r="AE1709" s="77"/>
      <c r="AF1709" s="77"/>
      <c r="AG1709" s="77"/>
      <c r="AH1709" s="77"/>
      <c r="AI1709" s="77"/>
      <c r="AJ1709" s="77"/>
      <c r="AK1709" s="107"/>
      <c r="AL1709" s="108"/>
      <c r="AM1709" s="77"/>
      <c r="AN1709" s="77"/>
      <c r="AO1709" s="77"/>
      <c r="AP1709" s="77"/>
      <c r="AQ1709" s="77"/>
      <c r="AR1709" s="77"/>
      <c r="AS1709" s="77"/>
      <c r="AT1709" s="77"/>
      <c r="AU1709" s="77"/>
      <c r="AV1709" s="77"/>
      <c r="AW1709" s="109"/>
      <c r="AX1709" s="109"/>
      <c r="AY1709" s="109"/>
      <c r="AZ1709" s="109"/>
      <c r="BA1709" s="109"/>
      <c r="BB1709" s="109"/>
      <c r="BC1709" s="110"/>
      <c r="BD1709" s="536"/>
      <c r="BE1709" s="68"/>
      <c r="BF1709" s="68"/>
      <c r="BG1709" s="68"/>
      <c r="BH1709" s="68"/>
      <c r="BI1709" s="111"/>
      <c r="BJ1709" s="111"/>
      <c r="BK1709" s="111"/>
      <c r="BL1709" s="111"/>
      <c r="BM1709" s="111"/>
      <c r="BN1709" s="111"/>
      <c r="BO1709" s="111"/>
      <c r="BP1709" s="111"/>
      <c r="BQ1709" s="111"/>
      <c r="BR1709" s="112"/>
      <c r="BS1709" s="112"/>
      <c r="BT1709" s="112"/>
      <c r="BU1709" s="112"/>
      <c r="BV1709" s="112"/>
      <c r="BW1709" s="112"/>
      <c r="BX1709" s="112"/>
    </row>
    <row r="1710" spans="1:76" hidden="1">
      <c r="A1710" s="1864" t="s">
        <v>1820</v>
      </c>
      <c r="B1710" s="1865"/>
      <c r="C1710" s="1865"/>
      <c r="D1710" s="1865"/>
      <c r="E1710" s="1865"/>
      <c r="F1710" s="1865"/>
      <c r="G1710" s="1865"/>
      <c r="H1710" s="1865"/>
      <c r="I1710" s="1865"/>
      <c r="J1710" s="1866"/>
      <c r="K1710" s="1867" t="s">
        <v>407</v>
      </c>
      <c r="L1710" s="1162"/>
      <c r="M1710" s="1162"/>
      <c r="N1710" s="1162"/>
      <c r="O1710" s="1162"/>
      <c r="P1710" s="1162"/>
      <c r="Q1710" s="1162"/>
      <c r="R1710" s="1162"/>
      <c r="S1710" s="1162"/>
      <c r="T1710" s="1162"/>
      <c r="U1710" s="1162"/>
      <c r="V1710" s="1162"/>
      <c r="W1710" s="1162"/>
      <c r="X1710" s="1162"/>
      <c r="Y1710" s="1162"/>
      <c r="Z1710" s="1162"/>
      <c r="AA1710" s="1162"/>
      <c r="AB1710" s="1162"/>
      <c r="AC1710" s="1162"/>
      <c r="AD1710" s="1162"/>
      <c r="AE1710" s="1162"/>
      <c r="AF1710" s="1162"/>
      <c r="AG1710" s="1162"/>
      <c r="AH1710" s="1162"/>
      <c r="AI1710" s="1162"/>
      <c r="AJ1710" s="1162"/>
      <c r="AK1710" s="1869"/>
      <c r="AL1710" s="1867" t="s">
        <v>764</v>
      </c>
      <c r="AM1710" s="1162"/>
      <c r="AN1710" s="1162"/>
      <c r="AO1710" s="1162"/>
      <c r="AP1710" s="1162"/>
      <c r="AQ1710" s="1162"/>
      <c r="AR1710" s="1162"/>
      <c r="AS1710" s="1162"/>
      <c r="AT1710" s="1162"/>
      <c r="AU1710" s="1162"/>
      <c r="AV1710" s="1162"/>
      <c r="AW1710" s="1162"/>
      <c r="AX1710" s="1162"/>
      <c r="AY1710" s="1162"/>
      <c r="AZ1710" s="1162"/>
      <c r="BA1710" s="1162"/>
      <c r="BB1710" s="1162"/>
      <c r="BC1710" s="1163"/>
      <c r="BD1710" s="586"/>
      <c r="BE1710" s="113"/>
      <c r="BF1710" s="113"/>
      <c r="BG1710" s="113"/>
      <c r="BH1710" s="68"/>
      <c r="BI1710" s="111"/>
      <c r="BJ1710" s="111"/>
      <c r="BK1710" s="111"/>
      <c r="BL1710" s="111"/>
      <c r="BM1710" s="111"/>
      <c r="BN1710" s="111"/>
      <c r="BO1710" s="111"/>
      <c r="BP1710" s="111"/>
      <c r="BQ1710" s="111"/>
      <c r="BR1710" s="112"/>
      <c r="BS1710" s="112"/>
      <c r="BT1710" s="112"/>
      <c r="BU1710" s="112"/>
      <c r="BV1710" s="112"/>
      <c r="BW1710" s="112"/>
      <c r="BX1710" s="112"/>
    </row>
    <row r="1711" spans="1:76" ht="5.25" hidden="1" customHeight="1">
      <c r="A1711" s="114"/>
      <c r="B1711" s="115"/>
      <c r="C1711" s="115"/>
      <c r="D1711" s="115"/>
      <c r="E1711" s="115"/>
      <c r="F1711" s="115"/>
      <c r="G1711" s="115"/>
      <c r="H1711" s="82"/>
      <c r="I1711" s="82"/>
      <c r="J1711" s="116"/>
      <c r="K1711" s="81"/>
      <c r="L1711" s="81"/>
      <c r="M1711" s="81"/>
      <c r="N1711" s="81"/>
      <c r="O1711" s="81"/>
      <c r="P1711" s="81"/>
      <c r="Q1711" s="81"/>
      <c r="R1711" s="81"/>
      <c r="S1711" s="81"/>
      <c r="T1711" s="81"/>
      <c r="U1711" s="81"/>
      <c r="V1711" s="81"/>
      <c r="W1711" s="81"/>
      <c r="X1711" s="81"/>
      <c r="Y1711" s="81"/>
      <c r="Z1711" s="81"/>
      <c r="AA1711" s="81"/>
      <c r="AB1711" s="81"/>
      <c r="AC1711" s="81"/>
      <c r="AD1711" s="81"/>
      <c r="AE1711" s="81"/>
      <c r="AF1711" s="81"/>
      <c r="AG1711" s="81"/>
      <c r="AH1711" s="81"/>
      <c r="AI1711" s="81"/>
      <c r="AJ1711" s="81"/>
      <c r="AK1711" s="117"/>
      <c r="AL1711" s="118"/>
      <c r="AM1711" s="81"/>
      <c r="AN1711" s="81"/>
      <c r="AO1711" s="81"/>
      <c r="AP1711" s="81"/>
      <c r="AQ1711" s="81"/>
      <c r="AR1711" s="81"/>
      <c r="AS1711" s="81"/>
      <c r="AT1711" s="81"/>
      <c r="AU1711" s="81"/>
      <c r="AV1711" s="81"/>
      <c r="AW1711" s="119"/>
      <c r="AX1711" s="119"/>
      <c r="AY1711" s="119"/>
      <c r="AZ1711" s="119"/>
      <c r="BA1711" s="119"/>
      <c r="BB1711" s="119"/>
      <c r="BC1711" s="120"/>
      <c r="BD1711" s="536"/>
      <c r="BE1711" s="112"/>
      <c r="BF1711" s="112"/>
      <c r="BG1711" s="112"/>
      <c r="BH1711" s="112"/>
      <c r="BI1711" s="111"/>
      <c r="BJ1711" s="111"/>
      <c r="BK1711" s="111"/>
      <c r="BL1711" s="111"/>
      <c r="BM1711" s="111"/>
      <c r="BN1711" s="111"/>
      <c r="BO1711" s="111"/>
      <c r="BP1711" s="111"/>
      <c r="BQ1711" s="111"/>
      <c r="BR1711" s="112"/>
      <c r="BS1711" s="112"/>
      <c r="BT1711" s="112"/>
      <c r="BU1711" s="112"/>
      <c r="BV1711" s="112"/>
      <c r="BW1711" s="112"/>
      <c r="BX1711" s="112"/>
    </row>
    <row r="1712" spans="1:76" ht="36.75" hidden="1" customHeight="1">
      <c r="A1712" s="1426" t="s">
        <v>1724</v>
      </c>
      <c r="B1712" s="1427"/>
      <c r="C1712" s="1427"/>
      <c r="D1712" s="1427"/>
      <c r="E1712" s="1427"/>
      <c r="F1712" s="1427"/>
      <c r="G1712" s="1427"/>
      <c r="H1712" s="1427"/>
      <c r="I1712" s="1427"/>
      <c r="J1712" s="1868"/>
      <c r="K1712" s="1849" t="s">
        <v>766</v>
      </c>
      <c r="L1712" s="1849"/>
      <c r="M1712" s="1849"/>
      <c r="N1712" s="1849"/>
      <c r="O1712" s="1849"/>
      <c r="P1712" s="1849"/>
      <c r="Q1712" s="1849"/>
      <c r="R1712" s="1849"/>
      <c r="S1712" s="1863"/>
      <c r="T1712" s="1848" t="s">
        <v>767</v>
      </c>
      <c r="U1712" s="1849"/>
      <c r="V1712" s="1849"/>
      <c r="W1712" s="1849"/>
      <c r="X1712" s="1849"/>
      <c r="Y1712" s="1849"/>
      <c r="Z1712" s="1849"/>
      <c r="AA1712" s="1849"/>
      <c r="AB1712" s="1863"/>
      <c r="AC1712" s="1848" t="s">
        <v>768</v>
      </c>
      <c r="AD1712" s="1849"/>
      <c r="AE1712" s="1849"/>
      <c r="AF1712" s="1849"/>
      <c r="AG1712" s="1849"/>
      <c r="AH1712" s="1849"/>
      <c r="AI1712" s="1849"/>
      <c r="AJ1712" s="1849"/>
      <c r="AK1712" s="1850"/>
      <c r="AL1712" s="1831" t="s">
        <v>1935</v>
      </c>
      <c r="AM1712" s="1832"/>
      <c r="AN1712" s="1832"/>
      <c r="AO1712" s="1832"/>
      <c r="AP1712" s="1832"/>
      <c r="AQ1712" s="1832"/>
      <c r="AR1712" s="1832"/>
      <c r="AS1712" s="1832"/>
      <c r="AT1712" s="1833"/>
      <c r="AU1712" s="1847" t="s">
        <v>769</v>
      </c>
      <c r="AV1712" s="1832"/>
      <c r="AW1712" s="1832"/>
      <c r="AX1712" s="1832"/>
      <c r="AY1712" s="1832"/>
      <c r="AZ1712" s="1832"/>
      <c r="BA1712" s="1832"/>
      <c r="BB1712" s="1832"/>
      <c r="BC1712" s="1833"/>
      <c r="BD1712" s="524"/>
      <c r="BE1712" s="111"/>
      <c r="BF1712" s="111"/>
      <c r="BG1712" s="111"/>
      <c r="BH1712" s="111"/>
      <c r="BI1712" s="111"/>
      <c r="BJ1712" s="111"/>
      <c r="BK1712" s="111"/>
      <c r="BL1712" s="111"/>
      <c r="BM1712" s="111"/>
      <c r="BN1712" s="111"/>
      <c r="BO1712" s="111"/>
      <c r="BP1712" s="111"/>
      <c r="BQ1712" s="111"/>
      <c r="BR1712" s="121"/>
      <c r="BS1712" s="121"/>
      <c r="BT1712" s="121"/>
      <c r="BU1712" s="121"/>
      <c r="BV1712" s="121"/>
      <c r="BW1712" s="121"/>
      <c r="BX1712" s="121"/>
    </row>
    <row r="1713" spans="1:76" ht="12.75" hidden="1" customHeight="1">
      <c r="A1713" s="1851" t="s">
        <v>1977</v>
      </c>
      <c r="B1713" s="1852"/>
      <c r="C1713" s="1852"/>
      <c r="D1713" s="1852"/>
      <c r="E1713" s="1852"/>
      <c r="F1713" s="1852"/>
      <c r="G1713" s="1852"/>
      <c r="H1713" s="1852"/>
      <c r="I1713" s="1852"/>
      <c r="J1713" s="1853"/>
      <c r="K1713" s="76"/>
      <c r="L1713" s="76"/>
      <c r="M1713" s="76"/>
      <c r="N1713" s="76"/>
      <c r="O1713" s="76"/>
      <c r="P1713" s="76"/>
      <c r="Q1713" s="76"/>
      <c r="R1713" s="76"/>
      <c r="S1713" s="122"/>
      <c r="T1713" s="75"/>
      <c r="U1713" s="76"/>
      <c r="V1713" s="76"/>
      <c r="W1713" s="76"/>
      <c r="X1713" s="76"/>
      <c r="Y1713" s="76"/>
      <c r="Z1713" s="76"/>
      <c r="AA1713" s="123"/>
      <c r="AB1713" s="124"/>
      <c r="AC1713" s="125"/>
      <c r="AD1713" s="123"/>
      <c r="AE1713" s="76"/>
      <c r="AF1713" s="76"/>
      <c r="AG1713" s="76"/>
      <c r="AH1713" s="76"/>
      <c r="AI1713" s="76"/>
      <c r="AJ1713" s="76"/>
      <c r="AK1713" s="126"/>
      <c r="AL1713" s="127"/>
      <c r="AM1713" s="123"/>
      <c r="AN1713" s="123"/>
      <c r="AO1713" s="76"/>
      <c r="AP1713" s="76"/>
      <c r="AQ1713" s="76"/>
      <c r="AR1713" s="76"/>
      <c r="AS1713" s="76"/>
      <c r="AT1713" s="124"/>
      <c r="AU1713" s="125"/>
      <c r="AV1713" s="77"/>
      <c r="AW1713" s="109"/>
      <c r="AX1713" s="123"/>
      <c r="AY1713" s="123"/>
      <c r="AZ1713" s="123"/>
      <c r="BA1713" s="123"/>
      <c r="BB1713" s="123"/>
      <c r="BC1713" s="124"/>
      <c r="BD1713" s="536"/>
      <c r="BE1713" s="112"/>
      <c r="BF1713" s="112"/>
      <c r="BG1713" s="112"/>
      <c r="BH1713" s="112"/>
      <c r="BI1713" s="112"/>
      <c r="BJ1713" s="112"/>
      <c r="BK1713" s="112"/>
      <c r="BL1713" s="112"/>
      <c r="BM1713" s="112"/>
      <c r="BN1713" s="112"/>
      <c r="BO1713" s="112"/>
      <c r="BP1713" s="112"/>
      <c r="BQ1713" s="112"/>
      <c r="BR1713" s="111"/>
      <c r="BS1713" s="113"/>
      <c r="BT1713" s="113"/>
      <c r="BU1713" s="113"/>
      <c r="BV1713" s="113"/>
      <c r="BW1713" s="113"/>
      <c r="BX1713" s="113"/>
    </row>
    <row r="1714" spans="1:76" ht="12.5" hidden="1" customHeight="1">
      <c r="A1714" s="1854"/>
      <c r="B1714" s="1855"/>
      <c r="C1714" s="1855"/>
      <c r="D1714" s="1855"/>
      <c r="E1714" s="1855"/>
      <c r="F1714" s="1855"/>
      <c r="G1714" s="1855"/>
      <c r="H1714" s="1855"/>
      <c r="I1714" s="1855"/>
      <c r="J1714" s="1856"/>
      <c r="K1714" s="89"/>
      <c r="L1714" s="86"/>
      <c r="M1714" s="1830"/>
      <c r="N1714" s="1830"/>
      <c r="O1714" s="1830"/>
      <c r="P1714" s="1830"/>
      <c r="Q1714" s="1830"/>
      <c r="R1714" s="128"/>
      <c r="S1714" s="87"/>
      <c r="T1714" s="85"/>
      <c r="U1714" s="86"/>
      <c r="V1714" s="1830"/>
      <c r="W1714" s="1830"/>
      <c r="X1714" s="1830"/>
      <c r="Y1714" s="1830"/>
      <c r="Z1714" s="1830"/>
      <c r="AA1714" s="129"/>
      <c r="AB1714" s="130"/>
      <c r="AC1714" s="131"/>
      <c r="AD1714" s="129"/>
      <c r="AE1714" s="1830"/>
      <c r="AF1714" s="1830"/>
      <c r="AG1714" s="1830"/>
      <c r="AH1714" s="1830"/>
      <c r="AI1714" s="1830"/>
      <c r="AJ1714" s="86"/>
      <c r="AK1714" s="132"/>
      <c r="AL1714" s="133"/>
      <c r="AM1714" s="113"/>
      <c r="AN1714" s="1830"/>
      <c r="AO1714" s="1830"/>
      <c r="AP1714" s="1830"/>
      <c r="AQ1714" s="1830"/>
      <c r="AR1714" s="1830"/>
      <c r="AS1714" s="86"/>
      <c r="AT1714" s="134"/>
      <c r="AU1714" s="135"/>
      <c r="AV1714" s="86"/>
      <c r="AW1714" s="1830"/>
      <c r="AX1714" s="1830"/>
      <c r="AY1714" s="1830"/>
      <c r="AZ1714" s="1830"/>
      <c r="BA1714" s="1830"/>
      <c r="BB1714" s="136"/>
      <c r="BC1714" s="134"/>
      <c r="BD1714" s="638"/>
      <c r="BE1714" s="136"/>
      <c r="BF1714" s="136"/>
      <c r="BG1714" s="136"/>
      <c r="BH1714" s="121"/>
      <c r="BI1714" s="121"/>
      <c r="BJ1714" s="136"/>
      <c r="BK1714" s="136"/>
      <c r="BL1714" s="136"/>
      <c r="BM1714" s="136"/>
      <c r="BN1714" s="136"/>
      <c r="BO1714" s="112"/>
      <c r="BP1714" s="112"/>
      <c r="BQ1714" s="112"/>
      <c r="BR1714" s="113"/>
      <c r="BS1714" s="113"/>
      <c r="BT1714" s="113"/>
      <c r="BU1714" s="113"/>
      <c r="BV1714" s="113"/>
      <c r="BW1714" s="113"/>
      <c r="BX1714" s="113"/>
    </row>
    <row r="1715" spans="1:76" ht="12.75" hidden="1" customHeight="1">
      <c r="A1715" s="1857"/>
      <c r="B1715" s="1858"/>
      <c r="C1715" s="1858"/>
      <c r="D1715" s="1858"/>
      <c r="E1715" s="1858"/>
      <c r="F1715" s="1858"/>
      <c r="G1715" s="1858"/>
      <c r="H1715" s="1858"/>
      <c r="I1715" s="1858"/>
      <c r="J1715" s="1859"/>
      <c r="K1715" s="81"/>
      <c r="L1715" s="115"/>
      <c r="M1715" s="115"/>
      <c r="N1715" s="115"/>
      <c r="O1715" s="115"/>
      <c r="P1715" s="115"/>
      <c r="Q1715" s="115"/>
      <c r="R1715" s="115"/>
      <c r="S1715" s="137"/>
      <c r="T1715" s="114"/>
      <c r="U1715" s="115"/>
      <c r="V1715" s="115"/>
      <c r="W1715" s="115"/>
      <c r="X1715" s="115"/>
      <c r="Y1715" s="115"/>
      <c r="Z1715" s="115"/>
      <c r="AA1715" s="138"/>
      <c r="AB1715" s="139"/>
      <c r="AC1715" s="140"/>
      <c r="AD1715" s="138"/>
      <c r="AE1715" s="115"/>
      <c r="AF1715" s="115"/>
      <c r="AG1715" s="115"/>
      <c r="AH1715" s="115"/>
      <c r="AI1715" s="115"/>
      <c r="AJ1715" s="115"/>
      <c r="AK1715" s="141"/>
      <c r="AL1715" s="142"/>
      <c r="AM1715" s="138"/>
      <c r="AN1715" s="115"/>
      <c r="AO1715" s="115"/>
      <c r="AP1715" s="115"/>
      <c r="AQ1715" s="115"/>
      <c r="AR1715" s="115"/>
      <c r="AS1715" s="82"/>
      <c r="AT1715" s="139"/>
      <c r="AU1715" s="140"/>
      <c r="AV1715" s="82"/>
      <c r="AW1715" s="143"/>
      <c r="AX1715" s="138"/>
      <c r="AY1715" s="138"/>
      <c r="AZ1715" s="138"/>
      <c r="BA1715" s="138"/>
      <c r="BB1715" s="138"/>
      <c r="BC1715" s="139"/>
      <c r="BD1715" s="219"/>
      <c r="BE1715" s="121"/>
      <c r="BF1715" s="121"/>
      <c r="BG1715" s="121"/>
      <c r="BH1715" s="121"/>
      <c r="BI1715" s="121"/>
      <c r="BJ1715" s="121"/>
      <c r="BK1715" s="121"/>
      <c r="BL1715" s="121"/>
      <c r="BM1715" s="121"/>
      <c r="BN1715" s="121"/>
      <c r="BO1715" s="112"/>
      <c r="BP1715" s="112"/>
      <c r="BQ1715" s="112"/>
      <c r="BR1715" s="113"/>
      <c r="BS1715" s="113"/>
      <c r="BT1715" s="113"/>
      <c r="BU1715" s="113"/>
      <c r="BV1715" s="113"/>
      <c r="BW1715" s="113"/>
      <c r="BX1715" s="113"/>
    </row>
    <row r="1716" spans="1:76" ht="12.75" hidden="1" customHeight="1">
      <c r="A1716" s="1851" t="s">
        <v>1978</v>
      </c>
      <c r="B1716" s="1852"/>
      <c r="C1716" s="1852"/>
      <c r="D1716" s="1852"/>
      <c r="E1716" s="1852"/>
      <c r="F1716" s="1852"/>
      <c r="G1716" s="1852"/>
      <c r="H1716" s="1852"/>
      <c r="I1716" s="1852"/>
      <c r="J1716" s="1853"/>
      <c r="K1716" s="76"/>
      <c r="L1716" s="144"/>
      <c r="M1716" s="144"/>
      <c r="N1716" s="144"/>
      <c r="O1716" s="144"/>
      <c r="P1716" s="144"/>
      <c r="Q1716" s="144"/>
      <c r="R1716" s="144"/>
      <c r="S1716" s="145"/>
      <c r="T1716" s="146"/>
      <c r="U1716" s="144"/>
      <c r="V1716" s="144"/>
      <c r="W1716" s="144"/>
      <c r="X1716" s="144"/>
      <c r="Y1716" s="144"/>
      <c r="Z1716" s="144"/>
      <c r="AA1716" s="147"/>
      <c r="AB1716" s="148"/>
      <c r="AC1716" s="149"/>
      <c r="AD1716" s="147"/>
      <c r="AE1716" s="144"/>
      <c r="AF1716" s="144"/>
      <c r="AG1716" s="144"/>
      <c r="AH1716" s="144"/>
      <c r="AI1716" s="144"/>
      <c r="AJ1716" s="144"/>
      <c r="AK1716" s="150"/>
      <c r="AL1716" s="151"/>
      <c r="AM1716" s="147"/>
      <c r="AN1716" s="144"/>
      <c r="AO1716" s="144"/>
      <c r="AP1716" s="144"/>
      <c r="AQ1716" s="144"/>
      <c r="AR1716" s="144"/>
      <c r="AS1716" s="77"/>
      <c r="AT1716" s="148"/>
      <c r="AU1716" s="149"/>
      <c r="AV1716" s="77"/>
      <c r="AW1716" s="109"/>
      <c r="AX1716" s="147"/>
      <c r="AY1716" s="147"/>
      <c r="AZ1716" s="147"/>
      <c r="BA1716" s="147"/>
      <c r="BB1716" s="147"/>
      <c r="BC1716" s="148"/>
      <c r="BD1716" s="219"/>
      <c r="BE1716" s="121"/>
      <c r="BF1716" s="121"/>
      <c r="BG1716" s="121"/>
      <c r="BH1716" s="121"/>
      <c r="BI1716" s="121"/>
      <c r="BJ1716" s="121"/>
      <c r="BK1716" s="121"/>
      <c r="BL1716" s="121"/>
      <c r="BM1716" s="121"/>
      <c r="BN1716" s="121"/>
      <c r="BO1716" s="112"/>
      <c r="BP1716" s="112"/>
      <c r="BQ1716" s="112"/>
      <c r="BR1716" s="111"/>
      <c r="BS1716" s="113"/>
      <c r="BT1716" s="113"/>
      <c r="BU1716" s="113"/>
      <c r="BV1716" s="113"/>
      <c r="BW1716" s="113"/>
      <c r="BX1716" s="113"/>
    </row>
    <row r="1717" spans="1:76" hidden="1">
      <c r="A1717" s="1854"/>
      <c r="B1717" s="1855"/>
      <c r="C1717" s="1855"/>
      <c r="D1717" s="1855"/>
      <c r="E1717" s="1855"/>
      <c r="F1717" s="1855"/>
      <c r="G1717" s="1855"/>
      <c r="H1717" s="1855"/>
      <c r="I1717" s="1855"/>
      <c r="J1717" s="1856"/>
      <c r="K1717" s="89"/>
      <c r="L1717" s="86"/>
      <c r="M1717" s="1830"/>
      <c r="N1717" s="1830"/>
      <c r="O1717" s="1830"/>
      <c r="P1717" s="1830"/>
      <c r="Q1717" s="1830"/>
      <c r="R1717" s="128"/>
      <c r="S1717" s="87"/>
      <c r="T1717" s="85"/>
      <c r="U1717" s="86"/>
      <c r="V1717" s="1830"/>
      <c r="W1717" s="1830"/>
      <c r="X1717" s="1830"/>
      <c r="Y1717" s="1830"/>
      <c r="Z1717" s="1830"/>
      <c r="AA1717" s="129"/>
      <c r="AB1717" s="130"/>
      <c r="AC1717" s="131"/>
      <c r="AD1717" s="129"/>
      <c r="AE1717" s="1830"/>
      <c r="AF1717" s="1830"/>
      <c r="AG1717" s="1830"/>
      <c r="AH1717" s="1830"/>
      <c r="AI1717" s="1830"/>
      <c r="AJ1717" s="86"/>
      <c r="AK1717" s="132"/>
      <c r="AL1717" s="133"/>
      <c r="AM1717" s="113"/>
      <c r="AN1717" s="1830"/>
      <c r="AO1717" s="1830"/>
      <c r="AP1717" s="1830"/>
      <c r="AQ1717" s="1830"/>
      <c r="AR1717" s="1830"/>
      <c r="AS1717" s="86"/>
      <c r="AT1717" s="134"/>
      <c r="AU1717" s="135"/>
      <c r="AV1717" s="86"/>
      <c r="AW1717" s="1830"/>
      <c r="AX1717" s="1830"/>
      <c r="AY1717" s="1830"/>
      <c r="AZ1717" s="1830"/>
      <c r="BA1717" s="1830"/>
      <c r="BB1717" s="136"/>
      <c r="BC1717" s="134"/>
      <c r="BD1717" s="638"/>
      <c r="BE1717" s="136"/>
      <c r="BF1717" s="136"/>
      <c r="BG1717" s="136"/>
      <c r="BH1717" s="121"/>
      <c r="BI1717" s="121"/>
      <c r="BJ1717" s="136"/>
      <c r="BK1717" s="136"/>
      <c r="BL1717" s="136"/>
      <c r="BM1717" s="136"/>
      <c r="BN1717" s="136"/>
      <c r="BO1717" s="112"/>
      <c r="BP1717" s="112"/>
      <c r="BQ1717" s="112"/>
      <c r="BR1717" s="113"/>
      <c r="BS1717" s="113"/>
      <c r="BT1717" s="113"/>
      <c r="BU1717" s="113"/>
      <c r="BV1717" s="113"/>
      <c r="BW1717" s="113"/>
      <c r="BX1717" s="113"/>
    </row>
    <row r="1718" spans="1:76" hidden="1">
      <c r="A1718" s="1857"/>
      <c r="B1718" s="1858"/>
      <c r="C1718" s="1858"/>
      <c r="D1718" s="1858"/>
      <c r="E1718" s="1858"/>
      <c r="F1718" s="1858"/>
      <c r="G1718" s="1858"/>
      <c r="H1718" s="1858"/>
      <c r="I1718" s="1858"/>
      <c r="J1718" s="1859"/>
      <c r="K1718" s="81"/>
      <c r="L1718" s="115"/>
      <c r="M1718" s="115"/>
      <c r="N1718" s="115"/>
      <c r="O1718" s="115"/>
      <c r="P1718" s="115"/>
      <c r="Q1718" s="115"/>
      <c r="R1718" s="115"/>
      <c r="S1718" s="137"/>
      <c r="T1718" s="114"/>
      <c r="U1718" s="115"/>
      <c r="V1718" s="115"/>
      <c r="W1718" s="115"/>
      <c r="X1718" s="115"/>
      <c r="Y1718" s="115"/>
      <c r="Z1718" s="115"/>
      <c r="AA1718" s="138"/>
      <c r="AB1718" s="139"/>
      <c r="AC1718" s="140"/>
      <c r="AD1718" s="138"/>
      <c r="AE1718" s="115"/>
      <c r="AF1718" s="115"/>
      <c r="AG1718" s="115"/>
      <c r="AH1718" s="115"/>
      <c r="AI1718" s="115"/>
      <c r="AJ1718" s="115"/>
      <c r="AK1718" s="141"/>
      <c r="AL1718" s="142"/>
      <c r="AM1718" s="138"/>
      <c r="AN1718" s="115"/>
      <c r="AO1718" s="115"/>
      <c r="AP1718" s="115"/>
      <c r="AQ1718" s="115"/>
      <c r="AR1718" s="115"/>
      <c r="AS1718" s="82"/>
      <c r="AT1718" s="139"/>
      <c r="AU1718" s="140"/>
      <c r="AV1718" s="82"/>
      <c r="AW1718" s="143"/>
      <c r="AX1718" s="138"/>
      <c r="AY1718" s="138"/>
      <c r="AZ1718" s="138"/>
      <c r="BA1718" s="138"/>
      <c r="BB1718" s="138"/>
      <c r="BC1718" s="139"/>
      <c r="BD1718" s="219"/>
      <c r="BE1718" s="121"/>
      <c r="BF1718" s="121"/>
      <c r="BG1718" s="121"/>
      <c r="BH1718" s="121"/>
      <c r="BI1718" s="121"/>
      <c r="BJ1718" s="121"/>
      <c r="BK1718" s="121"/>
      <c r="BL1718" s="121"/>
      <c r="BM1718" s="121"/>
      <c r="BN1718" s="121"/>
      <c r="BO1718" s="112"/>
      <c r="BP1718" s="112"/>
      <c r="BQ1718" s="112"/>
      <c r="BR1718" s="113"/>
      <c r="BS1718" s="113"/>
      <c r="BT1718" s="113"/>
      <c r="BU1718" s="113"/>
      <c r="BV1718" s="113"/>
      <c r="BW1718" s="113"/>
      <c r="BX1718" s="113"/>
    </row>
    <row r="1719" spans="1:76" hidden="1">
      <c r="BA1719" s="97"/>
      <c r="BB1719" s="97"/>
      <c r="BC1719" s="97"/>
      <c r="BE1719" s="97"/>
      <c r="BF1719" s="97"/>
      <c r="BG1719" s="97"/>
      <c r="BH1719" s="97"/>
    </row>
    <row r="1720" spans="1:76" hidden="1"/>
    <row r="1721" spans="1:76" ht="5.25" hidden="1" customHeight="1">
      <c r="K1721" s="1839" t="s">
        <v>1723</v>
      </c>
      <c r="L1721" s="1840"/>
      <c r="M1721" s="1840"/>
      <c r="N1721" s="1840"/>
      <c r="O1721" s="1840"/>
      <c r="P1721" s="1840"/>
      <c r="Q1721" s="1840"/>
      <c r="R1721" s="1840"/>
      <c r="S1721" s="1840"/>
      <c r="T1721" s="1840"/>
      <c r="U1721" s="1840"/>
      <c r="V1721" s="1840"/>
      <c r="W1721" s="1840"/>
      <c r="X1721" s="1840"/>
      <c r="Y1721" s="1840"/>
      <c r="Z1721" s="1840"/>
      <c r="AA1721" s="1840"/>
      <c r="AB1721" s="1840"/>
      <c r="AC1721" s="1840"/>
      <c r="AD1721" s="1840"/>
      <c r="AE1721" s="1840"/>
      <c r="AF1721" s="1840"/>
      <c r="AG1721" s="1840"/>
      <c r="AH1721" s="1840"/>
      <c r="AI1721" s="1840"/>
      <c r="AJ1721" s="1840"/>
      <c r="AK1721" s="1840"/>
      <c r="AL1721" s="1840"/>
      <c r="AM1721" s="1840"/>
      <c r="AN1721" s="1840"/>
      <c r="AO1721" s="1840"/>
      <c r="AP1721" s="1840"/>
      <c r="AQ1721" s="1840"/>
      <c r="AR1721" s="1840"/>
      <c r="AS1721" s="1840"/>
      <c r="AT1721" s="1840"/>
      <c r="AU1721" s="1840"/>
      <c r="AV1721" s="1841"/>
    </row>
    <row r="1722" spans="1:76" hidden="1">
      <c r="K1722" s="1842"/>
      <c r="L1722" s="1843"/>
      <c r="M1722" s="1843"/>
      <c r="N1722" s="1843"/>
      <c r="O1722" s="1843"/>
      <c r="P1722" s="1843"/>
      <c r="Q1722" s="1843"/>
      <c r="R1722" s="1843"/>
      <c r="S1722" s="1843"/>
      <c r="T1722" s="1843"/>
      <c r="U1722" s="1843"/>
      <c r="V1722" s="1843"/>
      <c r="W1722" s="1843"/>
      <c r="X1722" s="1843"/>
      <c r="Y1722" s="1843"/>
      <c r="Z1722" s="1843"/>
      <c r="AA1722" s="1843"/>
      <c r="AB1722" s="1843"/>
      <c r="AC1722" s="1843"/>
      <c r="AD1722" s="1843"/>
      <c r="AE1722" s="1843"/>
      <c r="AF1722" s="1843"/>
      <c r="AG1722" s="1843"/>
      <c r="AH1722" s="1843"/>
      <c r="AI1722" s="1843"/>
      <c r="AJ1722" s="1843"/>
      <c r="AK1722" s="1843"/>
      <c r="AL1722" s="1843"/>
      <c r="AM1722" s="1843"/>
      <c r="AN1722" s="1843"/>
      <c r="AO1722" s="1843"/>
      <c r="AP1722" s="1843"/>
      <c r="AQ1722" s="1843"/>
      <c r="AR1722" s="1843"/>
      <c r="AS1722" s="1843"/>
      <c r="AT1722" s="1843"/>
      <c r="AU1722" s="1843"/>
      <c r="AV1722" s="1844"/>
    </row>
    <row r="1723" spans="1:76" ht="5.25" hidden="1" customHeight="1">
      <c r="K1723" s="1845"/>
      <c r="L1723" s="1099"/>
      <c r="M1723" s="1099"/>
      <c r="N1723" s="1099"/>
      <c r="O1723" s="1099"/>
      <c r="P1723" s="1099"/>
      <c r="Q1723" s="1099"/>
      <c r="R1723" s="1099"/>
      <c r="S1723" s="1099"/>
      <c r="T1723" s="1099"/>
      <c r="U1723" s="1099"/>
      <c r="V1723" s="1099"/>
      <c r="W1723" s="1099"/>
      <c r="X1723" s="1099"/>
      <c r="Y1723" s="1099"/>
      <c r="Z1723" s="1099"/>
      <c r="AA1723" s="1099"/>
      <c r="AB1723" s="1099"/>
      <c r="AC1723" s="1099"/>
      <c r="AD1723" s="1099"/>
      <c r="AE1723" s="1099"/>
      <c r="AF1723" s="1099"/>
      <c r="AG1723" s="1099"/>
      <c r="AH1723" s="1099"/>
      <c r="AI1723" s="1099"/>
      <c r="AJ1723" s="1099"/>
      <c r="AK1723" s="1099"/>
      <c r="AL1723" s="1099"/>
      <c r="AM1723" s="1099"/>
      <c r="AN1723" s="1099"/>
      <c r="AO1723" s="1099"/>
      <c r="AP1723" s="1099"/>
      <c r="AQ1723" s="1099"/>
      <c r="AR1723" s="1099"/>
      <c r="AS1723" s="1099"/>
      <c r="AT1723" s="1099"/>
      <c r="AU1723" s="1099"/>
      <c r="AV1723" s="1846"/>
    </row>
    <row r="1724" spans="1:76" ht="5.25" hidden="1" customHeight="1">
      <c r="K1724" s="153"/>
      <c r="L1724" s="154"/>
      <c r="M1724" s="154"/>
      <c r="N1724" s="154"/>
      <c r="O1724" s="154"/>
      <c r="P1724" s="154"/>
      <c r="Q1724" s="154"/>
      <c r="R1724" s="154"/>
      <c r="S1724" s="154"/>
      <c r="T1724" s="154"/>
      <c r="U1724" s="154"/>
      <c r="V1724" s="154"/>
      <c r="W1724" s="154"/>
      <c r="X1724" s="154"/>
      <c r="Y1724" s="154"/>
      <c r="Z1724" s="154"/>
      <c r="AA1724" s="154"/>
      <c r="AB1724" s="154"/>
      <c r="AC1724" s="154"/>
      <c r="AD1724" s="154"/>
      <c r="AE1724" s="153"/>
      <c r="AF1724" s="154"/>
      <c r="AG1724" s="154"/>
      <c r="AH1724" s="154"/>
      <c r="AI1724" s="154"/>
      <c r="AJ1724" s="154"/>
      <c r="AK1724" s="154"/>
      <c r="AL1724" s="154"/>
      <c r="AM1724" s="154"/>
      <c r="AN1724" s="154"/>
      <c r="AO1724" s="154"/>
      <c r="AP1724" s="154"/>
      <c r="AQ1724" s="154"/>
      <c r="AR1724" s="154"/>
      <c r="AS1724" s="154"/>
      <c r="AT1724" s="154"/>
      <c r="AU1724" s="154"/>
      <c r="AV1724" s="155"/>
    </row>
    <row r="1725" spans="1:76" hidden="1">
      <c r="K1725" s="48"/>
      <c r="N1725" s="68"/>
      <c r="P1725" s="156"/>
      <c r="Q1725" s="157" t="s">
        <v>1431</v>
      </c>
      <c r="R1725" s="1835">
        <f>MIN(M1714,V1714,AE1714,AN1714,AW1714)</f>
        <v>0</v>
      </c>
      <c r="S1725" s="1835"/>
      <c r="T1725" s="1835"/>
      <c r="U1725" s="1835"/>
      <c r="V1725" s="1835"/>
      <c r="W1725" s="1835"/>
      <c r="X1725" s="158" t="s">
        <v>1432</v>
      </c>
      <c r="Y1725" s="68"/>
      <c r="Z1725" s="68"/>
      <c r="AA1725" s="68"/>
      <c r="AB1725" s="68"/>
      <c r="AC1725" s="68"/>
      <c r="AD1725" s="68"/>
      <c r="AE1725" s="1836" t="s">
        <v>770</v>
      </c>
      <c r="AF1725" s="1837"/>
      <c r="AG1725" s="1837"/>
      <c r="AH1725" s="1837"/>
      <c r="AI1725" s="1837"/>
      <c r="AJ1725" s="1837"/>
      <c r="AK1725" s="1837"/>
      <c r="AL1725" s="1837"/>
      <c r="AM1725" s="1837"/>
      <c r="AN1725" s="1837"/>
      <c r="AO1725" s="1837"/>
      <c r="AP1725" s="1837"/>
      <c r="AQ1725" s="1837"/>
      <c r="AR1725" s="1837"/>
      <c r="AS1725" s="1837"/>
      <c r="AT1725" s="1837"/>
      <c r="AU1725" s="1837"/>
      <c r="AV1725" s="1838"/>
    </row>
    <row r="1726" spans="1:76" ht="5.25" hidden="1" customHeight="1">
      <c r="K1726" s="159"/>
      <c r="L1726" s="160"/>
      <c r="M1726" s="160"/>
      <c r="N1726" s="160"/>
      <c r="O1726" s="160"/>
      <c r="P1726" s="160"/>
      <c r="Q1726" s="160"/>
      <c r="R1726" s="160"/>
      <c r="S1726" s="160"/>
      <c r="T1726" s="160"/>
      <c r="U1726" s="160"/>
      <c r="V1726" s="160"/>
      <c r="W1726" s="160"/>
      <c r="X1726" s="160"/>
      <c r="Y1726" s="160"/>
      <c r="Z1726" s="160"/>
      <c r="AA1726" s="160"/>
      <c r="AB1726" s="160"/>
      <c r="AC1726" s="160"/>
      <c r="AD1726" s="160"/>
      <c r="AE1726" s="94"/>
      <c r="AF1726" s="92"/>
      <c r="AG1726" s="92"/>
      <c r="AH1726" s="92"/>
      <c r="AI1726" s="92"/>
      <c r="AJ1726" s="92"/>
      <c r="AK1726" s="92"/>
      <c r="AL1726" s="92"/>
      <c r="AM1726" s="92"/>
      <c r="AN1726" s="92"/>
      <c r="AO1726" s="92"/>
      <c r="AP1726" s="92"/>
      <c r="AQ1726" s="92"/>
      <c r="AR1726" s="92"/>
      <c r="AS1726" s="92"/>
      <c r="AT1726" s="92"/>
      <c r="AU1726" s="92"/>
      <c r="AV1726" s="93"/>
    </row>
    <row r="1727" spans="1:76" ht="5.25" hidden="1" customHeight="1">
      <c r="K1727" s="153"/>
      <c r="L1727" s="154"/>
      <c r="M1727" s="154"/>
      <c r="N1727" s="154"/>
      <c r="O1727" s="154"/>
      <c r="P1727" s="154"/>
      <c r="Q1727" s="154"/>
      <c r="R1727" s="154"/>
      <c r="S1727" s="154"/>
      <c r="T1727" s="154"/>
      <c r="U1727" s="154"/>
      <c r="V1727" s="154"/>
      <c r="W1727" s="154"/>
      <c r="X1727" s="154"/>
      <c r="Y1727" s="154"/>
      <c r="Z1727" s="154"/>
      <c r="AA1727" s="154"/>
      <c r="AB1727" s="154"/>
      <c r="AC1727" s="154"/>
      <c r="AD1727" s="154"/>
      <c r="AE1727" s="161"/>
      <c r="AF1727" s="162"/>
      <c r="AG1727" s="162"/>
      <c r="AH1727" s="162"/>
      <c r="AI1727" s="162"/>
      <c r="AJ1727" s="162"/>
      <c r="AK1727" s="162"/>
      <c r="AL1727" s="162"/>
      <c r="AM1727" s="162"/>
      <c r="AN1727" s="162"/>
      <c r="AO1727" s="162"/>
      <c r="AP1727" s="162"/>
      <c r="AQ1727" s="162"/>
      <c r="AR1727" s="162"/>
      <c r="AS1727" s="162"/>
      <c r="AT1727" s="162"/>
      <c r="AU1727" s="162"/>
      <c r="AV1727" s="163"/>
    </row>
    <row r="1728" spans="1:76" hidden="1">
      <c r="K1728" s="48"/>
      <c r="N1728" s="68"/>
      <c r="P1728" s="156"/>
      <c r="Q1728" s="157" t="s">
        <v>1433</v>
      </c>
      <c r="R1728" s="1835">
        <f>MIN(M1717,V1717,AE1717,AN1717,AW1717)</f>
        <v>0</v>
      </c>
      <c r="S1728" s="1835"/>
      <c r="T1728" s="1835"/>
      <c r="U1728" s="1835"/>
      <c r="V1728" s="1835"/>
      <c r="W1728" s="1835"/>
      <c r="X1728" s="158" t="s">
        <v>1432</v>
      </c>
      <c r="Y1728" s="68"/>
      <c r="Z1728" s="68"/>
      <c r="AA1728" s="68"/>
      <c r="AB1728" s="68"/>
      <c r="AC1728" s="68"/>
      <c r="AD1728" s="68"/>
      <c r="AE1728" s="1836" t="s">
        <v>771</v>
      </c>
      <c r="AF1728" s="1837"/>
      <c r="AG1728" s="1837"/>
      <c r="AH1728" s="1837"/>
      <c r="AI1728" s="1837"/>
      <c r="AJ1728" s="1837"/>
      <c r="AK1728" s="1837"/>
      <c r="AL1728" s="1837"/>
      <c r="AM1728" s="1837"/>
      <c r="AN1728" s="1837"/>
      <c r="AO1728" s="1837"/>
      <c r="AP1728" s="1837"/>
      <c r="AQ1728" s="1837"/>
      <c r="AR1728" s="1837"/>
      <c r="AS1728" s="1837"/>
      <c r="AT1728" s="1837"/>
      <c r="AU1728" s="1837"/>
      <c r="AV1728" s="1838"/>
    </row>
    <row r="1729" spans="11:48" ht="5.25" hidden="1" customHeight="1">
      <c r="K1729" s="52"/>
      <c r="L1729" s="58"/>
      <c r="M1729" s="58"/>
      <c r="N1729" s="58"/>
      <c r="O1729" s="58"/>
      <c r="P1729" s="58"/>
      <c r="Q1729" s="58"/>
      <c r="R1729" s="58"/>
      <c r="S1729" s="58"/>
      <c r="T1729" s="58"/>
      <c r="U1729" s="58"/>
      <c r="V1729" s="58"/>
      <c r="W1729" s="58"/>
      <c r="X1729" s="58"/>
      <c r="Y1729" s="58"/>
      <c r="Z1729" s="58"/>
      <c r="AA1729" s="58"/>
      <c r="AB1729" s="58"/>
      <c r="AC1729" s="58"/>
      <c r="AD1729" s="58"/>
      <c r="AE1729" s="52"/>
      <c r="AF1729" s="58"/>
      <c r="AG1729" s="58"/>
      <c r="AH1729" s="58"/>
      <c r="AI1729" s="58"/>
      <c r="AJ1729" s="58"/>
      <c r="AK1729" s="58"/>
      <c r="AL1729" s="58"/>
      <c r="AM1729" s="58"/>
      <c r="AN1729" s="58"/>
      <c r="AO1729" s="58"/>
      <c r="AP1729" s="58"/>
      <c r="AQ1729" s="58"/>
      <c r="AR1729" s="58"/>
      <c r="AS1729" s="58"/>
      <c r="AT1729" s="58"/>
      <c r="AU1729" s="58"/>
      <c r="AV1729" s="59"/>
    </row>
    <row r="1730" spans="11:48" ht="13.5" hidden="1" customHeight="1"/>
    <row r="1731" spans="11:48" ht="13.5" hidden="1" customHeight="1"/>
    <row r="1732" spans="11:48" hidden="1"/>
    <row r="1733" spans="11:48" hidden="1"/>
    <row r="1734" spans="11:48" hidden="1"/>
    <row r="1735" spans="11:48" hidden="1"/>
    <row r="1736" spans="11:48" hidden="1"/>
    <row r="1737" spans="11:48" hidden="1"/>
    <row r="1738" spans="11:48" hidden="1"/>
    <row r="1739" spans="11:48" hidden="1"/>
    <row r="1740" spans="11:48" hidden="1"/>
    <row r="1741" spans="11:48" hidden="1"/>
    <row r="1742" spans="11:48" hidden="1"/>
    <row r="1743" spans="11:48" hidden="1"/>
    <row r="1744" spans="11:48" hidden="1"/>
    <row r="1745" hidden="1"/>
    <row r="1746" hidden="1"/>
    <row r="1747" hidden="1"/>
    <row r="1748" hidden="1"/>
    <row r="1749" hidden="1"/>
    <row r="1750" hidden="1"/>
    <row r="1751" hidden="1"/>
    <row r="1752" hidden="1"/>
    <row r="1753" hidden="1"/>
    <row r="1754" hidden="1"/>
    <row r="1755" hidden="1"/>
    <row r="1756" hidden="1"/>
    <row r="1757" hidden="1"/>
    <row r="1758" hidden="1"/>
    <row r="1762" ht="13.5" customHeight="1"/>
    <row r="1763" ht="13.5" customHeight="1"/>
  </sheetData>
  <sheetProtection password="86B4" sheet="1" objects="1" scenarios="1"/>
  <mergeCells count="6201">
    <mergeCell ref="Q863:BB864"/>
    <mergeCell ref="P853:AC853"/>
    <mergeCell ref="R875:X875"/>
    <mergeCell ref="B869:K869"/>
    <mergeCell ref="B863:E864"/>
    <mergeCell ref="L869:Q869"/>
    <mergeCell ref="R871:X871"/>
    <mergeCell ref="AA838:AG838"/>
    <mergeCell ref="R846:W846"/>
    <mergeCell ref="O846:Q846"/>
    <mergeCell ref="AL674:AP674"/>
    <mergeCell ref="O831:Z831"/>
    <mergeCell ref="AT732:BA734"/>
    <mergeCell ref="AT738:BA740"/>
    <mergeCell ref="B727:E728"/>
    <mergeCell ref="E789:AS791"/>
    <mergeCell ref="E783:AS785"/>
    <mergeCell ref="C741:D743"/>
    <mergeCell ref="C735:D737"/>
    <mergeCell ref="AT759:BA761"/>
    <mergeCell ref="AT744:BA746"/>
    <mergeCell ref="E747:AS749"/>
    <mergeCell ref="C738:D740"/>
    <mergeCell ref="C747:D749"/>
    <mergeCell ref="C744:D746"/>
    <mergeCell ref="C759:D761"/>
    <mergeCell ref="Y871:AO871"/>
    <mergeCell ref="B773:E774"/>
    <mergeCell ref="R845:W845"/>
    <mergeCell ref="X845:AC845"/>
    <mergeCell ref="D675:G675"/>
    <mergeCell ref="AC932:AG932"/>
    <mergeCell ref="AJ849:AO849"/>
    <mergeCell ref="AD855:AM855"/>
    <mergeCell ref="AP868:AU868"/>
    <mergeCell ref="Y868:AO868"/>
    <mergeCell ref="AN860:AO860"/>
    <mergeCell ref="AD858:AM858"/>
    <mergeCell ref="E732:AS734"/>
    <mergeCell ref="O711:AF711"/>
    <mergeCell ref="J690:P690"/>
    <mergeCell ref="AH818:AS820"/>
    <mergeCell ref="B870:K870"/>
    <mergeCell ref="B898:D900"/>
    <mergeCell ref="L873:Q873"/>
    <mergeCell ref="B877:E878"/>
    <mergeCell ref="J877:P877"/>
    <mergeCell ref="B689:E690"/>
    <mergeCell ref="O768:AG770"/>
    <mergeCell ref="J702:P702"/>
    <mergeCell ref="B866:BB866"/>
    <mergeCell ref="F727:I727"/>
    <mergeCell ref="Q701:BB702"/>
    <mergeCell ref="AJ846:AO846"/>
    <mergeCell ref="J878:P878"/>
    <mergeCell ref="B889:D891"/>
    <mergeCell ref="I875:K875"/>
    <mergeCell ref="C762:D764"/>
    <mergeCell ref="E895:AA897"/>
    <mergeCell ref="AC896:AG896"/>
    <mergeCell ref="AV870:BB870"/>
    <mergeCell ref="L868:Q868"/>
    <mergeCell ref="AV869:BB869"/>
    <mergeCell ref="AC643:AG643"/>
    <mergeCell ref="AM645:AQ645"/>
    <mergeCell ref="B828:BB828"/>
    <mergeCell ref="O835:Z835"/>
    <mergeCell ref="O830:AN830"/>
    <mergeCell ref="AA831:AG831"/>
    <mergeCell ref="AA833:AG833"/>
    <mergeCell ref="AH832:AN832"/>
    <mergeCell ref="C783:D785"/>
    <mergeCell ref="B778:E779"/>
    <mergeCell ref="J774:P774"/>
    <mergeCell ref="AU793:AZ793"/>
    <mergeCell ref="AT747:BA749"/>
    <mergeCell ref="P627:V627"/>
    <mergeCell ref="AH800:AS802"/>
    <mergeCell ref="AA834:AG834"/>
    <mergeCell ref="D669:G669"/>
    <mergeCell ref="H668:L668"/>
    <mergeCell ref="E795:AS797"/>
    <mergeCell ref="AQ674:AU674"/>
    <mergeCell ref="D678:G678"/>
    <mergeCell ref="K815:AG817"/>
    <mergeCell ref="AV678:AZ678"/>
    <mergeCell ref="AH768:AO770"/>
    <mergeCell ref="AQ665:AU665"/>
    <mergeCell ref="Q773:BB774"/>
    <mergeCell ref="AR646:AV646"/>
    <mergeCell ref="F728:I728"/>
    <mergeCell ref="AT762:BA764"/>
    <mergeCell ref="AT731:BA731"/>
    <mergeCell ref="AT756:BA758"/>
    <mergeCell ref="AL675:AP675"/>
    <mergeCell ref="AR644:AV644"/>
    <mergeCell ref="AU790:AZ790"/>
    <mergeCell ref="AU787:AZ787"/>
    <mergeCell ref="AH803:AS805"/>
    <mergeCell ref="AA837:AG837"/>
    <mergeCell ref="AA836:AG836"/>
    <mergeCell ref="B701:E702"/>
    <mergeCell ref="AH717:AQ717"/>
    <mergeCell ref="AH714:AQ714"/>
    <mergeCell ref="L710:M712"/>
    <mergeCell ref="AH711:AQ711"/>
    <mergeCell ref="AR645:AV645"/>
    <mergeCell ref="J827:P827"/>
    <mergeCell ref="W671:AA671"/>
    <mergeCell ref="R671:V671"/>
    <mergeCell ref="AC669:AF669"/>
    <mergeCell ref="J658:P658"/>
    <mergeCell ref="M671:Q671"/>
    <mergeCell ref="R665:V665"/>
    <mergeCell ref="AV664:AZ664"/>
    <mergeCell ref="M673:Q673"/>
    <mergeCell ref="C792:D794"/>
    <mergeCell ref="D677:G677"/>
    <mergeCell ref="E786:AS788"/>
    <mergeCell ref="AV669:AZ669"/>
    <mergeCell ref="F774:I774"/>
    <mergeCell ref="B776:BB777"/>
    <mergeCell ref="AH767:AO767"/>
    <mergeCell ref="C786:D788"/>
    <mergeCell ref="AQ664:AU664"/>
    <mergeCell ref="S645:W645"/>
    <mergeCell ref="C753:D755"/>
    <mergeCell ref="AC1212:AD1212"/>
    <mergeCell ref="AC1211:AD1211"/>
    <mergeCell ref="AC1209:AD1209"/>
    <mergeCell ref="W1225:AA1225"/>
    <mergeCell ref="AC1208:AD1208"/>
    <mergeCell ref="AC950:AG950"/>
    <mergeCell ref="E949:AA951"/>
    <mergeCell ref="AI908:AL908"/>
    <mergeCell ref="AJ848:AO848"/>
    <mergeCell ref="AI905:AL905"/>
    <mergeCell ref="E889:AA891"/>
    <mergeCell ref="G1221:J1221"/>
    <mergeCell ref="G1222:J1222"/>
    <mergeCell ref="F779:I779"/>
    <mergeCell ref="K1225:N1225"/>
    <mergeCell ref="K1224:N1224"/>
    <mergeCell ref="AD859:AM859"/>
    <mergeCell ref="AD854:AM854"/>
    <mergeCell ref="AD856:AM856"/>
    <mergeCell ref="L870:Q870"/>
    <mergeCell ref="J864:P864"/>
    <mergeCell ref="AM905:AN905"/>
    <mergeCell ref="AM947:AN947"/>
    <mergeCell ref="P860:AC860"/>
    <mergeCell ref="AD860:AM860"/>
    <mergeCell ref="AD853:AM853"/>
    <mergeCell ref="K812:AG814"/>
    <mergeCell ref="AO944:AR944"/>
    <mergeCell ref="E940:AA942"/>
    <mergeCell ref="E907:AA909"/>
    <mergeCell ref="AC908:AG908"/>
    <mergeCell ref="E931:AA933"/>
    <mergeCell ref="S1243:V1243"/>
    <mergeCell ref="O1242:R1242"/>
    <mergeCell ref="W1243:AA1243"/>
    <mergeCell ref="O1232:R1232"/>
    <mergeCell ref="W1242:AA1242"/>
    <mergeCell ref="A1229:B1229"/>
    <mergeCell ref="A1230:B1230"/>
    <mergeCell ref="A1235:B1235"/>
    <mergeCell ref="A1236:B1236"/>
    <mergeCell ref="C1241:F1241"/>
    <mergeCell ref="C1242:F1242"/>
    <mergeCell ref="C1237:F1237"/>
    <mergeCell ref="A1238:B1238"/>
    <mergeCell ref="G1229:J1229"/>
    <mergeCell ref="A1226:B1226"/>
    <mergeCell ref="G1239:J1239"/>
    <mergeCell ref="W1238:AA1238"/>
    <mergeCell ref="W1239:AA1239"/>
    <mergeCell ref="G1242:J1242"/>
    <mergeCell ref="A1237:B1237"/>
    <mergeCell ref="C1240:F1240"/>
    <mergeCell ref="C1238:F1238"/>
    <mergeCell ref="C1239:F1239"/>
    <mergeCell ref="K1242:N1242"/>
    <mergeCell ref="W1241:AA1241"/>
    <mergeCell ref="A1241:B1241"/>
    <mergeCell ref="K1231:N1231"/>
    <mergeCell ref="C1226:F1226"/>
    <mergeCell ref="O1231:R1231"/>
    <mergeCell ref="G1232:J1232"/>
    <mergeCell ref="K1232:N1232"/>
    <mergeCell ref="E904:AA906"/>
    <mergeCell ref="K1229:N1229"/>
    <mergeCell ref="O1233:R1233"/>
    <mergeCell ref="S1238:V1238"/>
    <mergeCell ref="S1232:V1232"/>
    <mergeCell ref="S1225:V1225"/>
    <mergeCell ref="S1229:V1229"/>
    <mergeCell ref="AC1223:AD1223"/>
    <mergeCell ref="AC1225:AD1225"/>
    <mergeCell ref="O1226:R1226"/>
    <mergeCell ref="AC1226:AD1226"/>
    <mergeCell ref="O1224:R1224"/>
    <mergeCell ref="W1228:AA1228"/>
    <mergeCell ref="A1211:B1211"/>
    <mergeCell ref="A1212:B1212"/>
    <mergeCell ref="A1231:B1231"/>
    <mergeCell ref="A1217:B1217"/>
    <mergeCell ref="C1220:F1220"/>
    <mergeCell ref="G1220:J1220"/>
    <mergeCell ref="C1218:F1218"/>
    <mergeCell ref="A1234:B1234"/>
    <mergeCell ref="A1213:B1213"/>
    <mergeCell ref="A1215:B1215"/>
    <mergeCell ref="C1223:F1223"/>
    <mergeCell ref="A1232:B1232"/>
    <mergeCell ref="B996:C998"/>
    <mergeCell ref="A1207:B1207"/>
    <mergeCell ref="A1208:B1208"/>
    <mergeCell ref="A1209:B1209"/>
    <mergeCell ref="A1210:B1210"/>
    <mergeCell ref="C1214:F1214"/>
    <mergeCell ref="O1234:R1234"/>
    <mergeCell ref="G1227:J1227"/>
    <mergeCell ref="G1223:J1223"/>
    <mergeCell ref="G1225:J1225"/>
    <mergeCell ref="G1224:J1224"/>
    <mergeCell ref="G1235:J1235"/>
    <mergeCell ref="G1231:J1231"/>
    <mergeCell ref="G1233:J1233"/>
    <mergeCell ref="G1230:J1230"/>
    <mergeCell ref="K1230:N1230"/>
    <mergeCell ref="C1222:F1222"/>
    <mergeCell ref="C1232:F1232"/>
    <mergeCell ref="A1222:B1222"/>
    <mergeCell ref="A1223:B1223"/>
    <mergeCell ref="A1233:B1233"/>
    <mergeCell ref="C1227:F1227"/>
    <mergeCell ref="C1224:F1224"/>
    <mergeCell ref="A1228:B1228"/>
    <mergeCell ref="A1227:B1227"/>
    <mergeCell ref="A1224:B1224"/>
    <mergeCell ref="C1235:F1235"/>
    <mergeCell ref="C1229:F1229"/>
    <mergeCell ref="K1233:N1233"/>
    <mergeCell ref="C1215:F1215"/>
    <mergeCell ref="A1214:B1214"/>
    <mergeCell ref="A1218:B1218"/>
    <mergeCell ref="A1219:B1219"/>
    <mergeCell ref="C1234:F1234"/>
    <mergeCell ref="C1233:F1233"/>
    <mergeCell ref="AQ1231:AT1231"/>
    <mergeCell ref="AY1234:BC1234"/>
    <mergeCell ref="AQ1230:AT1230"/>
    <mergeCell ref="S1235:V1235"/>
    <mergeCell ref="AC1233:AD1233"/>
    <mergeCell ref="AU1230:AX1230"/>
    <mergeCell ref="AU1231:AX1231"/>
    <mergeCell ref="S1234:V1234"/>
    <mergeCell ref="S1233:V1233"/>
    <mergeCell ref="AM1235:AP1235"/>
    <mergeCell ref="AM1232:AP1232"/>
    <mergeCell ref="AQ1235:AT1235"/>
    <mergeCell ref="AE1225:AH1225"/>
    <mergeCell ref="AM1226:AP1226"/>
    <mergeCell ref="AM1221:AP1221"/>
    <mergeCell ref="AM1220:AP1220"/>
    <mergeCell ref="AI1221:AL1221"/>
    <mergeCell ref="AC1221:AD1221"/>
    <mergeCell ref="AM1224:AP1224"/>
    <mergeCell ref="AC1222:AD1222"/>
    <mergeCell ref="AC1220:AD1220"/>
    <mergeCell ref="AI1226:AL1226"/>
    <mergeCell ref="AQ1225:AT1225"/>
    <mergeCell ref="AQ1223:AT1223"/>
    <mergeCell ref="AM1225:AP1225"/>
    <mergeCell ref="AM1223:AP1223"/>
    <mergeCell ref="A1216:B1216"/>
    <mergeCell ref="A1221:B1221"/>
    <mergeCell ref="A1220:B1220"/>
    <mergeCell ref="A1225:B1225"/>
    <mergeCell ref="G1228:J1228"/>
    <mergeCell ref="G1226:J1226"/>
    <mergeCell ref="AQ1234:AT1234"/>
    <mergeCell ref="AM1238:AP1238"/>
    <mergeCell ref="AE1234:AH1234"/>
    <mergeCell ref="AU1236:AX1236"/>
    <mergeCell ref="AQ1233:AT1233"/>
    <mergeCell ref="AY1239:BC1239"/>
    <mergeCell ref="AY1240:BC1240"/>
    <mergeCell ref="AE1231:AH1231"/>
    <mergeCell ref="AE1230:AH1230"/>
    <mergeCell ref="W1229:AA1229"/>
    <mergeCell ref="AC1237:AD1237"/>
    <mergeCell ref="W1234:AA1234"/>
    <mergeCell ref="W1237:AA1237"/>
    <mergeCell ref="W1232:AA1232"/>
    <mergeCell ref="W1233:AA1233"/>
    <mergeCell ref="W1235:AA1235"/>
    <mergeCell ref="AI1232:AL1232"/>
    <mergeCell ref="AM1233:AP1233"/>
    <mergeCell ref="AU1234:AX1234"/>
    <mergeCell ref="AU1235:AX1235"/>
    <mergeCell ref="AM1237:AP1237"/>
    <mergeCell ref="AE1235:AH1235"/>
    <mergeCell ref="AI1234:AL1234"/>
    <mergeCell ref="G1236:J1236"/>
    <mergeCell ref="O1225:R1225"/>
    <mergeCell ref="C1225:F1225"/>
    <mergeCell ref="AE1240:AH1240"/>
    <mergeCell ref="AC1228:AD1228"/>
    <mergeCell ref="AC1231:AD1231"/>
    <mergeCell ref="AE1229:AH1229"/>
    <mergeCell ref="AM1228:AP1228"/>
    <mergeCell ref="AI1229:AL1229"/>
    <mergeCell ref="AI1231:AL1231"/>
    <mergeCell ref="AM1227:AP1227"/>
    <mergeCell ref="AE1228:AH1228"/>
    <mergeCell ref="AC1227:AD1227"/>
    <mergeCell ref="AM1239:AP1239"/>
    <mergeCell ref="AE1227:AH1227"/>
    <mergeCell ref="AY1227:BC1227"/>
    <mergeCell ref="AC1239:AD1239"/>
    <mergeCell ref="AY1232:BC1232"/>
    <mergeCell ref="AE1237:AH1237"/>
    <mergeCell ref="AE1233:AH1233"/>
    <mergeCell ref="AC1229:AD1229"/>
    <mergeCell ref="AI1213:AL1213"/>
    <mergeCell ref="AM1213:AP1213"/>
    <mergeCell ref="AY1213:BC1213"/>
    <mergeCell ref="AU1213:AX1213"/>
    <mergeCell ref="AQ1219:AT1219"/>
    <mergeCell ref="AU1225:AX1225"/>
    <mergeCell ref="AY1226:BC1226"/>
    <mergeCell ref="AI1212:AL1212"/>
    <mergeCell ref="AM1212:AP1212"/>
    <mergeCell ref="AY1212:BC1212"/>
    <mergeCell ref="AI1236:AL1236"/>
    <mergeCell ref="AQ1236:AT1236"/>
    <mergeCell ref="AM1234:AP1234"/>
    <mergeCell ref="AI1233:AL1233"/>
    <mergeCell ref="AY1237:BC1237"/>
    <mergeCell ref="AI1230:AL1230"/>
    <mergeCell ref="AQ1229:AT1229"/>
    <mergeCell ref="AY1231:BC1231"/>
    <mergeCell ref="AY1229:BC1229"/>
    <mergeCell ref="AI1216:AL1216"/>
    <mergeCell ref="AM1216:AP1216"/>
    <mergeCell ref="AM1218:AP1218"/>
    <mergeCell ref="AM1217:AP1217"/>
    <mergeCell ref="AQ1209:AT1209"/>
    <mergeCell ref="AY1223:BC1223"/>
    <mergeCell ref="AY1224:BC1224"/>
    <mergeCell ref="AU1223:AX1223"/>
    <mergeCell ref="AE1222:AH1222"/>
    <mergeCell ref="AY1222:BC1222"/>
    <mergeCell ref="AI1217:AL1217"/>
    <mergeCell ref="AE1221:AH1221"/>
    <mergeCell ref="AQ1221:AT1221"/>
    <mergeCell ref="AI1220:AL1220"/>
    <mergeCell ref="AU1216:AX1216"/>
    <mergeCell ref="AY1217:BC1217"/>
    <mergeCell ref="AE1226:AH1226"/>
    <mergeCell ref="AE1223:AH1223"/>
    <mergeCell ref="AE1219:AH1219"/>
    <mergeCell ref="AM1222:AP1222"/>
    <mergeCell ref="AE1217:AH1217"/>
    <mergeCell ref="AE1209:AH1209"/>
    <mergeCell ref="AY1214:BC1214"/>
    <mergeCell ref="AE1210:AH1210"/>
    <mergeCell ref="AE1212:AH1212"/>
    <mergeCell ref="AE1211:AH1211"/>
    <mergeCell ref="AI1219:AL1219"/>
    <mergeCell ref="AE1220:AH1220"/>
    <mergeCell ref="AM1219:AP1219"/>
    <mergeCell ref="AY1220:BC1220"/>
    <mergeCell ref="AU1224:AX1224"/>
    <mergeCell ref="AY1215:BC1215"/>
    <mergeCell ref="AE1215:AH1215"/>
    <mergeCell ref="AI1215:AL1215"/>
    <mergeCell ref="AM1215:AP1215"/>
    <mergeCell ref="AE1213:AH1213"/>
    <mergeCell ref="AE1203:AH1203"/>
    <mergeCell ref="AC1201:AD1201"/>
    <mergeCell ref="AE1201:AH1201"/>
    <mergeCell ref="AC1194:AD1194"/>
    <mergeCell ref="AC1196:AD1196"/>
    <mergeCell ref="V1163:AA1163"/>
    <mergeCell ref="AB1160:AF1160"/>
    <mergeCell ref="S1196:V1196"/>
    <mergeCell ref="D1170:O1170"/>
    <mergeCell ref="D1165:O1165"/>
    <mergeCell ref="P1168:U1168"/>
    <mergeCell ref="D1166:O1166"/>
    <mergeCell ref="P1164:U1164"/>
    <mergeCell ref="AB1163:AF1163"/>
    <mergeCell ref="P1160:U1160"/>
    <mergeCell ref="D1157:O1157"/>
    <mergeCell ref="AB1158:AF1158"/>
    <mergeCell ref="V1162:AA1162"/>
    <mergeCell ref="O1194:R1194"/>
    <mergeCell ref="D1163:O1163"/>
    <mergeCell ref="D1164:O1164"/>
    <mergeCell ref="D1167:O1167"/>
    <mergeCell ref="P1166:U1166"/>
    <mergeCell ref="P1165:U1165"/>
    <mergeCell ref="V1172:AA1172"/>
    <mergeCell ref="P1163:U1163"/>
    <mergeCell ref="P1170:U1170"/>
    <mergeCell ref="P1172:U1172"/>
    <mergeCell ref="AB1175:AF1175"/>
    <mergeCell ref="D1159:O1159"/>
    <mergeCell ref="AG1148:AK1148"/>
    <mergeCell ref="AG1167:AK1167"/>
    <mergeCell ref="AB1156:AF1156"/>
    <mergeCell ref="AB1166:AF1166"/>
    <mergeCell ref="AB1164:AF1164"/>
    <mergeCell ref="AB1162:AF1162"/>
    <mergeCell ref="V1164:AA1164"/>
    <mergeCell ref="AB1165:AF1165"/>
    <mergeCell ref="AG1166:AK1166"/>
    <mergeCell ref="V1155:AA1155"/>
    <mergeCell ref="V1154:AA1154"/>
    <mergeCell ref="AB1154:AF1154"/>
    <mergeCell ref="D1156:O1156"/>
    <mergeCell ref="P1156:U1156"/>
    <mergeCell ref="W1195:AA1195"/>
    <mergeCell ref="AB1161:AF1161"/>
    <mergeCell ref="V1157:AA1157"/>
    <mergeCell ref="AF1088:AJ1088"/>
    <mergeCell ref="Z1089:AE1089"/>
    <mergeCell ref="Q1081:Y1081"/>
    <mergeCell ref="AK1116:AP1116"/>
    <mergeCell ref="P1149:U1149"/>
    <mergeCell ref="AL1150:AQ1150"/>
    <mergeCell ref="V1144:AA1144"/>
    <mergeCell ref="AB1150:AF1150"/>
    <mergeCell ref="V1148:AA1148"/>
    <mergeCell ref="AB1155:AF1155"/>
    <mergeCell ref="AG1144:AK1144"/>
    <mergeCell ref="AQ1123:AT1123"/>
    <mergeCell ref="AB1149:AF1149"/>
    <mergeCell ref="V1150:AA1150"/>
    <mergeCell ref="P1151:U1151"/>
    <mergeCell ref="P1150:U1150"/>
    <mergeCell ref="AK1107:AP1107"/>
    <mergeCell ref="AK1119:AP1119"/>
    <mergeCell ref="Q1121:Y1121"/>
    <mergeCell ref="Z1118:AE1118"/>
    <mergeCell ref="AK1117:AP1117"/>
    <mergeCell ref="AK1118:AP1118"/>
    <mergeCell ref="AG1145:AK1145"/>
    <mergeCell ref="AB1134:AF1134"/>
    <mergeCell ref="AB1146:AF1146"/>
    <mergeCell ref="AG1142:AK1142"/>
    <mergeCell ref="AF1118:AJ1118"/>
    <mergeCell ref="AG1149:AK1149"/>
    <mergeCell ref="Z1082:AE1082"/>
    <mergeCell ref="Z1086:AE1086"/>
    <mergeCell ref="AB1151:AF1151"/>
    <mergeCell ref="B955:D957"/>
    <mergeCell ref="B1011:C1013"/>
    <mergeCell ref="D1011:AH1013"/>
    <mergeCell ref="B999:C1001"/>
    <mergeCell ref="B1002:C1004"/>
    <mergeCell ref="B1008:C1010"/>
    <mergeCell ref="B1005:C1007"/>
    <mergeCell ref="I1072:O1072"/>
    <mergeCell ref="AK1078:AP1078"/>
    <mergeCell ref="AF1077:AJ1077"/>
    <mergeCell ref="AQ1079:AT1079"/>
    <mergeCell ref="AK1077:AP1077"/>
    <mergeCell ref="AF1078:AJ1078"/>
    <mergeCell ref="B987:C989"/>
    <mergeCell ref="AM973:AN973"/>
    <mergeCell ref="AS982:AW982"/>
    <mergeCell ref="AI994:AL994"/>
    <mergeCell ref="AI976:AL976"/>
    <mergeCell ref="AI991:AL991"/>
    <mergeCell ref="D987:AH989"/>
    <mergeCell ref="D978:AH980"/>
    <mergeCell ref="AM979:AN979"/>
    <mergeCell ref="AS988:AW988"/>
    <mergeCell ref="AS985:AW985"/>
    <mergeCell ref="AU1077:BC1077"/>
    <mergeCell ref="AX1022:BB1022"/>
    <mergeCell ref="AX1020:BB1020"/>
    <mergeCell ref="AX1015:BB1015"/>
    <mergeCell ref="AS1018:AW1018"/>
    <mergeCell ref="E892:AH894"/>
    <mergeCell ref="AC899:AG899"/>
    <mergeCell ref="E898:AA900"/>
    <mergeCell ref="AC941:AG941"/>
    <mergeCell ref="AI944:AL944"/>
    <mergeCell ref="AO914:AR914"/>
    <mergeCell ref="AO941:AR941"/>
    <mergeCell ref="AD852:AM852"/>
    <mergeCell ref="AU796:AZ796"/>
    <mergeCell ref="E952:AA954"/>
    <mergeCell ref="AC953:AG953"/>
    <mergeCell ref="AP871:AU871"/>
    <mergeCell ref="AV868:BB868"/>
    <mergeCell ref="R874:X874"/>
    <mergeCell ref="B873:K873"/>
    <mergeCell ref="AV873:BB873"/>
    <mergeCell ref="AP874:AU874"/>
    <mergeCell ref="K800:AG802"/>
    <mergeCell ref="AI822:AR822"/>
    <mergeCell ref="O832:Z832"/>
    <mergeCell ref="AV875:BB875"/>
    <mergeCell ref="AV872:BB872"/>
    <mergeCell ref="AP875:AU875"/>
    <mergeCell ref="AV874:BB874"/>
    <mergeCell ref="AP872:AU872"/>
    <mergeCell ref="Y874:AO874"/>
    <mergeCell ref="AP873:AU873"/>
    <mergeCell ref="B886:D888"/>
    <mergeCell ref="E922:AA924"/>
    <mergeCell ref="AC923:AG923"/>
    <mergeCell ref="E925:AA927"/>
    <mergeCell ref="AC926:AG926"/>
    <mergeCell ref="AD626:AJ626"/>
    <mergeCell ref="AM941:AN941"/>
    <mergeCell ref="AX941:BB941"/>
    <mergeCell ref="AX932:BB932"/>
    <mergeCell ref="AI911:AL911"/>
    <mergeCell ref="AC905:AG905"/>
    <mergeCell ref="B884:BB884"/>
    <mergeCell ref="B892:D894"/>
    <mergeCell ref="AT741:BA743"/>
    <mergeCell ref="AV671:AZ671"/>
    <mergeCell ref="P852:AC852"/>
    <mergeCell ref="AV871:BB871"/>
    <mergeCell ref="AT735:BA737"/>
    <mergeCell ref="E750:AS752"/>
    <mergeCell ref="Y873:AO873"/>
    <mergeCell ref="AC890:AG890"/>
    <mergeCell ref="M676:Q676"/>
    <mergeCell ref="R677:V677"/>
    <mergeCell ref="D676:G676"/>
    <mergeCell ref="W677:AA677"/>
    <mergeCell ref="D674:G674"/>
    <mergeCell ref="AV674:AZ674"/>
    <mergeCell ref="F690:I690"/>
    <mergeCell ref="F689:I689"/>
    <mergeCell ref="C756:D758"/>
    <mergeCell ref="C750:D752"/>
    <mergeCell ref="F863:I863"/>
    <mergeCell ref="L875:Q875"/>
    <mergeCell ref="B874:K874"/>
    <mergeCell ref="J863:P863"/>
    <mergeCell ref="Y869:AO869"/>
    <mergeCell ref="AD847:AI847"/>
    <mergeCell ref="B29:BB30"/>
    <mergeCell ref="F26:I26"/>
    <mergeCell ref="AM16:BA16"/>
    <mergeCell ref="H19:AL19"/>
    <mergeCell ref="AM18:BA18"/>
    <mergeCell ref="H20:AL20"/>
    <mergeCell ref="H16:AL16"/>
    <mergeCell ref="AM19:BA19"/>
    <mergeCell ref="AM20:BA20"/>
    <mergeCell ref="AR41:BB41"/>
    <mergeCell ref="AR39:BB39"/>
    <mergeCell ref="AG39:AQ39"/>
    <mergeCell ref="AR40:BB40"/>
    <mergeCell ref="P74:AN74"/>
    <mergeCell ref="B140:D140"/>
    <mergeCell ref="AM136:AT136"/>
    <mergeCell ref="AR32:BB32"/>
    <mergeCell ref="B34:J34"/>
    <mergeCell ref="V34:AF34"/>
    <mergeCell ref="K35:U35"/>
    <mergeCell ref="K34:U34"/>
    <mergeCell ref="B35:J35"/>
    <mergeCell ref="B36:J36"/>
    <mergeCell ref="V37:AF37"/>
    <mergeCell ref="K38:U38"/>
    <mergeCell ref="K37:U37"/>
    <mergeCell ref="V56:AI56"/>
    <mergeCell ref="B51:BB51"/>
    <mergeCell ref="V57:AI57"/>
    <mergeCell ref="F79:I79"/>
    <mergeCell ref="P72:AN72"/>
    <mergeCell ref="Q78:BB79"/>
    <mergeCell ref="B33:J33"/>
    <mergeCell ref="AR42:BB42"/>
    <mergeCell ref="B137:D137"/>
    <mergeCell ref="AM143:AT143"/>
    <mergeCell ref="AE143:AL143"/>
    <mergeCell ref="W143:AD143"/>
    <mergeCell ref="E143:V143"/>
    <mergeCell ref="B142:D142"/>
    <mergeCell ref="AM86:AX87"/>
    <mergeCell ref="E90:N90"/>
    <mergeCell ref="AM138:AT138"/>
    <mergeCell ref="AM134:AT134"/>
    <mergeCell ref="AA88:AD88"/>
    <mergeCell ref="Q102:BB103"/>
    <mergeCell ref="AQ90:AT90"/>
    <mergeCell ref="AI90:AL90"/>
    <mergeCell ref="O93:R93"/>
    <mergeCell ref="E93:N93"/>
    <mergeCell ref="AQ93:AT93"/>
    <mergeCell ref="AI95:AL95"/>
    <mergeCell ref="AQ94:AT94"/>
    <mergeCell ref="B133:D133"/>
    <mergeCell ref="AE134:AL134"/>
    <mergeCell ref="F49:I49"/>
    <mergeCell ref="AG41:AQ41"/>
    <mergeCell ref="AR44:BB44"/>
    <mergeCell ref="AG38:AQ38"/>
    <mergeCell ref="AG40:AQ40"/>
    <mergeCell ref="B38:J38"/>
    <mergeCell ref="AM132:AT132"/>
    <mergeCell ref="B141:D141"/>
    <mergeCell ref="W137:AD137"/>
    <mergeCell ref="AG35:AQ35"/>
    <mergeCell ref="V36:AF36"/>
    <mergeCell ref="B44:U44"/>
    <mergeCell ref="B42:J42"/>
    <mergeCell ref="B48:E49"/>
    <mergeCell ref="V55:AI55"/>
    <mergeCell ref="P71:AN71"/>
    <mergeCell ref="K40:U40"/>
    <mergeCell ref="K36:U36"/>
    <mergeCell ref="V35:AF35"/>
    <mergeCell ref="J79:P79"/>
    <mergeCell ref="AA86:AL87"/>
    <mergeCell ref="AE89:AH89"/>
    <mergeCell ref="AR43:BB43"/>
    <mergeCell ref="AG43:AQ43"/>
    <mergeCell ref="AR45:BB45"/>
    <mergeCell ref="AR46:BB46"/>
    <mergeCell ref="W89:Z89"/>
    <mergeCell ref="AA82:AX82"/>
    <mergeCell ref="AG42:AQ42"/>
    <mergeCell ref="V42:AF42"/>
    <mergeCell ref="V38:AF38"/>
    <mergeCell ref="B39:J39"/>
    <mergeCell ref="K39:U39"/>
    <mergeCell ref="F48:I48"/>
    <mergeCell ref="V39:AF39"/>
    <mergeCell ref="V41:AF41"/>
    <mergeCell ref="Q48:BB49"/>
    <mergeCell ref="J48:P48"/>
    <mergeCell ref="V43:AF43"/>
    <mergeCell ref="V44:AF44"/>
    <mergeCell ref="Q62:BB63"/>
    <mergeCell ref="J63:P63"/>
    <mergeCell ref="O86:Z87"/>
    <mergeCell ref="AO70:AP70"/>
    <mergeCell ref="AI88:AL88"/>
    <mergeCell ref="AI89:AL89"/>
    <mergeCell ref="AM89:AP89"/>
    <mergeCell ref="AY90:BB90"/>
    <mergeCell ref="B90:D90"/>
    <mergeCell ref="B89:D89"/>
    <mergeCell ref="P73:AN73"/>
    <mergeCell ref="S94:V94"/>
    <mergeCell ref="S93:V93"/>
    <mergeCell ref="AA92:AD92"/>
    <mergeCell ref="AE136:AL136"/>
    <mergeCell ref="S88:V88"/>
    <mergeCell ref="AH97:AO99"/>
    <mergeCell ref="W88:Z88"/>
    <mergeCell ref="B65:BB65"/>
    <mergeCell ref="E89:N89"/>
    <mergeCell ref="AO73:AP73"/>
    <mergeCell ref="AK76:AP76"/>
    <mergeCell ref="P75:AN75"/>
    <mergeCell ref="AA89:AD89"/>
    <mergeCell ref="P111:AD111"/>
    <mergeCell ref="AE91:AH91"/>
    <mergeCell ref="AE90:AH90"/>
    <mergeCell ref="O91:R91"/>
    <mergeCell ref="AM91:AP91"/>
    <mergeCell ref="AM90:AP90"/>
    <mergeCell ref="AU92:AX92"/>
    <mergeCell ref="B102:E103"/>
    <mergeCell ref="AA91:AD91"/>
    <mergeCell ref="P113:AD113"/>
    <mergeCell ref="B129:BB130"/>
    <mergeCell ref="B92:D92"/>
    <mergeCell ref="AU91:AX91"/>
    <mergeCell ref="AI91:AL91"/>
    <mergeCell ref="J124:P124"/>
    <mergeCell ref="J125:P125"/>
    <mergeCell ref="F117:I117"/>
    <mergeCell ref="W94:Z94"/>
    <mergeCell ref="W95:X95"/>
    <mergeCell ref="AA93:AD93"/>
    <mergeCell ref="AE111:AL111"/>
    <mergeCell ref="AE112:AL112"/>
    <mergeCell ref="F125:I125"/>
    <mergeCell ref="N95:P95"/>
    <mergeCell ref="AA94:AD94"/>
    <mergeCell ref="P112:AD112"/>
    <mergeCell ref="E91:N91"/>
    <mergeCell ref="B105:BB106"/>
    <mergeCell ref="B94:D94"/>
    <mergeCell ref="B95:D95"/>
    <mergeCell ref="O97:AG99"/>
    <mergeCell ref="O94:R94"/>
    <mergeCell ref="B93:D93"/>
    <mergeCell ref="E94:N94"/>
    <mergeCell ref="B127:BB128"/>
    <mergeCell ref="J117:P117"/>
    <mergeCell ref="Q124:BB125"/>
    <mergeCell ref="F124:I124"/>
    <mergeCell ref="B120:BB121"/>
    <mergeCell ref="J190:N190"/>
    <mergeCell ref="O190:V190"/>
    <mergeCell ref="J191:N191"/>
    <mergeCell ref="W195:AD195"/>
    <mergeCell ref="AE145:AL145"/>
    <mergeCell ref="N156:AD158"/>
    <mergeCell ref="AE147:AL147"/>
    <mergeCell ref="Y154:AC154"/>
    <mergeCell ref="AD155:AH155"/>
    <mergeCell ref="W146:AD146"/>
    <mergeCell ref="AE144:AL144"/>
    <mergeCell ref="AI153:AM153"/>
    <mergeCell ref="AU134:BB134"/>
    <mergeCell ref="AM133:AT133"/>
    <mergeCell ref="AE142:AL142"/>
    <mergeCell ref="W142:AD142"/>
    <mergeCell ref="AM142:AT142"/>
    <mergeCell ref="AM141:AT141"/>
    <mergeCell ref="E138:V138"/>
    <mergeCell ref="AE135:AL135"/>
    <mergeCell ref="AU137:BB137"/>
    <mergeCell ref="AD152:AH152"/>
    <mergeCell ref="AM146:AT146"/>
    <mergeCell ref="E134:V134"/>
    <mergeCell ref="W134:AD134"/>
    <mergeCell ref="AI152:AM152"/>
    <mergeCell ref="AE140:AL140"/>
    <mergeCell ref="AE139:AL139"/>
    <mergeCell ref="AU136:BB136"/>
    <mergeCell ref="W135:AD135"/>
    <mergeCell ref="O155:S155"/>
    <mergeCell ref="W140:AD140"/>
    <mergeCell ref="Z237:AD237"/>
    <mergeCell ref="AV237:AX237"/>
    <mergeCell ref="Z241:AD241"/>
    <mergeCell ref="AJ236:AN236"/>
    <mergeCell ref="AM213:AR213"/>
    <mergeCell ref="W192:AD192"/>
    <mergeCell ref="B201:BB201"/>
    <mergeCell ref="Q174:BB175"/>
    <mergeCell ref="B229:BB230"/>
    <mergeCell ref="AM222:AR222"/>
    <mergeCell ref="AS236:AU236"/>
    <mergeCell ref="Q226:BB227"/>
    <mergeCell ref="K215:P223"/>
    <mergeCell ref="Q221:AK223"/>
    <mergeCell ref="B226:E227"/>
    <mergeCell ref="B231:BB231"/>
    <mergeCell ref="AY236:BB236"/>
    <mergeCell ref="AM195:AT195"/>
    <mergeCell ref="K206:P214"/>
    <mergeCell ref="K203:AK205"/>
    <mergeCell ref="Q209:AK211"/>
    <mergeCell ref="W194:AD194"/>
    <mergeCell ref="AE194:AL194"/>
    <mergeCell ref="AM207:AR207"/>
    <mergeCell ref="Q198:BB199"/>
    <mergeCell ref="AE195:AL195"/>
    <mergeCell ref="O193:V193"/>
    <mergeCell ref="J193:N193"/>
    <mergeCell ref="J227:P227"/>
    <mergeCell ref="F227:I227"/>
    <mergeCell ref="O195:V195"/>
    <mergeCell ref="W190:AD190"/>
    <mergeCell ref="AM193:AT193"/>
    <mergeCell ref="B177:BB177"/>
    <mergeCell ref="AE190:AL190"/>
    <mergeCell ref="AY241:BB241"/>
    <mergeCell ref="AQ278:AT278"/>
    <mergeCell ref="K250:AJ252"/>
    <mergeCell ref="E255:K261"/>
    <mergeCell ref="AF261:AY261"/>
    <mergeCell ref="AA273:AF273"/>
    <mergeCell ref="AM219:AR219"/>
    <mergeCell ref="AV236:AX236"/>
    <mergeCell ref="F226:I226"/>
    <mergeCell ref="F199:I199"/>
    <mergeCell ref="Q218:AK220"/>
    <mergeCell ref="J199:P199"/>
    <mergeCell ref="Q212:AK214"/>
    <mergeCell ref="B271:BB271"/>
    <mergeCell ref="B264:E265"/>
    <mergeCell ref="B267:BB268"/>
    <mergeCell ref="B273:D273"/>
    <mergeCell ref="B241:D241"/>
    <mergeCell ref="AS241:AU241"/>
    <mergeCell ref="AJ241:AN241"/>
    <mergeCell ref="AV241:AX241"/>
    <mergeCell ref="P239:T239"/>
    <mergeCell ref="AY242:BB242"/>
    <mergeCell ref="L261:AE261"/>
    <mergeCell ref="AL251:AS251"/>
    <mergeCell ref="AL248:AS248"/>
    <mergeCell ref="E273:N273"/>
    <mergeCell ref="U240:Y240"/>
    <mergeCell ref="AE241:AI241"/>
    <mergeCell ref="AA472:AK472"/>
    <mergeCell ref="AA476:AK476"/>
    <mergeCell ref="G600:L600"/>
    <mergeCell ref="AU287:AX287"/>
    <mergeCell ref="AU283:AX283"/>
    <mergeCell ref="AM288:AP288"/>
    <mergeCell ref="AM277:AP277"/>
    <mergeCell ref="AG277:AL277"/>
    <mergeCell ref="O275:U275"/>
    <mergeCell ref="E278:N278"/>
    <mergeCell ref="AA276:AF276"/>
    <mergeCell ref="P238:T238"/>
    <mergeCell ref="U239:Y239"/>
    <mergeCell ref="F265:I265"/>
    <mergeCell ref="AJ238:AN238"/>
    <mergeCell ref="E240:J240"/>
    <mergeCell ref="E238:J238"/>
    <mergeCell ref="AJ239:AN239"/>
    <mergeCell ref="AE240:AI240"/>
    <mergeCell ref="U238:Y238"/>
    <mergeCell ref="E239:J239"/>
    <mergeCell ref="O278:U278"/>
    <mergeCell ref="V278:Z278"/>
    <mergeCell ref="B277:D277"/>
    <mergeCell ref="S288:V288"/>
    <mergeCell ref="W287:Z287"/>
    <mergeCell ref="AG281:AL281"/>
    <mergeCell ref="B275:D275"/>
    <mergeCell ref="AA274:AF274"/>
    <mergeCell ref="AA277:AF277"/>
    <mergeCell ref="AU276:AX276"/>
    <mergeCell ref="J198:P198"/>
    <mergeCell ref="K289:N289"/>
    <mergeCell ref="AA290:AD290"/>
    <mergeCell ref="W289:Z289"/>
    <mergeCell ref="B236:D236"/>
    <mergeCell ref="K236:O236"/>
    <mergeCell ref="AE239:AI239"/>
    <mergeCell ref="V281:Z281"/>
    <mergeCell ref="AM281:AP281"/>
    <mergeCell ref="B269:BB270"/>
    <mergeCell ref="Q264:BB265"/>
    <mergeCell ref="K239:O239"/>
    <mergeCell ref="AO238:AR238"/>
    <mergeCell ref="V277:Z277"/>
    <mergeCell ref="E275:N275"/>
    <mergeCell ref="V276:Z276"/>
    <mergeCell ref="AM276:AP276"/>
    <mergeCell ref="AQ273:AT273"/>
    <mergeCell ref="V274:Z274"/>
    <mergeCell ref="AM274:AP274"/>
    <mergeCell ref="K237:O237"/>
    <mergeCell ref="P237:T237"/>
    <mergeCell ref="AV239:AX239"/>
    <mergeCell ref="AM190:AT190"/>
    <mergeCell ref="AG180:AP180"/>
    <mergeCell ref="AA474:AK474"/>
    <mergeCell ref="AM290:AP290"/>
    <mergeCell ref="AA278:AF278"/>
    <mergeCell ref="B276:D276"/>
    <mergeCell ref="E276:N276"/>
    <mergeCell ref="AG276:AL276"/>
    <mergeCell ref="AY288:BB288"/>
    <mergeCell ref="O289:R289"/>
    <mergeCell ref="K247:AJ249"/>
    <mergeCell ref="AY238:BB238"/>
    <mergeCell ref="AV238:AX238"/>
    <mergeCell ref="AS238:AU238"/>
    <mergeCell ref="F184:I184"/>
    <mergeCell ref="J184:P184"/>
    <mergeCell ref="F198:I198"/>
    <mergeCell ref="J195:N195"/>
    <mergeCell ref="J185:P185"/>
    <mergeCell ref="O191:V191"/>
    <mergeCell ref="Z238:AD238"/>
    <mergeCell ref="O288:R288"/>
    <mergeCell ref="AJ240:AN240"/>
    <mergeCell ref="P240:T240"/>
    <mergeCell ref="AE238:AI238"/>
    <mergeCell ref="AG273:AL273"/>
    <mergeCell ref="AQ277:AT277"/>
    <mergeCell ref="AG275:AL275"/>
    <mergeCell ref="O273:U273"/>
    <mergeCell ref="F264:I264"/>
    <mergeCell ref="O274:U274"/>
    <mergeCell ref="B922:D924"/>
    <mergeCell ref="F877:I877"/>
    <mergeCell ref="AK923:AP923"/>
    <mergeCell ref="AO885:AR885"/>
    <mergeCell ref="J510:P510"/>
    <mergeCell ref="AL475:AM475"/>
    <mergeCell ref="E916:AH918"/>
    <mergeCell ref="AC920:AG920"/>
    <mergeCell ref="E928:AA930"/>
    <mergeCell ref="B871:K871"/>
    <mergeCell ref="AM908:AN908"/>
    <mergeCell ref="R872:X872"/>
    <mergeCell ref="L874:Q874"/>
    <mergeCell ref="L871:Q871"/>
    <mergeCell ref="E886:AH888"/>
    <mergeCell ref="M595:S595"/>
    <mergeCell ref="G595:L595"/>
    <mergeCell ref="W622:AC622"/>
    <mergeCell ref="W619:AC619"/>
    <mergeCell ref="M597:S597"/>
    <mergeCell ref="M596:S596"/>
    <mergeCell ref="AL476:AM476"/>
    <mergeCell ref="X849:AC849"/>
    <mergeCell ref="R869:X869"/>
    <mergeCell ref="F864:I864"/>
    <mergeCell ref="AA598:AI598"/>
    <mergeCell ref="AD849:AI849"/>
    <mergeCell ref="W669:AA669"/>
    <mergeCell ref="B872:K872"/>
    <mergeCell ref="B868:K868"/>
    <mergeCell ref="AK929:AP929"/>
    <mergeCell ref="E792:AS794"/>
    <mergeCell ref="E910:AA912"/>
    <mergeCell ref="AC911:AG911"/>
    <mergeCell ref="E913:AA915"/>
    <mergeCell ref="AO905:AR905"/>
    <mergeCell ref="AK890:AP890"/>
    <mergeCell ref="K818:AG820"/>
    <mergeCell ref="K809:AG811"/>
    <mergeCell ref="K806:AG808"/>
    <mergeCell ref="F827:I827"/>
    <mergeCell ref="AI914:AL914"/>
    <mergeCell ref="B919:D921"/>
    <mergeCell ref="F878:I878"/>
    <mergeCell ref="B916:D918"/>
    <mergeCell ref="R847:W847"/>
    <mergeCell ref="O847:Q847"/>
    <mergeCell ref="AJ844:AO844"/>
    <mergeCell ref="O842:W843"/>
    <mergeCell ref="AD843:AI843"/>
    <mergeCell ref="AJ843:AO843"/>
    <mergeCell ref="R844:W844"/>
    <mergeCell ref="O838:Z838"/>
    <mergeCell ref="O844:Q844"/>
    <mergeCell ref="X843:AC843"/>
    <mergeCell ref="O839:AN839"/>
    <mergeCell ref="E901:AH903"/>
    <mergeCell ref="AK899:AP899"/>
    <mergeCell ref="R849:W849"/>
    <mergeCell ref="B913:D915"/>
    <mergeCell ref="L872:Q872"/>
    <mergeCell ref="AD861:AM861"/>
    <mergeCell ref="P859:AC859"/>
    <mergeCell ref="B895:D897"/>
    <mergeCell ref="AB1143:AF1143"/>
    <mergeCell ref="P1154:U1154"/>
    <mergeCell ref="V1160:AA1160"/>
    <mergeCell ref="V1165:AA1165"/>
    <mergeCell ref="V1166:AA1166"/>
    <mergeCell ref="P1159:U1159"/>
    <mergeCell ref="AG1171:AK1171"/>
    <mergeCell ref="P1169:U1169"/>
    <mergeCell ref="W1200:AA1200"/>
    <mergeCell ref="V1171:AA1171"/>
    <mergeCell ref="AB1171:AF1171"/>
    <mergeCell ref="AB1167:AF1167"/>
    <mergeCell ref="V1168:AA1168"/>
    <mergeCell ref="V1170:AA1170"/>
    <mergeCell ref="V1169:AA1169"/>
    <mergeCell ref="AB1170:AF1170"/>
    <mergeCell ref="AB1169:AF1169"/>
    <mergeCell ref="V1175:AA1175"/>
    <mergeCell ref="AG1184:AK1184"/>
    <mergeCell ref="AB1184:AF1184"/>
    <mergeCell ref="AB1179:AF1179"/>
    <mergeCell ref="P1158:U1158"/>
    <mergeCell ref="P1162:U1162"/>
    <mergeCell ref="V1156:AA1156"/>
    <mergeCell ref="P1161:U1161"/>
    <mergeCell ref="P1157:U1157"/>
    <mergeCell ref="V1161:AA1161"/>
    <mergeCell ref="V1158:AA1158"/>
    <mergeCell ref="V1159:AA1159"/>
    <mergeCell ref="P1167:U1167"/>
    <mergeCell ref="V1167:AA1167"/>
    <mergeCell ref="AG1164:AK1164"/>
    <mergeCell ref="Q1090:Y1090"/>
    <mergeCell ref="AK1083:AP1083"/>
    <mergeCell ref="AW1368:BC1368"/>
    <mergeCell ref="AQ1377:AV1377"/>
    <mergeCell ref="AQ1369:AV1369"/>
    <mergeCell ref="AQ1370:AV1370"/>
    <mergeCell ref="AQ1371:AV1371"/>
    <mergeCell ref="AW1375:BC1375"/>
    <mergeCell ref="AW1394:BC1394"/>
    <mergeCell ref="AJ1386:AP1386"/>
    <mergeCell ref="AJ1378:AP1378"/>
    <mergeCell ref="AQ1386:AV1386"/>
    <mergeCell ref="AJ1381:AP1381"/>
    <mergeCell ref="AJ1382:AP1382"/>
    <mergeCell ref="AQ1393:AV1393"/>
    <mergeCell ref="AW1390:BC1390"/>
    <mergeCell ref="O1207:R1207"/>
    <mergeCell ref="O1212:R1212"/>
    <mergeCell ref="W1211:AA1211"/>
    <mergeCell ref="O1210:R1210"/>
    <mergeCell ref="S1211:V1211"/>
    <mergeCell ref="O1211:R1211"/>
    <mergeCell ref="O1213:R1213"/>
    <mergeCell ref="S1218:V1218"/>
    <mergeCell ref="O1218:R1218"/>
    <mergeCell ref="W1220:AA1220"/>
    <mergeCell ref="O1221:R1221"/>
    <mergeCell ref="AC1218:AD1218"/>
    <mergeCell ref="AU1218:AX1218"/>
    <mergeCell ref="W1226:AA1226"/>
    <mergeCell ref="S1222:V1222"/>
    <mergeCell ref="O1239:R1239"/>
    <mergeCell ref="AQ1387:AV1387"/>
    <mergeCell ref="P1171:U1171"/>
    <mergeCell ref="V1173:AA1173"/>
    <mergeCell ref="AB1159:AF1159"/>
    <mergeCell ref="AB1157:AF1157"/>
    <mergeCell ref="AJ1402:AP1402"/>
    <mergeCell ref="W1208:AA1208"/>
    <mergeCell ref="W1212:AA1212"/>
    <mergeCell ref="S1212:V1212"/>
    <mergeCell ref="S1207:V1207"/>
    <mergeCell ref="S1214:V1214"/>
    <mergeCell ref="S1210:V1210"/>
    <mergeCell ref="O1209:R1209"/>
    <mergeCell ref="W1210:AA1210"/>
    <mergeCell ref="S1208:V1208"/>
    <mergeCell ref="O1208:R1208"/>
    <mergeCell ref="W1213:AA1213"/>
    <mergeCell ref="S1213:V1213"/>
    <mergeCell ref="S1209:V1209"/>
    <mergeCell ref="AE1218:AH1218"/>
    <mergeCell ref="AE1208:AH1208"/>
    <mergeCell ref="S1220:V1220"/>
    <mergeCell ref="P1186:U1186"/>
    <mergeCell ref="AL1186:AQ1186"/>
    <mergeCell ref="W1196:AA1196"/>
    <mergeCell ref="W1201:AA1201"/>
    <mergeCell ref="AC1195:AD1195"/>
    <mergeCell ref="AE1194:AH1194"/>
    <mergeCell ref="AM1201:AP1201"/>
    <mergeCell ref="P1174:U1174"/>
    <mergeCell ref="V1181:AA1181"/>
    <mergeCell ref="AQ1375:AV1375"/>
    <mergeCell ref="AY1233:BC1233"/>
    <mergeCell ref="AP1493:AV1493"/>
    <mergeCell ref="AI1493:AO1493"/>
    <mergeCell ref="AP1486:AV1486"/>
    <mergeCell ref="AU1462:BC1462"/>
    <mergeCell ref="AI1491:AO1491"/>
    <mergeCell ref="AI1490:AO1490"/>
    <mergeCell ref="AI1485:AO1485"/>
    <mergeCell ref="AS1015:AW1015"/>
    <mergeCell ref="AI1020:AW1020"/>
    <mergeCell ref="AX956:BB956"/>
    <mergeCell ref="AN1414:AT1414"/>
    <mergeCell ref="AX899:BB899"/>
    <mergeCell ref="AX971:BB971"/>
    <mergeCell ref="AK1076:AP1076"/>
    <mergeCell ref="AQ1078:AT1078"/>
    <mergeCell ref="AC1204:AD1204"/>
    <mergeCell ref="AE1204:AH1204"/>
    <mergeCell ref="AC1206:AD1206"/>
    <mergeCell ref="AQ1384:AV1384"/>
    <mergeCell ref="AJ1376:AP1376"/>
    <mergeCell ref="V1433:AD1433"/>
    <mergeCell ref="V1435:AD1435"/>
    <mergeCell ref="V1436:AD1436"/>
    <mergeCell ref="AU1435:BC1435"/>
    <mergeCell ref="AN1434:AT1434"/>
    <mergeCell ref="AC914:AG914"/>
    <mergeCell ref="AF1119:AJ1119"/>
    <mergeCell ref="AB1470:AH1470"/>
    <mergeCell ref="AU1461:BC1461"/>
    <mergeCell ref="AU1454:BC1454"/>
    <mergeCell ref="AC1380:AI1380"/>
    <mergeCell ref="AN1535:AV1535"/>
    <mergeCell ref="AW1516:BC1516"/>
    <mergeCell ref="AW1518:BC1518"/>
    <mergeCell ref="AW1537:BC1537"/>
    <mergeCell ref="AP1522:AV1522"/>
    <mergeCell ref="AI1516:AO1516"/>
    <mergeCell ref="AW1522:BC1522"/>
    <mergeCell ref="AW1517:BC1517"/>
    <mergeCell ref="AW1519:BC1519"/>
    <mergeCell ref="AP1521:AV1521"/>
    <mergeCell ref="AP1519:AV1519"/>
    <mergeCell ref="AN1529:AV1529"/>
    <mergeCell ref="AI1514:AO1514"/>
    <mergeCell ref="AP1518:AV1518"/>
    <mergeCell ref="AI1520:AO1520"/>
    <mergeCell ref="AN1528:AV1528"/>
    <mergeCell ref="AE1535:AM1535"/>
    <mergeCell ref="AE1536:AM1536"/>
    <mergeCell ref="AW1536:BC1536"/>
    <mergeCell ref="AE1529:AM1529"/>
    <mergeCell ref="AB1518:AH1518"/>
    <mergeCell ref="AE1528:AM1528"/>
    <mergeCell ref="AW1567:BC1567"/>
    <mergeCell ref="AW1548:BC1548"/>
    <mergeCell ref="AW1546:BC1546"/>
    <mergeCell ref="AW1549:BC1549"/>
    <mergeCell ref="AW1550:BC1550"/>
    <mergeCell ref="AW1556:BC1556"/>
    <mergeCell ref="AW1558:BC1558"/>
    <mergeCell ref="AN1548:AV1548"/>
    <mergeCell ref="AN1552:AV1552"/>
    <mergeCell ref="AN1553:AV1553"/>
    <mergeCell ref="AW1541:BC1541"/>
    <mergeCell ref="AW1542:BC1542"/>
    <mergeCell ref="AW1543:BC1543"/>
    <mergeCell ref="AW1544:BC1544"/>
    <mergeCell ref="AW1545:BC1545"/>
    <mergeCell ref="AN1551:AV1551"/>
    <mergeCell ref="AN1543:AV1543"/>
    <mergeCell ref="AN1544:AV1544"/>
    <mergeCell ref="AW1552:BC1552"/>
    <mergeCell ref="AW1553:BC1553"/>
    <mergeCell ref="AW1554:BC1554"/>
    <mergeCell ref="AW1555:BC1555"/>
    <mergeCell ref="AN1541:AV1541"/>
    <mergeCell ref="AW1579:BC1579"/>
    <mergeCell ref="AW1571:BC1571"/>
    <mergeCell ref="AW1574:BC1574"/>
    <mergeCell ref="AW1575:BC1575"/>
    <mergeCell ref="AW1573:BC1573"/>
    <mergeCell ref="AW1572:BC1572"/>
    <mergeCell ref="AW1570:BC1570"/>
    <mergeCell ref="AE1576:AM1576"/>
    <mergeCell ref="AE1578:AM1578"/>
    <mergeCell ref="AE1561:AM1561"/>
    <mergeCell ref="AE1563:AM1563"/>
    <mergeCell ref="AE1556:AM1556"/>
    <mergeCell ref="AE1557:AM1557"/>
    <mergeCell ref="AE1564:AM1564"/>
    <mergeCell ref="AE1577:AM1577"/>
    <mergeCell ref="AE1573:AM1573"/>
    <mergeCell ref="AE1574:AM1574"/>
    <mergeCell ref="AW1568:BC1568"/>
    <mergeCell ref="AW1560:BC1560"/>
    <mergeCell ref="AW1561:BC1561"/>
    <mergeCell ref="AW1562:BC1562"/>
    <mergeCell ref="AW1563:BC1563"/>
    <mergeCell ref="AN1565:AV1565"/>
    <mergeCell ref="AN1557:AV1557"/>
    <mergeCell ref="AW1569:BC1569"/>
    <mergeCell ref="AW1565:BC1565"/>
    <mergeCell ref="AW1566:BC1566"/>
    <mergeCell ref="AW1564:BC1564"/>
    <mergeCell ref="AW1557:BC1557"/>
    <mergeCell ref="AW1559:BC1559"/>
    <mergeCell ref="AN1567:AV1567"/>
    <mergeCell ref="AW1576:BC1576"/>
    <mergeCell ref="AW1577:BC1577"/>
    <mergeCell ref="AW1551:BC1551"/>
    <mergeCell ref="AN1545:AV1545"/>
    <mergeCell ref="AN1547:AV1547"/>
    <mergeCell ref="AN1546:AV1546"/>
    <mergeCell ref="V1569:AD1569"/>
    <mergeCell ref="AE1551:AM1551"/>
    <mergeCell ref="V1548:AD1548"/>
    <mergeCell ref="AN1580:AV1580"/>
    <mergeCell ref="AW1529:BC1529"/>
    <mergeCell ref="AW1530:BC1530"/>
    <mergeCell ref="AW1531:BC1531"/>
    <mergeCell ref="AW1532:BC1532"/>
    <mergeCell ref="AW1533:BC1533"/>
    <mergeCell ref="AW1534:BC1534"/>
    <mergeCell ref="AN1578:AV1578"/>
    <mergeCell ref="AN1576:AV1576"/>
    <mergeCell ref="AN1577:AV1577"/>
    <mergeCell ref="AN1559:AV1559"/>
    <mergeCell ref="AN1560:AV1560"/>
    <mergeCell ref="AN1563:AV1563"/>
    <mergeCell ref="AN1564:AV1564"/>
    <mergeCell ref="AN1561:AV1561"/>
    <mergeCell ref="AN1562:AV1562"/>
    <mergeCell ref="AN1572:AV1572"/>
    <mergeCell ref="AN1573:AV1573"/>
    <mergeCell ref="AN1574:AV1574"/>
    <mergeCell ref="AN1575:AV1575"/>
    <mergeCell ref="AN1566:AV1566"/>
    <mergeCell ref="AN1571:AV1571"/>
    <mergeCell ref="AW1578:BC1578"/>
    <mergeCell ref="AN1568:AV1568"/>
    <mergeCell ref="V1579:AD1579"/>
    <mergeCell ref="M1558:U1558"/>
    <mergeCell ref="V1578:AD1578"/>
    <mergeCell ref="V1577:AD1577"/>
    <mergeCell ref="AE1575:AM1575"/>
    <mergeCell ref="AE1572:AM1572"/>
    <mergeCell ref="AE1570:AM1570"/>
    <mergeCell ref="AE1568:AM1568"/>
    <mergeCell ref="AE1565:AM1565"/>
    <mergeCell ref="AE1569:AM1569"/>
    <mergeCell ref="AE1566:AM1566"/>
    <mergeCell ref="V1573:AD1573"/>
    <mergeCell ref="V1574:AD1574"/>
    <mergeCell ref="V1575:AD1575"/>
    <mergeCell ref="M1570:U1570"/>
    <mergeCell ref="AE1579:AM1579"/>
    <mergeCell ref="M1579:U1579"/>
    <mergeCell ref="M1577:U1577"/>
    <mergeCell ref="M1572:U1572"/>
    <mergeCell ref="M1573:U1573"/>
    <mergeCell ref="M1574:U1574"/>
    <mergeCell ref="M1575:U1575"/>
    <mergeCell ref="M1576:U1576"/>
    <mergeCell ref="M1571:U1571"/>
    <mergeCell ref="M1563:U1563"/>
    <mergeCell ref="M1562:U1562"/>
    <mergeCell ref="AE1552:AM1552"/>
    <mergeCell ref="V1558:AD1558"/>
    <mergeCell ref="V1570:AD1570"/>
    <mergeCell ref="V1571:AD1571"/>
    <mergeCell ref="V1572:AD1572"/>
    <mergeCell ref="V1567:AD1567"/>
    <mergeCell ref="V1568:AD1568"/>
    <mergeCell ref="AE1560:AM1560"/>
    <mergeCell ref="AE1562:AM1562"/>
    <mergeCell ref="AE1571:AM1571"/>
    <mergeCell ref="V1561:AD1561"/>
    <mergeCell ref="V1562:AD1562"/>
    <mergeCell ref="V1554:AD1554"/>
    <mergeCell ref="V1563:AD1563"/>
    <mergeCell ref="AN1569:AV1569"/>
    <mergeCell ref="AN1570:AV1570"/>
    <mergeCell ref="AN1554:AV1554"/>
    <mergeCell ref="AN1558:AV1558"/>
    <mergeCell ref="AN1555:AV1555"/>
    <mergeCell ref="AN1556:AV1556"/>
    <mergeCell ref="A1566:C1566"/>
    <mergeCell ref="A1577:C1577"/>
    <mergeCell ref="A1572:C1572"/>
    <mergeCell ref="A1573:C1573"/>
    <mergeCell ref="A1574:C1574"/>
    <mergeCell ref="A1571:C1571"/>
    <mergeCell ref="A1567:C1567"/>
    <mergeCell ref="A1568:C1568"/>
    <mergeCell ref="A1575:C1575"/>
    <mergeCell ref="A1556:C1556"/>
    <mergeCell ref="A1557:C1557"/>
    <mergeCell ref="A1558:C1558"/>
    <mergeCell ref="A1559:C1559"/>
    <mergeCell ref="A1560:C1560"/>
    <mergeCell ref="D1569:L1569"/>
    <mergeCell ref="D1570:L1570"/>
    <mergeCell ref="AE1553:AM1553"/>
    <mergeCell ref="AE1567:AM1567"/>
    <mergeCell ref="AE1554:AM1554"/>
    <mergeCell ref="AE1555:AM1555"/>
    <mergeCell ref="AE1558:AM1558"/>
    <mergeCell ref="AE1559:AM1559"/>
    <mergeCell ref="A1578:C1578"/>
    <mergeCell ref="D1575:L1575"/>
    <mergeCell ref="D1566:L1566"/>
    <mergeCell ref="A1565:C1565"/>
    <mergeCell ref="D1560:L1560"/>
    <mergeCell ref="D1574:L1574"/>
    <mergeCell ref="D1573:L1573"/>
    <mergeCell ref="D1572:L1572"/>
    <mergeCell ref="D1555:L1555"/>
    <mergeCell ref="V1564:AD1564"/>
    <mergeCell ref="V1565:AD1565"/>
    <mergeCell ref="V1566:AD1566"/>
    <mergeCell ref="V1555:AD1555"/>
    <mergeCell ref="V1560:AD1560"/>
    <mergeCell ref="D1561:L1561"/>
    <mergeCell ref="D1562:L1562"/>
    <mergeCell ref="D1565:L1565"/>
    <mergeCell ref="M1568:U1568"/>
    <mergeCell ref="M1569:U1569"/>
    <mergeCell ref="M1567:U1567"/>
    <mergeCell ref="M1564:U1564"/>
    <mergeCell ref="M1565:U1565"/>
    <mergeCell ref="M1566:U1566"/>
    <mergeCell ref="V1559:AD1559"/>
    <mergeCell ref="V1576:AD1576"/>
    <mergeCell ref="V1556:AD1556"/>
    <mergeCell ref="D1577:L1577"/>
    <mergeCell ref="D1578:L1578"/>
    <mergeCell ref="D1567:L1567"/>
    <mergeCell ref="D1568:L1568"/>
    <mergeCell ref="D1571:L1571"/>
    <mergeCell ref="A1562:C1562"/>
    <mergeCell ref="M1554:U1554"/>
    <mergeCell ref="M1552:U1552"/>
    <mergeCell ref="M1559:U1559"/>
    <mergeCell ref="V1557:AD1557"/>
    <mergeCell ref="M1548:U1548"/>
    <mergeCell ref="A1543:C1543"/>
    <mergeCell ref="A1555:C1555"/>
    <mergeCell ref="D1563:L1563"/>
    <mergeCell ref="A1552:C1552"/>
    <mergeCell ref="A1553:C1553"/>
    <mergeCell ref="D1552:L1552"/>
    <mergeCell ref="A1561:C1561"/>
    <mergeCell ref="A1564:C1564"/>
    <mergeCell ref="V1553:AD1553"/>
    <mergeCell ref="V1549:AD1549"/>
    <mergeCell ref="V1550:AD1550"/>
    <mergeCell ref="V1551:AD1551"/>
    <mergeCell ref="V1552:AD1552"/>
    <mergeCell ref="M1556:U1556"/>
    <mergeCell ref="M1560:U1560"/>
    <mergeCell ref="M1561:U1561"/>
    <mergeCell ref="M1553:U1553"/>
    <mergeCell ref="AW1539:BC1539"/>
    <mergeCell ref="AW1535:BC1535"/>
    <mergeCell ref="AB1509:AH1509"/>
    <mergeCell ref="AI1513:AO1513"/>
    <mergeCell ref="M1550:U1550"/>
    <mergeCell ref="D1540:L1540"/>
    <mergeCell ref="M1544:U1544"/>
    <mergeCell ref="M1549:U1549"/>
    <mergeCell ref="D1538:L1538"/>
    <mergeCell ref="F1526:N1526"/>
    <mergeCell ref="D1536:L1536"/>
    <mergeCell ref="D1537:L1537"/>
    <mergeCell ref="M1532:U1532"/>
    <mergeCell ref="M1534:U1534"/>
    <mergeCell ref="M1540:U1540"/>
    <mergeCell ref="D1539:L1539"/>
    <mergeCell ref="M1538:U1538"/>
    <mergeCell ref="M1541:U1541"/>
    <mergeCell ref="M1542:U1542"/>
    <mergeCell ref="M1543:U1543"/>
    <mergeCell ref="M1533:U1533"/>
    <mergeCell ref="AW1512:BC1512"/>
    <mergeCell ref="D1546:L1546"/>
    <mergeCell ref="V1547:AD1547"/>
    <mergeCell ref="AW1538:BC1538"/>
    <mergeCell ref="AW1540:BC1540"/>
    <mergeCell ref="AN1539:AV1539"/>
    <mergeCell ref="AW1521:BC1521"/>
    <mergeCell ref="AW1547:BC1547"/>
    <mergeCell ref="AN1549:AV1549"/>
    <mergeCell ref="AN1550:AV1550"/>
    <mergeCell ref="AW1514:BC1514"/>
    <mergeCell ref="AN1538:AV1538"/>
    <mergeCell ref="AN1536:AV1536"/>
    <mergeCell ref="AN1537:AV1537"/>
    <mergeCell ref="D1508:L1508"/>
    <mergeCell ref="AN1542:AV1542"/>
    <mergeCell ref="AN1530:AV1530"/>
    <mergeCell ref="AN1540:AV1540"/>
    <mergeCell ref="V1538:AD1538"/>
    <mergeCell ref="AE1541:AM1541"/>
    <mergeCell ref="V1531:AD1531"/>
    <mergeCell ref="A1539:C1539"/>
    <mergeCell ref="A1531:C1531"/>
    <mergeCell ref="AE1530:AM1530"/>
    <mergeCell ref="AI1522:AO1522"/>
    <mergeCell ref="AP1512:AV1512"/>
    <mergeCell ref="AP1510:AV1510"/>
    <mergeCell ref="AI1508:AO1508"/>
    <mergeCell ref="AI1509:AO1509"/>
    <mergeCell ref="AP1508:AV1508"/>
    <mergeCell ref="AI1515:AO1515"/>
    <mergeCell ref="AB1514:AH1514"/>
    <mergeCell ref="A1542:C1542"/>
    <mergeCell ref="T1511:AA1511"/>
    <mergeCell ref="M1510:S1510"/>
    <mergeCell ref="D1510:L1510"/>
    <mergeCell ref="M1508:S1508"/>
    <mergeCell ref="AI1518:AO1518"/>
    <mergeCell ref="AN1531:AV1531"/>
    <mergeCell ref="AN1532:AV1532"/>
    <mergeCell ref="AN1533:AV1533"/>
    <mergeCell ref="AN1534:AV1534"/>
    <mergeCell ref="AP1517:AV1517"/>
    <mergeCell ref="D1504:L1504"/>
    <mergeCell ref="D1505:L1505"/>
    <mergeCell ref="A1510:C1510"/>
    <mergeCell ref="AI1507:AO1507"/>
    <mergeCell ref="M1514:S1514"/>
    <mergeCell ref="M1493:S1493"/>
    <mergeCell ref="AP1496:AV1496"/>
    <mergeCell ref="AI1499:AO1499"/>
    <mergeCell ref="M1496:S1496"/>
    <mergeCell ref="T1496:AA1496"/>
    <mergeCell ref="AW1507:BC1507"/>
    <mergeCell ref="AI1510:AO1510"/>
    <mergeCell ref="AI1506:AO1506"/>
    <mergeCell ref="AP1511:AV1511"/>
    <mergeCell ref="AB1511:AH1511"/>
    <mergeCell ref="AB1510:AH1510"/>
    <mergeCell ref="A1513:C1513"/>
    <mergeCell ref="D1513:L1513"/>
    <mergeCell ref="AB1512:AH1512"/>
    <mergeCell ref="A1502:C1502"/>
    <mergeCell ref="A1512:C1512"/>
    <mergeCell ref="V1445:AD1445"/>
    <mergeCell ref="AI1494:AO1494"/>
    <mergeCell ref="AB1495:AH1495"/>
    <mergeCell ref="AU1459:BC1459"/>
    <mergeCell ref="AN1462:AT1462"/>
    <mergeCell ref="AN1463:AT1463"/>
    <mergeCell ref="AN1456:AT1456"/>
    <mergeCell ref="AN1461:AT1461"/>
    <mergeCell ref="AU1458:BC1458"/>
    <mergeCell ref="AN1460:AT1460"/>
    <mergeCell ref="AN1459:AT1459"/>
    <mergeCell ref="AE1439:AM1439"/>
    <mergeCell ref="AE1444:AM1444"/>
    <mergeCell ref="AE1445:AM1445"/>
    <mergeCell ref="V1440:AD1440"/>
    <mergeCell ref="V1441:AD1441"/>
    <mergeCell ref="V1449:AD1449"/>
    <mergeCell ref="V1448:AD1448"/>
    <mergeCell ref="AW1485:BC1485"/>
    <mergeCell ref="AP1485:AV1485"/>
    <mergeCell ref="AW1482:BC1482"/>
    <mergeCell ref="AW1479:BC1479"/>
    <mergeCell ref="AW1478:BC1478"/>
    <mergeCell ref="AP1479:AV1479"/>
    <mergeCell ref="AU1448:BC1448"/>
    <mergeCell ref="AB1492:AH1492"/>
    <mergeCell ref="AB1494:AH1494"/>
    <mergeCell ref="T1495:AA1495"/>
    <mergeCell ref="AU1443:BC1443"/>
    <mergeCell ref="AU1444:BC1444"/>
    <mergeCell ref="AN1443:AT1443"/>
    <mergeCell ref="AW1475:BC1475"/>
    <mergeCell ref="AU1464:BC1464"/>
    <mergeCell ref="M1471:S1471"/>
    <mergeCell ref="T1472:AA1472"/>
    <mergeCell ref="AW1470:BC1470"/>
    <mergeCell ref="AP1470:AV1470"/>
    <mergeCell ref="AU1463:BC1463"/>
    <mergeCell ref="AE1440:AM1440"/>
    <mergeCell ref="P1525:BC1526"/>
    <mergeCell ref="M1515:S1515"/>
    <mergeCell ref="T1514:AA1514"/>
    <mergeCell ref="T1513:AA1513"/>
    <mergeCell ref="M1518:S1518"/>
    <mergeCell ref="M1517:S1517"/>
    <mergeCell ref="M1501:S1501"/>
    <mergeCell ref="T1507:AA1507"/>
    <mergeCell ref="M1491:S1491"/>
    <mergeCell ref="T1491:AA1491"/>
    <mergeCell ref="T1490:AA1490"/>
    <mergeCell ref="AP1481:AV1481"/>
    <mergeCell ref="T1477:AA1477"/>
    <mergeCell ref="AP1477:AV1477"/>
    <mergeCell ref="AI1474:AO1474"/>
    <mergeCell ref="AN1447:AT1447"/>
    <mergeCell ref="AN1450:AT1450"/>
    <mergeCell ref="AU1450:BC1450"/>
    <mergeCell ref="AN1448:AT1448"/>
    <mergeCell ref="AU1445:BC1445"/>
    <mergeCell ref="AU1446:BC1446"/>
    <mergeCell ref="AU1447:BC1447"/>
    <mergeCell ref="AI1512:AO1512"/>
    <mergeCell ref="T1512:AA1512"/>
    <mergeCell ref="AE1449:AM1449"/>
    <mergeCell ref="T1520:AA1520"/>
    <mergeCell ref="V1529:AD1529"/>
    <mergeCell ref="V1528:AD1528"/>
    <mergeCell ref="AB1521:AH1521"/>
    <mergeCell ref="AB1496:AH1496"/>
    <mergeCell ref="T1497:AA1497"/>
    <mergeCell ref="AE1435:AM1435"/>
    <mergeCell ref="AN1446:AT1446"/>
    <mergeCell ref="AE1441:AM1441"/>
    <mergeCell ref="AN1441:AT1441"/>
    <mergeCell ref="AN1437:AT1437"/>
    <mergeCell ref="AU1456:BC1456"/>
    <mergeCell ref="AW1486:BC1486"/>
    <mergeCell ref="AW1489:BC1489"/>
    <mergeCell ref="AP1489:AV1489"/>
    <mergeCell ref="AI1477:AO1477"/>
    <mergeCell ref="AI1487:AO1487"/>
    <mergeCell ref="AW1477:BC1477"/>
    <mergeCell ref="AI1479:AO1479"/>
    <mergeCell ref="AP1484:AV1484"/>
    <mergeCell ref="AW1481:BC1481"/>
    <mergeCell ref="AP1480:AV1480"/>
    <mergeCell ref="AW1484:BC1484"/>
    <mergeCell ref="AP1483:AV1483"/>
    <mergeCell ref="AI1481:AO1481"/>
    <mergeCell ref="AN1452:AT1452"/>
    <mergeCell ref="AU1453:BC1453"/>
    <mergeCell ref="AU1441:BC1441"/>
    <mergeCell ref="AU1451:BC1451"/>
    <mergeCell ref="AU1449:BC1449"/>
    <mergeCell ref="AN1439:AT1439"/>
    <mergeCell ref="AN1440:AT1440"/>
    <mergeCell ref="AU1439:BC1439"/>
    <mergeCell ref="AU1440:BC1440"/>
    <mergeCell ref="AU1420:BC1420"/>
    <mergeCell ref="AU1421:BC1421"/>
    <mergeCell ref="AU1422:BC1422"/>
    <mergeCell ref="AU1425:BC1425"/>
    <mergeCell ref="AU1423:BC1423"/>
    <mergeCell ref="AU1433:BC1433"/>
    <mergeCell ref="AU1424:BC1424"/>
    <mergeCell ref="AU1426:BC1426"/>
    <mergeCell ref="AU1427:BC1427"/>
    <mergeCell ref="AN1425:AT1425"/>
    <mergeCell ref="AN1426:AT1426"/>
    <mergeCell ref="AU1436:BC1436"/>
    <mergeCell ref="AU1428:BC1428"/>
    <mergeCell ref="AU1431:BC1431"/>
    <mergeCell ref="AU1432:BC1432"/>
    <mergeCell ref="AN1427:AT1427"/>
    <mergeCell ref="AN1436:AT1436"/>
    <mergeCell ref="AN1438:AT1438"/>
    <mergeCell ref="AU1437:BC1437"/>
    <mergeCell ref="D1415:L1415"/>
    <mergeCell ref="D1412:L1412"/>
    <mergeCell ref="AE1429:AM1429"/>
    <mergeCell ref="AN1429:AT1429"/>
    <mergeCell ref="AE1436:AM1436"/>
    <mergeCell ref="AW1403:BC1403"/>
    <mergeCell ref="AN1419:AT1419"/>
    <mergeCell ref="AU1419:BC1419"/>
    <mergeCell ref="AU1418:BC1418"/>
    <mergeCell ref="AU1416:BC1416"/>
    <mergeCell ref="AU1417:BC1417"/>
    <mergeCell ref="AW1404:BC1404"/>
    <mergeCell ref="AN1418:AT1418"/>
    <mergeCell ref="AW1405:BC1405"/>
    <mergeCell ref="AU1415:BC1415"/>
    <mergeCell ref="AU1434:BC1434"/>
    <mergeCell ref="AU1438:BC1438"/>
    <mergeCell ref="AE1428:AM1428"/>
    <mergeCell ref="AE1438:AM1438"/>
    <mergeCell ref="W1404:AB1404"/>
    <mergeCell ref="D1434:L1434"/>
    <mergeCell ref="D1432:L1432"/>
    <mergeCell ref="D1422:L1422"/>
    <mergeCell ref="D1423:L1423"/>
    <mergeCell ref="K1404:P1404"/>
    <mergeCell ref="V1420:AD1420"/>
    <mergeCell ref="Q1404:V1404"/>
    <mergeCell ref="Q1405:V1405"/>
    <mergeCell ref="F1410:N1410"/>
    <mergeCell ref="M1429:U1429"/>
    <mergeCell ref="AN1416:AT1416"/>
    <mergeCell ref="AN1417:AT1417"/>
    <mergeCell ref="AW1391:BC1391"/>
    <mergeCell ref="AW1392:BC1392"/>
    <mergeCell ref="AQ1395:AV1395"/>
    <mergeCell ref="AU1429:BC1429"/>
    <mergeCell ref="V1422:AD1422"/>
    <mergeCell ref="V1423:AD1423"/>
    <mergeCell ref="M1426:U1426"/>
    <mergeCell ref="AE1430:AM1430"/>
    <mergeCell ref="AE1425:AM1425"/>
    <mergeCell ref="AN1432:AT1432"/>
    <mergeCell ref="V1426:AD1426"/>
    <mergeCell ref="AE1431:AM1431"/>
    <mergeCell ref="AE1432:AM1432"/>
    <mergeCell ref="AW1402:BC1402"/>
    <mergeCell ref="AW1399:BC1399"/>
    <mergeCell ref="AW1398:BC1398"/>
    <mergeCell ref="AQ1401:AV1401"/>
    <mergeCell ref="AJ1401:AP1401"/>
    <mergeCell ref="AQ1399:AV1399"/>
    <mergeCell ref="AQ1400:AV1400"/>
    <mergeCell ref="AC1401:AI1401"/>
    <mergeCell ref="AC1399:AI1399"/>
    <mergeCell ref="AJ1399:AP1399"/>
    <mergeCell ref="AJ1400:AP1400"/>
    <mergeCell ref="K1403:P1403"/>
    <mergeCell ref="V1431:AD1431"/>
    <mergeCell ref="AU1430:BC1430"/>
    <mergeCell ref="D1414:L1414"/>
    <mergeCell ref="D1405:J1405"/>
    <mergeCell ref="M1412:U1412"/>
    <mergeCell ref="M1413:U1413"/>
    <mergeCell ref="AQ1405:AV1405"/>
    <mergeCell ref="G1247:J1247"/>
    <mergeCell ref="AC1245:AD1245"/>
    <mergeCell ref="S1247:V1247"/>
    <mergeCell ref="AW1406:BC1406"/>
    <mergeCell ref="A1244:B1244"/>
    <mergeCell ref="AW1372:BC1372"/>
    <mergeCell ref="AW1373:BC1373"/>
    <mergeCell ref="AW1374:BC1374"/>
    <mergeCell ref="AW1377:BC1377"/>
    <mergeCell ref="AW1380:BC1380"/>
    <mergeCell ref="AQ1381:AV1381"/>
    <mergeCell ref="AW1378:BC1378"/>
    <mergeCell ref="AW1381:BC1381"/>
    <mergeCell ref="AW1385:BC1385"/>
    <mergeCell ref="AW1379:BC1379"/>
    <mergeCell ref="AW1382:BC1382"/>
    <mergeCell ref="AW1383:BC1383"/>
    <mergeCell ref="AQ1379:AV1379"/>
    <mergeCell ref="AQ1380:AV1380"/>
    <mergeCell ref="AQ1376:AV1376"/>
    <mergeCell ref="AQ1374:AV1374"/>
    <mergeCell ref="AQ1378:AV1378"/>
    <mergeCell ref="A1248:B1248"/>
    <mergeCell ref="C1246:F1246"/>
    <mergeCell ref="W1393:AB1393"/>
    <mergeCell ref="AQ1382:AV1382"/>
    <mergeCell ref="AQ1383:AV1383"/>
    <mergeCell ref="AW1388:BC1388"/>
    <mergeCell ref="AQ1392:AV1392"/>
    <mergeCell ref="AQ1390:AV1390"/>
    <mergeCell ref="AQ1391:AV1391"/>
    <mergeCell ref="AW1386:BC1386"/>
    <mergeCell ref="W1399:AB1399"/>
    <mergeCell ref="AC1383:AI1383"/>
    <mergeCell ref="AC1388:AI1388"/>
    <mergeCell ref="AC1390:AI1390"/>
    <mergeCell ref="AC1389:AI1389"/>
    <mergeCell ref="AC1391:AI1391"/>
    <mergeCell ref="AC1392:AI1392"/>
    <mergeCell ref="AC1384:AI1384"/>
    <mergeCell ref="AC1385:AI1385"/>
    <mergeCell ref="AC1387:AI1387"/>
    <mergeCell ref="W1370:AB1370"/>
    <mergeCell ref="W1372:AB1372"/>
    <mergeCell ref="W1390:AB1390"/>
    <mergeCell ref="W1376:AB1376"/>
    <mergeCell ref="W1384:AB1384"/>
    <mergeCell ref="W1379:AB1379"/>
    <mergeCell ref="W1375:AB1375"/>
    <mergeCell ref="W1387:AB1387"/>
    <mergeCell ref="AC1398:AI1398"/>
    <mergeCell ref="AC1382:AI1382"/>
    <mergeCell ref="AC1395:AI1395"/>
    <mergeCell ref="A1205:B1205"/>
    <mergeCell ref="A1206:B1206"/>
    <mergeCell ref="A1202:B1202"/>
    <mergeCell ref="A1203:B1203"/>
    <mergeCell ref="A1200:B1200"/>
    <mergeCell ref="C1200:F1200"/>
    <mergeCell ref="A1201:B1201"/>
    <mergeCell ref="C1204:F1204"/>
    <mergeCell ref="A1204:B1204"/>
    <mergeCell ref="C1203:F1203"/>
    <mergeCell ref="C1211:F1211"/>
    <mergeCell ref="C1212:F1212"/>
    <mergeCell ref="C1213:F1213"/>
    <mergeCell ref="C1207:F1207"/>
    <mergeCell ref="G1207:J1207"/>
    <mergeCell ref="A1245:B1245"/>
    <mergeCell ref="A1239:B1239"/>
    <mergeCell ref="A1240:B1240"/>
    <mergeCell ref="C1236:F1236"/>
    <mergeCell ref="C1216:F1216"/>
    <mergeCell ref="C1228:F1228"/>
    <mergeCell ref="C1221:F1221"/>
    <mergeCell ref="C1219:F1219"/>
    <mergeCell ref="C1230:F1230"/>
    <mergeCell ref="C1231:F1231"/>
    <mergeCell ref="G1234:J1234"/>
    <mergeCell ref="C1217:F1217"/>
    <mergeCell ref="G1217:J1217"/>
    <mergeCell ref="G1216:J1216"/>
    <mergeCell ref="G1219:J1219"/>
    <mergeCell ref="G1218:J1218"/>
    <mergeCell ref="C1245:F1245"/>
    <mergeCell ref="K1195:N1195"/>
    <mergeCell ref="O1200:R1200"/>
    <mergeCell ref="G1214:J1214"/>
    <mergeCell ref="G1205:J1205"/>
    <mergeCell ref="C1209:F1209"/>
    <mergeCell ref="K1214:N1214"/>
    <mergeCell ref="K1213:N1213"/>
    <mergeCell ref="O1214:R1214"/>
    <mergeCell ref="K1210:N1210"/>
    <mergeCell ref="G1206:J1206"/>
    <mergeCell ref="G1209:J1209"/>
    <mergeCell ref="G1210:J1210"/>
    <mergeCell ref="G1211:J1211"/>
    <mergeCell ref="G1212:J1212"/>
    <mergeCell ref="K1208:N1208"/>
    <mergeCell ref="K1209:N1209"/>
    <mergeCell ref="K1207:N1207"/>
    <mergeCell ref="K1212:N1212"/>
    <mergeCell ref="K1211:N1211"/>
    <mergeCell ref="S1204:V1204"/>
    <mergeCell ref="S1205:V1205"/>
    <mergeCell ref="O1202:R1202"/>
    <mergeCell ref="AC1202:AD1202"/>
    <mergeCell ref="C1210:F1210"/>
    <mergeCell ref="C1208:F1208"/>
    <mergeCell ref="G1202:J1202"/>
    <mergeCell ref="C1202:F1202"/>
    <mergeCell ref="C1206:F1206"/>
    <mergeCell ref="G1208:J1208"/>
    <mergeCell ref="C1205:F1205"/>
    <mergeCell ref="O1201:R1201"/>
    <mergeCell ref="K1199:N1199"/>
    <mergeCell ref="K1197:N1197"/>
    <mergeCell ref="K1196:N1196"/>
    <mergeCell ref="S1198:V1198"/>
    <mergeCell ref="K1198:N1198"/>
    <mergeCell ref="AC1207:AD1207"/>
    <mergeCell ref="AC1210:AD1210"/>
    <mergeCell ref="AI1197:AL1197"/>
    <mergeCell ref="O1195:R1195"/>
    <mergeCell ref="AY1195:BC1195"/>
    <mergeCell ref="AQ1197:AT1197"/>
    <mergeCell ref="AI1194:AL1194"/>
    <mergeCell ref="AM1197:AP1197"/>
    <mergeCell ref="O1197:R1197"/>
    <mergeCell ref="I1189:O1189"/>
    <mergeCell ref="S1194:V1194"/>
    <mergeCell ref="S1195:V1195"/>
    <mergeCell ref="W1197:AA1197"/>
    <mergeCell ref="AY1199:BC1199"/>
    <mergeCell ref="AU1199:AX1199"/>
    <mergeCell ref="K1205:N1205"/>
    <mergeCell ref="G1203:J1203"/>
    <mergeCell ref="AI1205:AL1205"/>
    <mergeCell ref="K1202:N1202"/>
    <mergeCell ref="K1203:N1203"/>
    <mergeCell ref="AI1198:AL1198"/>
    <mergeCell ref="W1199:AA1199"/>
    <mergeCell ref="W1198:AA1198"/>
    <mergeCell ref="AC1199:AD1199"/>
    <mergeCell ref="K1201:N1201"/>
    <mergeCell ref="S1201:V1201"/>
    <mergeCell ref="W1205:AA1205"/>
    <mergeCell ref="AC1205:AD1205"/>
    <mergeCell ref="W1204:AA1204"/>
    <mergeCell ref="AC1200:AD1200"/>
    <mergeCell ref="K1204:N1204"/>
    <mergeCell ref="AC1203:AD1203"/>
    <mergeCell ref="G1204:J1204"/>
    <mergeCell ref="AI1201:AL1201"/>
    <mergeCell ref="P1178:U1178"/>
    <mergeCell ref="P1175:U1175"/>
    <mergeCell ref="AG1181:AK1181"/>
    <mergeCell ref="AB1176:AF1176"/>
    <mergeCell ref="AG1176:AK1176"/>
    <mergeCell ref="AB1174:AF1174"/>
    <mergeCell ref="AG1175:AK1175"/>
    <mergeCell ref="AG1178:AK1178"/>
    <mergeCell ref="P1181:U1181"/>
    <mergeCell ref="V1184:AA1184"/>
    <mergeCell ref="D1177:O1177"/>
    <mergeCell ref="P1183:U1183"/>
    <mergeCell ref="D1183:O1183"/>
    <mergeCell ref="A1199:B1199"/>
    <mergeCell ref="C1198:F1198"/>
    <mergeCell ref="A1196:B1196"/>
    <mergeCell ref="A1197:B1197"/>
    <mergeCell ref="C1197:F1197"/>
    <mergeCell ref="A1198:B1198"/>
    <mergeCell ref="C1199:F1199"/>
    <mergeCell ref="O1198:R1198"/>
    <mergeCell ref="O1196:R1196"/>
    <mergeCell ref="P1189:BC1190"/>
    <mergeCell ref="AQ1198:AT1198"/>
    <mergeCell ref="AE1196:AH1196"/>
    <mergeCell ref="W1194:AA1194"/>
    <mergeCell ref="AE1199:AH1199"/>
    <mergeCell ref="O1199:R1199"/>
    <mergeCell ref="AQ1195:AT1195"/>
    <mergeCell ref="AQ1199:AT1199"/>
    <mergeCell ref="AM1196:AP1196"/>
    <mergeCell ref="K1194:N1194"/>
    <mergeCell ref="P1184:U1184"/>
    <mergeCell ref="P1182:U1182"/>
    <mergeCell ref="S1202:V1202"/>
    <mergeCell ref="D1174:O1174"/>
    <mergeCell ref="K1228:N1228"/>
    <mergeCell ref="O1228:R1228"/>
    <mergeCell ref="O1206:R1206"/>
    <mergeCell ref="O1227:R1227"/>
    <mergeCell ref="K1226:N1226"/>
    <mergeCell ref="S1216:V1216"/>
    <mergeCell ref="K1215:N1215"/>
    <mergeCell ref="K1219:N1219"/>
    <mergeCell ref="W1214:AA1214"/>
    <mergeCell ref="W1215:AA1215"/>
    <mergeCell ref="W1216:AA1216"/>
    <mergeCell ref="AG1177:AK1177"/>
    <mergeCell ref="D1181:O1181"/>
    <mergeCell ref="D1184:O1184"/>
    <mergeCell ref="V1180:AA1180"/>
    <mergeCell ref="D1180:O1180"/>
    <mergeCell ref="V1183:AA1183"/>
    <mergeCell ref="V1178:AA1178"/>
    <mergeCell ref="V1177:AA1177"/>
    <mergeCell ref="P1177:U1177"/>
    <mergeCell ref="V1179:AA1179"/>
    <mergeCell ref="AB1178:AF1178"/>
    <mergeCell ref="P1176:U1176"/>
    <mergeCell ref="V1176:AA1176"/>
    <mergeCell ref="V1182:AA1182"/>
    <mergeCell ref="P1180:U1180"/>
    <mergeCell ref="D1182:O1182"/>
    <mergeCell ref="V1174:AA1174"/>
    <mergeCell ref="AE1245:AH1245"/>
    <mergeCell ref="AI1246:AL1246"/>
    <mergeCell ref="AI1244:AL1244"/>
    <mergeCell ref="O1240:R1240"/>
    <mergeCell ref="AI1245:AL1245"/>
    <mergeCell ref="K1221:N1221"/>
    <mergeCell ref="K1222:N1222"/>
    <mergeCell ref="W1227:AA1227"/>
    <mergeCell ref="AE1247:AH1247"/>
    <mergeCell ref="AI1247:AL1247"/>
    <mergeCell ref="S1248:V1248"/>
    <mergeCell ref="AC1247:AD1247"/>
    <mergeCell ref="W1246:AA1246"/>
    <mergeCell ref="AY1246:BC1246"/>
    <mergeCell ref="AU1246:AX1246"/>
    <mergeCell ref="P1173:U1173"/>
    <mergeCell ref="K1227:N1227"/>
    <mergeCell ref="O1229:R1229"/>
    <mergeCell ref="O1220:R1220"/>
    <mergeCell ref="W1224:AA1224"/>
    <mergeCell ref="W1203:AA1203"/>
    <mergeCell ref="W1202:AA1202"/>
    <mergeCell ref="V1186:AA1186"/>
    <mergeCell ref="P1179:U1179"/>
    <mergeCell ref="K1206:N1206"/>
    <mergeCell ref="O1203:R1203"/>
    <mergeCell ref="O1205:R1205"/>
    <mergeCell ref="S1197:V1197"/>
    <mergeCell ref="S1199:V1199"/>
    <mergeCell ref="S1206:V1206"/>
    <mergeCell ref="K1200:N1200"/>
    <mergeCell ref="S1200:V1200"/>
    <mergeCell ref="O1219:R1219"/>
    <mergeCell ref="K1216:N1216"/>
    <mergeCell ref="S1223:V1223"/>
    <mergeCell ref="S1219:V1219"/>
    <mergeCell ref="K1218:N1218"/>
    <mergeCell ref="O1217:R1217"/>
    <mergeCell ref="K1234:N1234"/>
    <mergeCell ref="AU1237:AX1237"/>
    <mergeCell ref="AQ1237:AT1237"/>
    <mergeCell ref="AQ1238:AT1238"/>
    <mergeCell ref="AU1238:AX1238"/>
    <mergeCell ref="AM1236:AP1236"/>
    <mergeCell ref="AE1238:AH1238"/>
    <mergeCell ref="K1236:N1236"/>
    <mergeCell ref="O1238:R1238"/>
    <mergeCell ref="O1236:R1236"/>
    <mergeCell ref="AQ1227:AT1227"/>
    <mergeCell ref="AC1235:AD1235"/>
    <mergeCell ref="W1236:AA1236"/>
    <mergeCell ref="AQ1216:AT1216"/>
    <mergeCell ref="W1223:AA1223"/>
    <mergeCell ref="S1221:V1221"/>
    <mergeCell ref="W1218:AA1218"/>
    <mergeCell ref="W1219:AA1219"/>
    <mergeCell ref="W1222:AA1222"/>
    <mergeCell ref="K1220:N1220"/>
    <mergeCell ref="K1217:N1217"/>
    <mergeCell ref="AQ1224:AT1224"/>
    <mergeCell ref="AI1218:AL1218"/>
    <mergeCell ref="AU1217:AX1217"/>
    <mergeCell ref="AC1216:AD1216"/>
    <mergeCell ref="O1222:R1222"/>
    <mergeCell ref="AJ1375:AP1375"/>
    <mergeCell ref="AJ1390:AP1390"/>
    <mergeCell ref="Q1390:V1390"/>
    <mergeCell ref="AJ1392:AP1392"/>
    <mergeCell ref="AI1240:AL1240"/>
    <mergeCell ref="AI1238:AL1238"/>
    <mergeCell ref="G1240:J1240"/>
    <mergeCell ref="O1244:R1244"/>
    <mergeCell ref="W1377:AB1377"/>
    <mergeCell ref="W1389:AB1389"/>
    <mergeCell ref="W1382:AB1382"/>
    <mergeCell ref="W1383:AB1383"/>
    <mergeCell ref="W1385:AB1385"/>
    <mergeCell ref="AC1377:AI1377"/>
    <mergeCell ref="AC1376:AI1376"/>
    <mergeCell ref="W1328:AB1328"/>
    <mergeCell ref="Q1327:V1327"/>
    <mergeCell ref="AJ1310:AP1310"/>
    <mergeCell ref="W1326:AB1326"/>
    <mergeCell ref="AC1316:AI1316"/>
    <mergeCell ref="AC1327:AI1327"/>
    <mergeCell ref="AC1299:AI1299"/>
    <mergeCell ref="AM1241:AP1241"/>
    <mergeCell ref="AE1241:AH1241"/>
    <mergeCell ref="K1248:N1248"/>
    <mergeCell ref="O1246:R1246"/>
    <mergeCell ref="AM1244:AP1244"/>
    <mergeCell ref="AE1242:AH1242"/>
    <mergeCell ref="AE1243:AH1243"/>
    <mergeCell ref="AM1247:AP1247"/>
    <mergeCell ref="W1339:AB1339"/>
    <mergeCell ref="Q1339:V1339"/>
    <mergeCell ref="AJ1393:AP1393"/>
    <mergeCell ref="AJ1389:AP1389"/>
    <mergeCell ref="AJ1391:AP1391"/>
    <mergeCell ref="AJ1385:AP1385"/>
    <mergeCell ref="AJ1372:AP1372"/>
    <mergeCell ref="AJ1370:AP1370"/>
    <mergeCell ref="D1377:J1377"/>
    <mergeCell ref="D1373:J1373"/>
    <mergeCell ref="D1339:J1339"/>
    <mergeCell ref="D1346:J1346"/>
    <mergeCell ref="A1346:C1346"/>
    <mergeCell ref="AJ1301:AP1301"/>
    <mergeCell ref="Q1383:V1383"/>
    <mergeCell ref="Q1360:V1360"/>
    <mergeCell ref="Q1364:V1364"/>
    <mergeCell ref="Q1373:V1373"/>
    <mergeCell ref="Q1365:V1365"/>
    <mergeCell ref="Q1361:V1361"/>
    <mergeCell ref="AC1386:AI1386"/>
    <mergeCell ref="AC1393:AI1393"/>
    <mergeCell ref="AJ1379:AP1379"/>
    <mergeCell ref="AJ1380:AP1380"/>
    <mergeCell ref="AJ1383:AP1383"/>
    <mergeCell ref="AJ1384:AP1384"/>
    <mergeCell ref="AC1379:AI1379"/>
    <mergeCell ref="AC1381:AI1381"/>
    <mergeCell ref="Q1334:V1334"/>
    <mergeCell ref="Q1337:V1337"/>
    <mergeCell ref="AJ1307:AP1307"/>
    <mergeCell ref="AJ1323:AP1323"/>
    <mergeCell ref="Q1341:V1341"/>
    <mergeCell ref="Q1340:V1340"/>
    <mergeCell ref="W1402:AB1402"/>
    <mergeCell ref="AJ1394:AP1394"/>
    <mergeCell ref="AC1402:AI1402"/>
    <mergeCell ref="Q1394:V1394"/>
    <mergeCell ref="AC1394:AI1394"/>
    <mergeCell ref="AC1403:AI1403"/>
    <mergeCell ref="AC1396:AI1396"/>
    <mergeCell ref="AC1397:AI1397"/>
    <mergeCell ref="W1397:AB1397"/>
    <mergeCell ref="W1398:AB1398"/>
    <mergeCell ref="W1394:AB1394"/>
    <mergeCell ref="AJ1403:AP1403"/>
    <mergeCell ref="M1433:U1433"/>
    <mergeCell ref="V1427:AD1427"/>
    <mergeCell ref="M1418:U1418"/>
    <mergeCell ref="AN1420:AT1420"/>
    <mergeCell ref="V1418:AD1418"/>
    <mergeCell ref="Q1401:V1401"/>
    <mergeCell ref="Q1406:V1406"/>
    <mergeCell ref="M1414:U1414"/>
    <mergeCell ref="W1395:AB1395"/>
    <mergeCell ref="M1423:U1423"/>
    <mergeCell ref="AJ1405:AP1405"/>
    <mergeCell ref="AN1431:AT1431"/>
    <mergeCell ref="V1421:AD1421"/>
    <mergeCell ref="AE1426:AM1426"/>
    <mergeCell ref="AE1427:AM1427"/>
    <mergeCell ref="AE1424:AM1424"/>
    <mergeCell ref="AE1415:AM1415"/>
    <mergeCell ref="AE1421:AM1421"/>
    <mergeCell ref="V1415:AD1415"/>
    <mergeCell ref="M1430:U1430"/>
    <mergeCell ref="AW1384:BC1384"/>
    <mergeCell ref="AW1389:BC1389"/>
    <mergeCell ref="AW1376:BC1376"/>
    <mergeCell ref="AJ1387:AP1387"/>
    <mergeCell ref="AQ1389:AV1389"/>
    <mergeCell ref="W1391:AB1391"/>
    <mergeCell ref="W1392:AB1392"/>
    <mergeCell ref="W1388:AB1388"/>
    <mergeCell ref="W1386:AB1386"/>
    <mergeCell ref="AN1415:AT1415"/>
    <mergeCell ref="AQ1394:AV1394"/>
    <mergeCell ref="AJ1395:AP1395"/>
    <mergeCell ref="AQ1403:AV1403"/>
    <mergeCell ref="AJ1397:AP1397"/>
    <mergeCell ref="AQ1402:AV1402"/>
    <mergeCell ref="AQ1385:AV1385"/>
    <mergeCell ref="AW1397:BC1397"/>
    <mergeCell ref="AW1400:BC1400"/>
    <mergeCell ref="AW1401:BC1401"/>
    <mergeCell ref="AW1395:BC1395"/>
    <mergeCell ref="AN1413:AT1413"/>
    <mergeCell ref="W1400:AB1400"/>
    <mergeCell ref="AE1412:AM1412"/>
    <mergeCell ref="AN1412:AT1412"/>
    <mergeCell ref="AJ1396:AP1396"/>
    <mergeCell ref="AQ1396:AV1396"/>
    <mergeCell ref="AQ1397:AV1397"/>
    <mergeCell ref="AQ1406:AV1406"/>
    <mergeCell ref="AU1413:BC1413"/>
    <mergeCell ref="AW1387:BC1387"/>
    <mergeCell ref="AU1412:BC1412"/>
    <mergeCell ref="V1414:AD1414"/>
    <mergeCell ref="A1431:C1431"/>
    <mergeCell ref="M1432:U1432"/>
    <mergeCell ref="D1431:L1431"/>
    <mergeCell ref="D1433:L1433"/>
    <mergeCell ref="D1507:L1507"/>
    <mergeCell ref="A1504:C1504"/>
    <mergeCell ref="M1507:S1507"/>
    <mergeCell ref="AM1230:AP1230"/>
    <mergeCell ref="AU1233:AX1233"/>
    <mergeCell ref="AM1231:AP1231"/>
    <mergeCell ref="AM1229:AP1229"/>
    <mergeCell ref="AB1504:AH1504"/>
    <mergeCell ref="AB1506:AH1506"/>
    <mergeCell ref="M1505:S1505"/>
    <mergeCell ref="T1504:AA1504"/>
    <mergeCell ref="T1505:AA1505"/>
    <mergeCell ref="T1506:AA1506"/>
    <mergeCell ref="V1444:AD1444"/>
    <mergeCell ref="AB1505:AH1505"/>
    <mergeCell ref="V1461:AD1461"/>
    <mergeCell ref="T1470:AA1470"/>
    <mergeCell ref="M1464:U1464"/>
    <mergeCell ref="AE1461:AM1461"/>
    <mergeCell ref="AE1452:AM1452"/>
    <mergeCell ref="AE1453:AM1453"/>
    <mergeCell ref="F1467:N1467"/>
    <mergeCell ref="Q1375:V1375"/>
    <mergeCell ref="A1416:C1416"/>
    <mergeCell ref="A1419:C1419"/>
    <mergeCell ref="A1404:C1404"/>
    <mergeCell ref="V1413:AD1413"/>
    <mergeCell ref="D1429:L1429"/>
    <mergeCell ref="AE1416:AM1416"/>
    <mergeCell ref="V1425:AD1425"/>
    <mergeCell ref="AN1433:AT1433"/>
    <mergeCell ref="V1424:AD1424"/>
    <mergeCell ref="AE1433:AM1433"/>
    <mergeCell ref="AE1414:AM1414"/>
    <mergeCell ref="V1430:AD1430"/>
    <mergeCell ref="AE1423:AM1423"/>
    <mergeCell ref="AN1421:AT1421"/>
    <mergeCell ref="AN1422:AT1422"/>
    <mergeCell ref="AE1417:AM1417"/>
    <mergeCell ref="AE1418:AM1418"/>
    <mergeCell ref="AN1428:AT1428"/>
    <mergeCell ref="AE1420:AM1420"/>
    <mergeCell ref="AN1423:AT1423"/>
    <mergeCell ref="AN1424:AT1424"/>
    <mergeCell ref="AN1430:AT1430"/>
    <mergeCell ref="W1327:AB1327"/>
    <mergeCell ref="AC1301:AI1301"/>
    <mergeCell ref="C1260:AH1260"/>
    <mergeCell ref="AQ1201:AT1201"/>
    <mergeCell ref="AQ1202:AT1202"/>
    <mergeCell ref="AM1204:AP1204"/>
    <mergeCell ref="AQ1205:AT1205"/>
    <mergeCell ref="AC1312:AI1312"/>
    <mergeCell ref="AI1256:AO1256"/>
    <mergeCell ref="AO1281:AU1281"/>
    <mergeCell ref="L1280:AN1280"/>
    <mergeCell ref="L1278:AN1278"/>
    <mergeCell ref="AJ1268:AR1268"/>
    <mergeCell ref="AJ1333:AP1333"/>
    <mergeCell ref="AP1260:AV1260"/>
    <mergeCell ref="W1301:AB1301"/>
    <mergeCell ref="AO1289:AU1289"/>
    <mergeCell ref="K1268:AI1268"/>
    <mergeCell ref="AO1279:AU1279"/>
    <mergeCell ref="F1272:N1272"/>
    <mergeCell ref="K1240:N1240"/>
    <mergeCell ref="AI1241:AL1241"/>
    <mergeCell ref="AJ1299:AP1299"/>
    <mergeCell ref="AI1260:AO1260"/>
    <mergeCell ref="C1248:F1248"/>
    <mergeCell ref="S1246:V1246"/>
    <mergeCell ref="AC1246:AD1246"/>
    <mergeCell ref="W1247:AA1247"/>
    <mergeCell ref="AJ1300:AP1300"/>
    <mergeCell ref="AJ1306:AP1306"/>
    <mergeCell ref="G1215:J1215"/>
    <mergeCell ref="G1213:J1213"/>
    <mergeCell ref="A1262:B1262"/>
    <mergeCell ref="C1262:G1262"/>
    <mergeCell ref="A1272:D1273"/>
    <mergeCell ref="L1282:AN1282"/>
    <mergeCell ref="AI1243:AL1243"/>
    <mergeCell ref="AJ1269:AR1269"/>
    <mergeCell ref="AI1258:AO1258"/>
    <mergeCell ref="C1263:AH1263"/>
    <mergeCell ref="AO1276:AU1276"/>
    <mergeCell ref="A1256:B1256"/>
    <mergeCell ref="C1264:AH1264"/>
    <mergeCell ref="C1258:AH1258"/>
    <mergeCell ref="O1241:R1241"/>
    <mergeCell ref="G1246:J1246"/>
    <mergeCell ref="A1257:B1257"/>
    <mergeCell ref="AQ1243:AT1243"/>
    <mergeCell ref="AM1242:AP1242"/>
    <mergeCell ref="A1259:B1259"/>
    <mergeCell ref="AO1278:AU1278"/>
    <mergeCell ref="K1267:AR1267"/>
    <mergeCell ref="L1277:AU1277"/>
    <mergeCell ref="AI1262:AO1262"/>
    <mergeCell ref="O1248:R1248"/>
    <mergeCell ref="A1242:B1242"/>
    <mergeCell ref="A1243:B1243"/>
    <mergeCell ref="A1247:B1247"/>
    <mergeCell ref="C1243:F1243"/>
    <mergeCell ref="A1246:B1246"/>
    <mergeCell ref="C1244:F1244"/>
    <mergeCell ref="G1243:J1243"/>
    <mergeCell ref="G1245:J1245"/>
    <mergeCell ref="I1253:O1253"/>
    <mergeCell ref="D1187:N1187"/>
    <mergeCell ref="A1181:C1181"/>
    <mergeCell ref="D1173:O1173"/>
    <mergeCell ref="D1176:O1176"/>
    <mergeCell ref="D1179:O1179"/>
    <mergeCell ref="AM1206:AP1206"/>
    <mergeCell ref="AQ1207:AT1207"/>
    <mergeCell ref="AM1198:AP1198"/>
    <mergeCell ref="A1184:C1184"/>
    <mergeCell ref="A1252:D1253"/>
    <mergeCell ref="S1244:V1244"/>
    <mergeCell ref="AI1242:AL1242"/>
    <mergeCell ref="K1235:N1235"/>
    <mergeCell ref="O1235:R1235"/>
    <mergeCell ref="W1206:AA1206"/>
    <mergeCell ref="W1207:AA1207"/>
    <mergeCell ref="AQ1200:AT1200"/>
    <mergeCell ref="AI1228:AL1228"/>
    <mergeCell ref="S1239:V1239"/>
    <mergeCell ref="K1241:N1241"/>
    <mergeCell ref="K1244:N1244"/>
    <mergeCell ref="G1244:J1244"/>
    <mergeCell ref="G1249:J1249"/>
    <mergeCell ref="E1253:H1253"/>
    <mergeCell ref="I1252:O1252"/>
    <mergeCell ref="AC1242:AD1242"/>
    <mergeCell ref="D1186:O1186"/>
    <mergeCell ref="K1239:N1239"/>
    <mergeCell ref="AC1238:AD1238"/>
    <mergeCell ref="AC1236:AD1236"/>
    <mergeCell ref="G1238:J1238"/>
    <mergeCell ref="W1217:AA1217"/>
    <mergeCell ref="AL1161:AQ1161"/>
    <mergeCell ref="AX1166:BC1166"/>
    <mergeCell ref="AX1169:BC1169"/>
    <mergeCell ref="AX1170:BC1170"/>
    <mergeCell ref="AL1181:AQ1181"/>
    <mergeCell ref="AL1184:AQ1184"/>
    <mergeCell ref="AX1164:BC1164"/>
    <mergeCell ref="AL1183:AQ1183"/>
    <mergeCell ref="AM1195:AP1195"/>
    <mergeCell ref="AM1194:AP1194"/>
    <mergeCell ref="K1318:P1318"/>
    <mergeCell ref="AJ1321:AP1321"/>
    <mergeCell ref="C1247:F1247"/>
    <mergeCell ref="W1249:AA1249"/>
    <mergeCell ref="L1276:AN1276"/>
    <mergeCell ref="AJ1302:AP1302"/>
    <mergeCell ref="K1238:N1238"/>
    <mergeCell ref="AR1161:AW1161"/>
    <mergeCell ref="AI1200:AL1200"/>
    <mergeCell ref="AE1205:AH1205"/>
    <mergeCell ref="AI1204:AL1204"/>
    <mergeCell ref="AG1174:AK1174"/>
    <mergeCell ref="AL1178:AQ1178"/>
    <mergeCell ref="AB1177:AF1177"/>
    <mergeCell ref="AB1180:AF1180"/>
    <mergeCell ref="AL1172:AQ1172"/>
    <mergeCell ref="AM1205:AP1205"/>
    <mergeCell ref="AM1200:AP1200"/>
    <mergeCell ref="AM1199:AP1199"/>
    <mergeCell ref="AC1198:AD1198"/>
    <mergeCell ref="AB1183:AF1183"/>
    <mergeCell ref="D1171:O1171"/>
    <mergeCell ref="AG1173:AK1173"/>
    <mergeCell ref="AR1151:AW1151"/>
    <mergeCell ref="AX1153:BC1153"/>
    <mergeCell ref="AX1163:BC1163"/>
    <mergeCell ref="AR1156:AW1156"/>
    <mergeCell ref="AR1163:AW1163"/>
    <mergeCell ref="AR1160:AW1160"/>
    <mergeCell ref="AR1158:AW1158"/>
    <mergeCell ref="AG1161:AK1161"/>
    <mergeCell ref="AG1160:AK1160"/>
    <mergeCell ref="AG1159:AK1159"/>
    <mergeCell ref="AL1148:AQ1148"/>
    <mergeCell ref="AX1158:BC1158"/>
    <mergeCell ref="AX1157:BC1157"/>
    <mergeCell ref="AL1152:AQ1152"/>
    <mergeCell ref="AL1160:AQ1160"/>
    <mergeCell ref="AG1156:AK1156"/>
    <mergeCell ref="AL1168:AQ1168"/>
    <mergeCell ref="AX1171:BC1171"/>
    <mergeCell ref="AL1170:AQ1170"/>
    <mergeCell ref="AG1170:AK1170"/>
    <mergeCell ref="AG1169:AK1169"/>
    <mergeCell ref="AR1169:AW1169"/>
    <mergeCell ref="AX1160:BC1160"/>
    <mergeCell ref="AR1155:AW1155"/>
    <mergeCell ref="AR1162:AW1162"/>
    <mergeCell ref="AX1162:BC1162"/>
    <mergeCell ref="AX1161:BC1161"/>
    <mergeCell ref="AL1159:AQ1159"/>
    <mergeCell ref="AL1163:AQ1163"/>
    <mergeCell ref="AL1158:AQ1158"/>
    <mergeCell ref="AL1162:AQ1162"/>
    <mergeCell ref="AX1159:BC1159"/>
    <mergeCell ref="AR1140:AW1140"/>
    <mergeCell ref="AL1138:AQ1138"/>
    <mergeCell ref="AL1139:AQ1139"/>
    <mergeCell ref="AR1147:AW1147"/>
    <mergeCell ref="AB1153:AF1153"/>
    <mergeCell ref="AB1152:AF1152"/>
    <mergeCell ref="AL1157:AQ1157"/>
    <mergeCell ref="AL1156:AQ1156"/>
    <mergeCell ref="AL1145:AQ1145"/>
    <mergeCell ref="AX1146:BC1146"/>
    <mergeCell ref="AL1146:AQ1146"/>
    <mergeCell ref="AX1144:BC1144"/>
    <mergeCell ref="AX1145:BC1145"/>
    <mergeCell ref="AX1142:BC1142"/>
    <mergeCell ref="AL1143:AQ1143"/>
    <mergeCell ref="AR1157:AW1157"/>
    <mergeCell ref="AG1157:AK1157"/>
    <mergeCell ref="AG1140:AK1140"/>
    <mergeCell ref="AX1148:BC1148"/>
    <mergeCell ref="AG1146:AK1146"/>
    <mergeCell ref="AG1143:AK1143"/>
    <mergeCell ref="AB1140:AF1140"/>
    <mergeCell ref="AB1148:AF1148"/>
    <mergeCell ref="AG1154:AK1154"/>
    <mergeCell ref="AR1154:AW1154"/>
    <mergeCell ref="AX1156:BC1156"/>
    <mergeCell ref="AX1154:BC1154"/>
    <mergeCell ref="AL1151:AQ1151"/>
    <mergeCell ref="AX1151:BC1151"/>
    <mergeCell ref="AR1159:AW1159"/>
    <mergeCell ref="AG1158:AK1158"/>
    <mergeCell ref="AR1149:AW1149"/>
    <mergeCell ref="AR1150:AW1150"/>
    <mergeCell ref="AL1155:AQ1155"/>
    <mergeCell ref="AR1145:AW1145"/>
    <mergeCell ref="AL1141:AQ1141"/>
    <mergeCell ref="AG1150:AK1150"/>
    <mergeCell ref="V1152:AA1152"/>
    <mergeCell ref="AG1153:AK1153"/>
    <mergeCell ref="AF1125:AJ1125"/>
    <mergeCell ref="AX1155:BC1155"/>
    <mergeCell ref="AL1147:AQ1147"/>
    <mergeCell ref="AB1142:AF1142"/>
    <mergeCell ref="V1142:AA1142"/>
    <mergeCell ref="AG1137:AK1137"/>
    <mergeCell ref="AF1122:AJ1122"/>
    <mergeCell ref="P1145:U1145"/>
    <mergeCell ref="P1135:U1135"/>
    <mergeCell ref="AG1152:AK1152"/>
    <mergeCell ref="AL1153:AQ1153"/>
    <mergeCell ref="AX1152:BC1152"/>
    <mergeCell ref="AL1149:AQ1149"/>
    <mergeCell ref="AX1150:BC1150"/>
    <mergeCell ref="AX1149:BC1149"/>
    <mergeCell ref="AB1147:AF1147"/>
    <mergeCell ref="D1126:P1126"/>
    <mergeCell ref="D1150:O1150"/>
    <mergeCell ref="AB1144:AF1144"/>
    <mergeCell ref="AG1151:AK1151"/>
    <mergeCell ref="AG1134:AK1134"/>
    <mergeCell ref="P1136:U1136"/>
    <mergeCell ref="P1138:U1138"/>
    <mergeCell ref="P1143:U1143"/>
    <mergeCell ref="AF1109:AJ1109"/>
    <mergeCell ref="AL1142:AQ1142"/>
    <mergeCell ref="AQ1116:AT1116"/>
    <mergeCell ref="AK1123:AP1123"/>
    <mergeCell ref="AR1141:AW1141"/>
    <mergeCell ref="AR1142:AW1142"/>
    <mergeCell ref="AQ1120:AT1120"/>
    <mergeCell ref="AQ1115:AT1115"/>
    <mergeCell ref="AR1139:AW1139"/>
    <mergeCell ref="Z1117:AE1117"/>
    <mergeCell ref="P1144:U1144"/>
    <mergeCell ref="D1151:O1151"/>
    <mergeCell ref="V1140:AA1140"/>
    <mergeCell ref="E1129:H1129"/>
    <mergeCell ref="V1134:AA1134"/>
    <mergeCell ref="AG1147:AK1147"/>
    <mergeCell ref="AL1136:AQ1136"/>
    <mergeCell ref="P1129:BC1130"/>
    <mergeCell ref="AX1140:BC1140"/>
    <mergeCell ref="AU1121:BC1121"/>
    <mergeCell ref="AU1119:BC1119"/>
    <mergeCell ref="AU1118:BC1118"/>
    <mergeCell ref="AK1125:AP1125"/>
    <mergeCell ref="Z1126:AE1126"/>
    <mergeCell ref="V1146:AA1146"/>
    <mergeCell ref="P1141:U1141"/>
    <mergeCell ref="P1137:U1137"/>
    <mergeCell ref="D1142:O1142"/>
    <mergeCell ref="AB1145:AF1145"/>
    <mergeCell ref="V1149:AA1149"/>
    <mergeCell ref="P1148:U1148"/>
    <mergeCell ref="V1151:AA1151"/>
    <mergeCell ref="AX1143:BC1143"/>
    <mergeCell ref="AQ1118:AT1118"/>
    <mergeCell ref="AQ1109:AT1109"/>
    <mergeCell ref="AQ1114:AT1114"/>
    <mergeCell ref="AQ1112:AT1112"/>
    <mergeCell ref="AU1113:BC1113"/>
    <mergeCell ref="AU1117:BC1117"/>
    <mergeCell ref="AU1122:BC1122"/>
    <mergeCell ref="AU1123:BC1123"/>
    <mergeCell ref="AR1136:AW1136"/>
    <mergeCell ref="AU1111:BC1111"/>
    <mergeCell ref="AQ1111:AT1111"/>
    <mergeCell ref="AK1115:AP1115"/>
    <mergeCell ref="AK1113:AP1113"/>
    <mergeCell ref="AK1112:AP1112"/>
    <mergeCell ref="AX1134:BC1134"/>
    <mergeCell ref="AU1124:BC1124"/>
    <mergeCell ref="AK1122:AP1122"/>
    <mergeCell ref="AR1135:AW1135"/>
    <mergeCell ref="AK1109:AP1109"/>
    <mergeCell ref="Z1110:AE1110"/>
    <mergeCell ref="AQ1113:AT1113"/>
    <mergeCell ref="AK1110:AP1110"/>
    <mergeCell ref="AF1111:AJ1111"/>
    <mergeCell ref="AU1125:BC1125"/>
    <mergeCell ref="AX1135:BC1135"/>
    <mergeCell ref="V1141:AA1141"/>
    <mergeCell ref="AG1139:AK1139"/>
    <mergeCell ref="AL1134:AQ1134"/>
    <mergeCell ref="AQ1126:AT1126"/>
    <mergeCell ref="AR1134:AW1134"/>
    <mergeCell ref="AR1138:AW1138"/>
    <mergeCell ref="AX1137:BC1137"/>
    <mergeCell ref="AB1137:AF1137"/>
    <mergeCell ref="AG1135:AK1135"/>
    <mergeCell ref="AQ1122:AT1122"/>
    <mergeCell ref="AQ1121:AT1121"/>
    <mergeCell ref="AX1139:BC1139"/>
    <mergeCell ref="AK1120:AP1120"/>
    <mergeCell ref="AG1138:AK1138"/>
    <mergeCell ref="AK1121:AP1121"/>
    <mergeCell ref="AG1141:AK1141"/>
    <mergeCell ref="AF1112:AJ1112"/>
    <mergeCell ref="AU1110:BC1110"/>
    <mergeCell ref="Z1114:AE1114"/>
    <mergeCell ref="Q1115:Y1115"/>
    <mergeCell ref="Q1111:Y1111"/>
    <mergeCell ref="Q1114:Y1114"/>
    <mergeCell ref="AB1135:AF1135"/>
    <mergeCell ref="AF1121:AJ1121"/>
    <mergeCell ref="AF1124:AJ1124"/>
    <mergeCell ref="AF1098:AJ1098"/>
    <mergeCell ref="Q1098:Y1098"/>
    <mergeCell ref="Q1100:Y1100"/>
    <mergeCell ref="AQ1117:AT1117"/>
    <mergeCell ref="AL1144:AQ1144"/>
    <mergeCell ref="AR1143:AW1143"/>
    <mergeCell ref="AR1153:AW1153"/>
    <mergeCell ref="AR1152:AW1152"/>
    <mergeCell ref="AR1148:AW1148"/>
    <mergeCell ref="AQ1090:AT1090"/>
    <mergeCell ref="AQ1119:AT1119"/>
    <mergeCell ref="AU1108:BC1108"/>
    <mergeCell ref="AU1115:BC1115"/>
    <mergeCell ref="AU1114:BC1114"/>
    <mergeCell ref="AU1116:BC1116"/>
    <mergeCell ref="AF1110:AJ1110"/>
    <mergeCell ref="AF1115:AJ1115"/>
    <mergeCell ref="V1153:AA1153"/>
    <mergeCell ref="AF1114:AJ1114"/>
    <mergeCell ref="AF1113:AJ1113"/>
    <mergeCell ref="AU1112:BC1112"/>
    <mergeCell ref="AQ1110:AT1110"/>
    <mergeCell ref="AU1109:BC1109"/>
    <mergeCell ref="AV1132:BB1132"/>
    <mergeCell ref="AU1120:BC1120"/>
    <mergeCell ref="AU1126:BC1126"/>
    <mergeCell ref="AQ1125:AT1125"/>
    <mergeCell ref="AK1124:AP1124"/>
    <mergeCell ref="AK1126:AP1126"/>
    <mergeCell ref="AG1136:AK1136"/>
    <mergeCell ref="AB1136:AF1136"/>
    <mergeCell ref="Z1122:AE1122"/>
    <mergeCell ref="AF1087:AJ1087"/>
    <mergeCell ref="D1088:P1088"/>
    <mergeCell ref="A1087:C1087"/>
    <mergeCell ref="Z1096:AE1096"/>
    <mergeCell ref="AF1099:AJ1099"/>
    <mergeCell ref="AF1089:AJ1089"/>
    <mergeCell ref="Q1104:Y1104"/>
    <mergeCell ref="Z1106:AE1106"/>
    <mergeCell ref="Q1105:Y1105"/>
    <mergeCell ref="Q1107:Y1107"/>
    <mergeCell ref="Z1103:AE1103"/>
    <mergeCell ref="Q1103:Y1103"/>
    <mergeCell ref="Z1105:AE1105"/>
    <mergeCell ref="A1089:C1089"/>
    <mergeCell ref="D1087:P1087"/>
    <mergeCell ref="AF1101:AJ1101"/>
    <mergeCell ref="D1103:P1103"/>
    <mergeCell ref="D1100:P1100"/>
    <mergeCell ref="Z1087:AE1087"/>
    <mergeCell ref="Z1088:AE1088"/>
    <mergeCell ref="Z1090:AE1090"/>
    <mergeCell ref="A1091:C1091"/>
    <mergeCell ref="A1096:C1096"/>
    <mergeCell ref="D1092:P1092"/>
    <mergeCell ref="D1095:P1095"/>
    <mergeCell ref="A1094:C1094"/>
    <mergeCell ref="A1099:C1099"/>
    <mergeCell ref="A1093:C1093"/>
    <mergeCell ref="D1105:P1105"/>
    <mergeCell ref="D1089:P1089"/>
    <mergeCell ref="D1090:P1090"/>
    <mergeCell ref="A1090:C1090"/>
    <mergeCell ref="AQ1103:AT1103"/>
    <mergeCell ref="AK1101:AP1101"/>
    <mergeCell ref="AK1108:AP1108"/>
    <mergeCell ref="AQ1108:AT1108"/>
    <mergeCell ref="AK1104:AP1104"/>
    <mergeCell ref="Q1099:Y1099"/>
    <mergeCell ref="AX1138:BC1138"/>
    <mergeCell ref="AX1147:BC1147"/>
    <mergeCell ref="AR1146:AW1146"/>
    <mergeCell ref="AR1144:AW1144"/>
    <mergeCell ref="AU1093:BC1093"/>
    <mergeCell ref="Q1097:Y1097"/>
    <mergeCell ref="AK1090:AP1090"/>
    <mergeCell ref="AF1093:AJ1093"/>
    <mergeCell ref="AF1095:AJ1095"/>
    <mergeCell ref="AF1096:AJ1096"/>
    <mergeCell ref="AQ1096:AT1096"/>
    <mergeCell ref="Z1095:AE1095"/>
    <mergeCell ref="Q1096:Y1096"/>
    <mergeCell ref="Q1094:Y1094"/>
    <mergeCell ref="Z1092:AE1092"/>
    <mergeCell ref="Q1092:Y1092"/>
    <mergeCell ref="Z1093:AE1093"/>
    <mergeCell ref="Q1093:Y1093"/>
    <mergeCell ref="AU1091:BC1091"/>
    <mergeCell ref="AU1092:BC1092"/>
    <mergeCell ref="AU1094:BC1094"/>
    <mergeCell ref="AU1095:BC1095"/>
    <mergeCell ref="AQ1098:AT1098"/>
    <mergeCell ref="AQ1099:AT1099"/>
    <mergeCell ref="AL1137:AQ1137"/>
    <mergeCell ref="AQ1095:AT1095"/>
    <mergeCell ref="AU1099:BC1099"/>
    <mergeCell ref="Q1102:Y1102"/>
    <mergeCell ref="Z1101:AE1101"/>
    <mergeCell ref="AU1096:BC1096"/>
    <mergeCell ref="AF1086:AJ1086"/>
    <mergeCell ref="AK1080:AP1080"/>
    <mergeCell ref="AU1085:BC1085"/>
    <mergeCell ref="AQ1085:AT1085"/>
    <mergeCell ref="AK1084:AP1084"/>
    <mergeCell ref="AU1080:BC1080"/>
    <mergeCell ref="AU1082:BC1082"/>
    <mergeCell ref="AQ1080:AT1080"/>
    <mergeCell ref="AU1088:BC1088"/>
    <mergeCell ref="AU1087:BC1087"/>
    <mergeCell ref="AK1089:AP1089"/>
    <mergeCell ref="AU1089:BC1089"/>
    <mergeCell ref="AK1088:AP1088"/>
    <mergeCell ref="AQ1082:AT1082"/>
    <mergeCell ref="AU1084:BC1084"/>
    <mergeCell ref="AQ1084:AT1084"/>
    <mergeCell ref="AQ1083:AT1083"/>
    <mergeCell ref="AU1086:BC1086"/>
    <mergeCell ref="AK1085:AP1085"/>
    <mergeCell ref="AU1083:BC1083"/>
    <mergeCell ref="AQ1089:AT1089"/>
    <mergeCell ref="AQ1086:AT1086"/>
    <mergeCell ref="AK1099:AP1099"/>
    <mergeCell ref="AK1100:AP1100"/>
    <mergeCell ref="AQ1100:AT1100"/>
    <mergeCell ref="AU1100:BC1100"/>
    <mergeCell ref="AK1087:AP1087"/>
    <mergeCell ref="AK1098:AP1098"/>
    <mergeCell ref="AK1096:AP1096"/>
    <mergeCell ref="AK1097:AP1097"/>
    <mergeCell ref="Z1099:AE1099"/>
    <mergeCell ref="Z1098:AE1098"/>
    <mergeCell ref="Z1100:AE1100"/>
    <mergeCell ref="AK1094:AP1094"/>
    <mergeCell ref="AK1095:AP1095"/>
    <mergeCell ref="AQ1104:AT1104"/>
    <mergeCell ref="AF1104:AJ1104"/>
    <mergeCell ref="AU1101:BC1101"/>
    <mergeCell ref="AQ1081:AT1081"/>
    <mergeCell ref="Q1095:Y1095"/>
    <mergeCell ref="Q1091:Y1091"/>
    <mergeCell ref="Z1091:AE1091"/>
    <mergeCell ref="AF1100:AJ1100"/>
    <mergeCell ref="AF1103:AJ1103"/>
    <mergeCell ref="AF1097:AJ1097"/>
    <mergeCell ref="Z1102:AE1102"/>
    <mergeCell ref="AF1102:AJ1102"/>
    <mergeCell ref="AK1091:AP1091"/>
    <mergeCell ref="AK1092:AP1092"/>
    <mergeCell ref="AQ1092:AT1092"/>
    <mergeCell ref="AU1090:BC1090"/>
    <mergeCell ref="Z1104:AE1104"/>
    <mergeCell ref="Q1083:Y1083"/>
    <mergeCell ref="Q1086:Y1086"/>
    <mergeCell ref="Z1085:AE1085"/>
    <mergeCell ref="Z1097:AE1097"/>
    <mergeCell ref="AU1098:BC1098"/>
    <mergeCell ref="AF1083:AJ1083"/>
    <mergeCell ref="AU1097:BC1097"/>
    <mergeCell ref="AQ1097:AT1097"/>
    <mergeCell ref="AQ1107:AT1107"/>
    <mergeCell ref="AQ1105:AT1105"/>
    <mergeCell ref="AU1104:BC1104"/>
    <mergeCell ref="AU1106:BC1106"/>
    <mergeCell ref="AK1105:AP1105"/>
    <mergeCell ref="Q1106:Y1106"/>
    <mergeCell ref="Z1107:AE1107"/>
    <mergeCell ref="AQ1101:AT1101"/>
    <mergeCell ref="AQ1102:AT1102"/>
    <mergeCell ref="AK1103:AP1103"/>
    <mergeCell ref="AU1107:BC1107"/>
    <mergeCell ref="AU1102:BC1102"/>
    <mergeCell ref="AU1105:BC1105"/>
    <mergeCell ref="AU1103:BC1103"/>
    <mergeCell ref="D1135:O1135"/>
    <mergeCell ref="AF1126:AJ1126"/>
    <mergeCell ref="Z1113:AE1113"/>
    <mergeCell ref="Z1120:AE1120"/>
    <mergeCell ref="Q1120:Y1120"/>
    <mergeCell ref="Z1115:AE1115"/>
    <mergeCell ref="Z1112:AE1112"/>
    <mergeCell ref="D1102:P1102"/>
    <mergeCell ref="D1106:P1106"/>
    <mergeCell ref="Q1101:Y1101"/>
    <mergeCell ref="AF1106:AJ1106"/>
    <mergeCell ref="AQ1106:AT1106"/>
    <mergeCell ref="AF1108:AJ1108"/>
    <mergeCell ref="Z1125:AE1125"/>
    <mergeCell ref="A1129:D1130"/>
    <mergeCell ref="A1135:C1135"/>
    <mergeCell ref="E1130:H1130"/>
    <mergeCell ref="AQ1124:AT1124"/>
    <mergeCell ref="A1121:C1121"/>
    <mergeCell ref="Q1122:Y1122"/>
    <mergeCell ref="Q1125:Y1125"/>
    <mergeCell ref="AF1123:AJ1123"/>
    <mergeCell ref="Z1124:AE1124"/>
    <mergeCell ref="AF1116:AJ1116"/>
    <mergeCell ref="Q1116:Y1116"/>
    <mergeCell ref="Z1119:AE1119"/>
    <mergeCell ref="A1116:C1116"/>
    <mergeCell ref="D1116:P1116"/>
    <mergeCell ref="D1121:P1121"/>
    <mergeCell ref="A1126:C1126"/>
    <mergeCell ref="Q1123:Y1123"/>
    <mergeCell ref="Q1124:Y1124"/>
    <mergeCell ref="A1125:C1125"/>
    <mergeCell ref="D1125:P1125"/>
    <mergeCell ref="D1123:P1123"/>
    <mergeCell ref="Q1119:Y1119"/>
    <mergeCell ref="D1118:P1118"/>
    <mergeCell ref="D1117:P1117"/>
    <mergeCell ref="AF1120:AJ1120"/>
    <mergeCell ref="Z1121:AE1121"/>
    <mergeCell ref="A1119:C1119"/>
    <mergeCell ref="A1118:C1118"/>
    <mergeCell ref="A1117:C1117"/>
    <mergeCell ref="A1123:C1123"/>
    <mergeCell ref="D1120:P1120"/>
    <mergeCell ref="Q1126:Y1126"/>
    <mergeCell ref="Z1123:AE1123"/>
    <mergeCell ref="Q1117:Y1117"/>
    <mergeCell ref="Q1118:Y1118"/>
    <mergeCell ref="A1120:C1120"/>
    <mergeCell ref="AF1105:AJ1105"/>
    <mergeCell ref="AF1107:AJ1107"/>
    <mergeCell ref="AK1111:AP1111"/>
    <mergeCell ref="AK1114:AP1114"/>
    <mergeCell ref="Q1108:Y1108"/>
    <mergeCell ref="Q1109:Y1109"/>
    <mergeCell ref="Q1110:Y1110"/>
    <mergeCell ref="D1112:P1112"/>
    <mergeCell ref="AF1117:AJ1117"/>
    <mergeCell ref="D1110:P1110"/>
    <mergeCell ref="A1100:C1100"/>
    <mergeCell ref="A1113:C1113"/>
    <mergeCell ref="A1110:C1110"/>
    <mergeCell ref="A1101:C1101"/>
    <mergeCell ref="D1101:P1101"/>
    <mergeCell ref="Q1112:Y1112"/>
    <mergeCell ref="Z1116:AE1116"/>
    <mergeCell ref="Z1109:AE1109"/>
    <mergeCell ref="Z1111:AE1111"/>
    <mergeCell ref="Z1108:AE1108"/>
    <mergeCell ref="A1103:C1103"/>
    <mergeCell ref="A1102:C1102"/>
    <mergeCell ref="D1113:P1113"/>
    <mergeCell ref="D1114:P1114"/>
    <mergeCell ref="A1114:C1114"/>
    <mergeCell ref="D1107:P1107"/>
    <mergeCell ref="D1108:P1108"/>
    <mergeCell ref="AK1102:AP1102"/>
    <mergeCell ref="AK1106:AP1106"/>
    <mergeCell ref="Q1113:Y1113"/>
    <mergeCell ref="A1111:C1111"/>
    <mergeCell ref="D1115:P1115"/>
    <mergeCell ref="AQ1087:AT1087"/>
    <mergeCell ref="Z1094:AE1094"/>
    <mergeCell ref="AF1090:AJ1090"/>
    <mergeCell ref="AF1091:AJ1091"/>
    <mergeCell ref="AF1094:AJ1094"/>
    <mergeCell ref="AF1092:AJ1092"/>
    <mergeCell ref="AK1093:AP1093"/>
    <mergeCell ref="AU1081:BC1081"/>
    <mergeCell ref="AQ1093:AT1093"/>
    <mergeCell ref="AQ1094:AT1094"/>
    <mergeCell ref="AQ1077:AT1077"/>
    <mergeCell ref="AQ1076:AT1076"/>
    <mergeCell ref="K1069:AI1069"/>
    <mergeCell ref="A1074:BC1074"/>
    <mergeCell ref="Q1076:Y1076"/>
    <mergeCell ref="AK1075:AP1075"/>
    <mergeCell ref="D1075:P1075"/>
    <mergeCell ref="A1078:C1078"/>
    <mergeCell ref="A1077:C1077"/>
    <mergeCell ref="AU1079:BC1079"/>
    <mergeCell ref="AF1081:AJ1081"/>
    <mergeCell ref="AF1080:AJ1080"/>
    <mergeCell ref="Z1078:AE1078"/>
    <mergeCell ref="A1085:C1085"/>
    <mergeCell ref="A1086:C1086"/>
    <mergeCell ref="D1086:P1086"/>
    <mergeCell ref="D1085:P1085"/>
    <mergeCell ref="AF1085:AJ1085"/>
    <mergeCell ref="Q1085:Y1085"/>
    <mergeCell ref="AQ1075:AT1075"/>
    <mergeCell ref="AF1076:AJ1076"/>
    <mergeCell ref="A1083:C1083"/>
    <mergeCell ref="AC929:AG929"/>
    <mergeCell ref="AJ1066:AR1066"/>
    <mergeCell ref="AO1000:AR1000"/>
    <mergeCell ref="AI979:AL979"/>
    <mergeCell ref="D990:AH992"/>
    <mergeCell ref="E1073:H1073"/>
    <mergeCell ref="E1072:H1072"/>
    <mergeCell ref="I1073:O1073"/>
    <mergeCell ref="AJ1069:AR1069"/>
    <mergeCell ref="K1070:AI1070"/>
    <mergeCell ref="K1056:AE1056"/>
    <mergeCell ref="J1052:P1052"/>
    <mergeCell ref="AI1049:AL1049"/>
    <mergeCell ref="AM1049:AN1049"/>
    <mergeCell ref="AO1049:AR1049"/>
    <mergeCell ref="AJ1065:AR1065"/>
    <mergeCell ref="Q1052:BB1053"/>
    <mergeCell ref="V1061:AF1061"/>
    <mergeCell ref="AJ1058:AR1058"/>
    <mergeCell ref="A1072:D1073"/>
    <mergeCell ref="K1068:AR1068"/>
    <mergeCell ref="K1062:AI1062"/>
    <mergeCell ref="AF1056:AR1056"/>
    <mergeCell ref="AJ1064:AR1064"/>
    <mergeCell ref="AJ1059:AR1059"/>
    <mergeCell ref="AJ1057:AR1057"/>
    <mergeCell ref="AX979:BB979"/>
    <mergeCell ref="E937:AH939"/>
    <mergeCell ref="AO947:AR947"/>
    <mergeCell ref="AM950:AN950"/>
    <mergeCell ref="AS941:AW941"/>
    <mergeCell ref="AJ1060:AR1060"/>
    <mergeCell ref="D975:AH977"/>
    <mergeCell ref="AK982:AP982"/>
    <mergeCell ref="D996:AH998"/>
    <mergeCell ref="K1060:AI1060"/>
    <mergeCell ref="D999:AH1001"/>
    <mergeCell ref="AM991:AN991"/>
    <mergeCell ref="K1059:AI1059"/>
    <mergeCell ref="AJ1062:AR1062"/>
    <mergeCell ref="K1063:AI1063"/>
    <mergeCell ref="K1058:AI1058"/>
    <mergeCell ref="D1048:AA1050"/>
    <mergeCell ref="AK1043:AP1043"/>
    <mergeCell ref="AX1043:BB1043"/>
    <mergeCell ref="AX1051:BB1051"/>
    <mergeCell ref="AI1051:AW1051"/>
    <mergeCell ref="AS1043:AW1043"/>
    <mergeCell ref="AK1040:AP1040"/>
    <mergeCell ref="AC1049:AG1049"/>
    <mergeCell ref="K1055:AR1055"/>
    <mergeCell ref="Q1079:Y1079"/>
    <mergeCell ref="Z1081:AE1081"/>
    <mergeCell ref="D1079:P1079"/>
    <mergeCell ref="A1080:C1080"/>
    <mergeCell ref="Z1076:AE1076"/>
    <mergeCell ref="Z1084:AE1084"/>
    <mergeCell ref="Q1080:Y1080"/>
    <mergeCell ref="Q1078:Y1078"/>
    <mergeCell ref="Q1082:Y1082"/>
    <mergeCell ref="Q1084:Y1084"/>
    <mergeCell ref="Z1083:AE1083"/>
    <mergeCell ref="AO1028:AR1028"/>
    <mergeCell ref="AI1028:AL1028"/>
    <mergeCell ref="AM1028:AN1028"/>
    <mergeCell ref="AX1026:BB1026"/>
    <mergeCell ref="AJ1063:AR1063"/>
    <mergeCell ref="K1066:AI1066"/>
    <mergeCell ref="K1064:AI1064"/>
    <mergeCell ref="K1065:AI1065"/>
    <mergeCell ref="AG1061:AH1061"/>
    <mergeCell ref="Z1080:AE1080"/>
    <mergeCell ref="AK1079:AP1079"/>
    <mergeCell ref="Z1079:AE1079"/>
    <mergeCell ref="AF1079:AJ1079"/>
    <mergeCell ref="AK1081:AP1081"/>
    <mergeCell ref="AF1084:AJ1084"/>
    <mergeCell ref="D1078:P1078"/>
    <mergeCell ref="D1077:P1077"/>
    <mergeCell ref="D1076:P1076"/>
    <mergeCell ref="Z1077:AE1077"/>
    <mergeCell ref="Q1077:Y1077"/>
    <mergeCell ref="P1072:BC1073"/>
    <mergeCell ref="B1052:E1053"/>
    <mergeCell ref="F1052:I1052"/>
    <mergeCell ref="F1053:I1053"/>
    <mergeCell ref="J1053:P1053"/>
    <mergeCell ref="B1039:C1041"/>
    <mergeCell ref="D1039:AH1041"/>
    <mergeCell ref="AS1040:AW1040"/>
    <mergeCell ref="AS1049:AW1049"/>
    <mergeCell ref="AX1049:BB1049"/>
    <mergeCell ref="B1045:C1047"/>
    <mergeCell ref="B1048:C1050"/>
    <mergeCell ref="D1045:AA1047"/>
    <mergeCell ref="AJ1061:AR1061"/>
    <mergeCell ref="AU1078:BC1078"/>
    <mergeCell ref="Z1075:AE1075"/>
    <mergeCell ref="K1057:AI1057"/>
    <mergeCell ref="K1061:U1061"/>
    <mergeCell ref="AU1075:BC1075"/>
    <mergeCell ref="AU1076:BC1076"/>
    <mergeCell ref="Q1075:Y1075"/>
    <mergeCell ref="AJ1070:AR1070"/>
    <mergeCell ref="A1076:C1076"/>
    <mergeCell ref="D1119:P1119"/>
    <mergeCell ref="D1084:P1084"/>
    <mergeCell ref="D1080:P1080"/>
    <mergeCell ref="A1081:C1081"/>
    <mergeCell ref="D1081:P1081"/>
    <mergeCell ref="D1083:P1083"/>
    <mergeCell ref="A1079:C1079"/>
    <mergeCell ref="A1084:C1084"/>
    <mergeCell ref="A1082:C1082"/>
    <mergeCell ref="D1082:P1082"/>
    <mergeCell ref="A1115:C1115"/>
    <mergeCell ref="D1109:P1109"/>
    <mergeCell ref="D1097:P1097"/>
    <mergeCell ref="A1105:C1105"/>
    <mergeCell ref="A1104:C1104"/>
    <mergeCell ref="A1098:C1098"/>
    <mergeCell ref="A1097:C1097"/>
    <mergeCell ref="D1098:P1098"/>
    <mergeCell ref="A1088:C1088"/>
    <mergeCell ref="D1111:P1111"/>
    <mergeCell ref="Q1088:Y1088"/>
    <mergeCell ref="Q1087:Y1087"/>
    <mergeCell ref="Q1089:Y1089"/>
    <mergeCell ref="AB1138:AF1138"/>
    <mergeCell ref="V1137:AA1137"/>
    <mergeCell ref="A1131:BC1131"/>
    <mergeCell ref="P1134:U1134"/>
    <mergeCell ref="AR1137:AW1137"/>
    <mergeCell ref="V1136:AA1136"/>
    <mergeCell ref="V1135:AA1135"/>
    <mergeCell ref="AL1154:AQ1154"/>
    <mergeCell ref="AG1155:AK1155"/>
    <mergeCell ref="D1104:P1104"/>
    <mergeCell ref="D1099:P1099"/>
    <mergeCell ref="A1092:C1092"/>
    <mergeCell ref="A1095:C1095"/>
    <mergeCell ref="D1094:P1094"/>
    <mergeCell ref="D1093:P1093"/>
    <mergeCell ref="D1091:P1091"/>
    <mergeCell ref="D1096:P1096"/>
    <mergeCell ref="AL1140:AQ1140"/>
    <mergeCell ref="D1140:O1140"/>
    <mergeCell ref="A1137:C1137"/>
    <mergeCell ref="P1139:U1139"/>
    <mergeCell ref="P1140:U1140"/>
    <mergeCell ref="D1137:O1137"/>
    <mergeCell ref="D1138:O1138"/>
    <mergeCell ref="D1139:O1139"/>
    <mergeCell ref="AL1135:AQ1135"/>
    <mergeCell ref="D1122:P1122"/>
    <mergeCell ref="D1124:P1124"/>
    <mergeCell ref="A1122:C1122"/>
    <mergeCell ref="A1155:C1155"/>
    <mergeCell ref="A1150:C1150"/>
    <mergeCell ref="V1139:AA1139"/>
    <mergeCell ref="V1138:AA1138"/>
    <mergeCell ref="D1154:O1154"/>
    <mergeCell ref="P1146:U1146"/>
    <mergeCell ref="P1147:U1147"/>
    <mergeCell ref="P1152:U1152"/>
    <mergeCell ref="P1155:U1155"/>
    <mergeCell ref="P1153:U1153"/>
    <mergeCell ref="D1144:O1144"/>
    <mergeCell ref="D1147:O1147"/>
    <mergeCell ref="D1148:O1148"/>
    <mergeCell ref="V1147:AA1147"/>
    <mergeCell ref="D1149:O1149"/>
    <mergeCell ref="V1145:AA1145"/>
    <mergeCell ref="A1154:C1154"/>
    <mergeCell ref="A1153:C1153"/>
    <mergeCell ref="A1151:C1151"/>
    <mergeCell ref="D1155:O1155"/>
    <mergeCell ref="D1152:O1152"/>
    <mergeCell ref="P1142:U1142"/>
    <mergeCell ref="V1143:AA1143"/>
    <mergeCell ref="D1146:O1146"/>
    <mergeCell ref="D1153:O1153"/>
    <mergeCell ref="A1160:C1160"/>
    <mergeCell ref="A1158:C1158"/>
    <mergeCell ref="D1160:O1160"/>
    <mergeCell ref="A1159:C1159"/>
    <mergeCell ref="D1158:O1158"/>
    <mergeCell ref="D1161:O1161"/>
    <mergeCell ref="A1163:C1163"/>
    <mergeCell ref="A1173:C1173"/>
    <mergeCell ref="A1112:C1112"/>
    <mergeCell ref="I1130:O1130"/>
    <mergeCell ref="D1134:O1134"/>
    <mergeCell ref="A1142:C1142"/>
    <mergeCell ref="A1138:C1138"/>
    <mergeCell ref="A1140:C1140"/>
    <mergeCell ref="D1141:O1141"/>
    <mergeCell ref="A1144:C1144"/>
    <mergeCell ref="A1141:C1141"/>
    <mergeCell ref="A1143:C1143"/>
    <mergeCell ref="A1139:C1139"/>
    <mergeCell ref="D1143:O1143"/>
    <mergeCell ref="A1147:C1147"/>
    <mergeCell ref="A1148:C1148"/>
    <mergeCell ref="A1145:C1145"/>
    <mergeCell ref="A1146:C1146"/>
    <mergeCell ref="A1156:C1156"/>
    <mergeCell ref="A1152:C1152"/>
    <mergeCell ref="A1124:C1124"/>
    <mergeCell ref="A1134:C1134"/>
    <mergeCell ref="I1129:O1129"/>
    <mergeCell ref="A1157:C1157"/>
    <mergeCell ref="A1149:C1149"/>
    <mergeCell ref="D1145:O1145"/>
    <mergeCell ref="A1249:B1249"/>
    <mergeCell ref="C1261:AH1261"/>
    <mergeCell ref="V1185:AA1185"/>
    <mergeCell ref="A1264:B1264"/>
    <mergeCell ref="O1237:R1237"/>
    <mergeCell ref="P1185:U1185"/>
    <mergeCell ref="W1306:AB1306"/>
    <mergeCell ref="C1259:AH1259"/>
    <mergeCell ref="W1307:AB1307"/>
    <mergeCell ref="AC1307:AI1307"/>
    <mergeCell ref="G1196:J1196"/>
    <mergeCell ref="G1201:J1201"/>
    <mergeCell ref="C1196:F1196"/>
    <mergeCell ref="G1198:J1198"/>
    <mergeCell ref="G1199:J1199"/>
    <mergeCell ref="G1200:J1200"/>
    <mergeCell ref="G1197:J1197"/>
    <mergeCell ref="C1194:F1194"/>
    <mergeCell ref="K1237:N1237"/>
    <mergeCell ref="S1241:V1241"/>
    <mergeCell ref="S1236:V1236"/>
    <mergeCell ref="E1190:H1190"/>
    <mergeCell ref="A1189:D1190"/>
    <mergeCell ref="A1185:C1185"/>
    <mergeCell ref="A1263:B1263"/>
    <mergeCell ref="C1249:F1249"/>
    <mergeCell ref="AC1240:AD1240"/>
    <mergeCell ref="P1252:BC1253"/>
    <mergeCell ref="AQ1242:AT1242"/>
    <mergeCell ref="A1258:B1258"/>
    <mergeCell ref="L1284:AN1284"/>
    <mergeCell ref="L1281:AN1281"/>
    <mergeCell ref="A1388:C1388"/>
    <mergeCell ref="A1389:C1389"/>
    <mergeCell ref="A1391:C1391"/>
    <mergeCell ref="D1392:J1392"/>
    <mergeCell ref="A1392:C1392"/>
    <mergeCell ref="A1393:C1393"/>
    <mergeCell ref="A1394:C1394"/>
    <mergeCell ref="D1394:J1394"/>
    <mergeCell ref="Q1396:V1396"/>
    <mergeCell ref="AC1323:AI1323"/>
    <mergeCell ref="W1364:AB1364"/>
    <mergeCell ref="W1367:AB1367"/>
    <mergeCell ref="Q1366:V1366"/>
    <mergeCell ref="K1357:P1357"/>
    <mergeCell ref="Q1367:V1367"/>
    <mergeCell ref="K1360:P1360"/>
    <mergeCell ref="Q1358:V1358"/>
    <mergeCell ref="W1360:AB1360"/>
    <mergeCell ref="K1334:P1334"/>
    <mergeCell ref="K1338:P1338"/>
    <mergeCell ref="AC1361:AI1361"/>
    <mergeCell ref="Q1362:V1362"/>
    <mergeCell ref="Q1363:V1363"/>
    <mergeCell ref="W1368:AB1368"/>
    <mergeCell ref="A1347:C1347"/>
    <mergeCell ref="Q1347:V1347"/>
    <mergeCell ref="Q1344:V1344"/>
    <mergeCell ref="K1330:P1330"/>
    <mergeCell ref="K1331:P1331"/>
    <mergeCell ref="A1341:C1341"/>
    <mergeCell ref="Q1380:V1380"/>
    <mergeCell ref="AC1328:AI1328"/>
    <mergeCell ref="D1387:J1387"/>
    <mergeCell ref="D1389:J1389"/>
    <mergeCell ref="Q1391:V1391"/>
    <mergeCell ref="K1387:P1387"/>
    <mergeCell ref="K1397:P1397"/>
    <mergeCell ref="D1388:J1388"/>
    <mergeCell ref="K1394:P1394"/>
    <mergeCell ref="Q1387:V1387"/>
    <mergeCell ref="K1385:P1385"/>
    <mergeCell ref="Q1386:V1386"/>
    <mergeCell ref="Q1385:V1385"/>
    <mergeCell ref="Q1392:V1392"/>
    <mergeCell ref="D1391:J1391"/>
    <mergeCell ref="K1392:P1392"/>
    <mergeCell ref="D1398:J1398"/>
    <mergeCell ref="K1390:P1390"/>
    <mergeCell ref="K1389:P1389"/>
    <mergeCell ref="K1388:P1388"/>
    <mergeCell ref="Q1398:V1398"/>
    <mergeCell ref="D1393:J1393"/>
    <mergeCell ref="K1391:P1391"/>
    <mergeCell ref="K1393:P1393"/>
    <mergeCell ref="D1386:J1386"/>
    <mergeCell ref="Q1393:V1393"/>
    <mergeCell ref="D1395:J1395"/>
    <mergeCell ref="K1395:P1395"/>
    <mergeCell ref="K1386:P1386"/>
    <mergeCell ref="D1385:J1385"/>
    <mergeCell ref="Q1397:V1397"/>
    <mergeCell ref="D1397:J1397"/>
    <mergeCell ref="D1396:J1396"/>
    <mergeCell ref="A1401:C1401"/>
    <mergeCell ref="D1401:J1401"/>
    <mergeCell ref="K1402:P1402"/>
    <mergeCell ref="A1402:C1402"/>
    <mergeCell ref="A1399:C1399"/>
    <mergeCell ref="A1398:C1398"/>
    <mergeCell ref="K1401:P1401"/>
    <mergeCell ref="K1400:P1400"/>
    <mergeCell ref="D1399:J1399"/>
    <mergeCell ref="K1398:P1398"/>
    <mergeCell ref="D1402:J1402"/>
    <mergeCell ref="A1400:C1400"/>
    <mergeCell ref="D1425:L1425"/>
    <mergeCell ref="M1421:U1421"/>
    <mergeCell ref="A1406:C1406"/>
    <mergeCell ref="A1423:C1423"/>
    <mergeCell ref="F1409:N1409"/>
    <mergeCell ref="M1422:U1422"/>
    <mergeCell ref="M1420:U1420"/>
    <mergeCell ref="D1421:L1421"/>
    <mergeCell ref="D1419:L1419"/>
    <mergeCell ref="K1399:P1399"/>
    <mergeCell ref="A1409:D1410"/>
    <mergeCell ref="D1403:J1403"/>
    <mergeCell ref="D1417:L1417"/>
    <mergeCell ref="D1420:L1420"/>
    <mergeCell ref="D1418:L1418"/>
    <mergeCell ref="D1416:L1416"/>
    <mergeCell ref="M1419:U1419"/>
    <mergeCell ref="D1404:J1404"/>
    <mergeCell ref="K1405:P1405"/>
    <mergeCell ref="M1425:U1425"/>
    <mergeCell ref="A1433:C1433"/>
    <mergeCell ref="F1468:N1468"/>
    <mergeCell ref="M1462:U1462"/>
    <mergeCell ref="D1470:L1470"/>
    <mergeCell ref="M1435:U1435"/>
    <mergeCell ref="D1445:L1445"/>
    <mergeCell ref="A1441:C1441"/>
    <mergeCell ref="A1444:C1444"/>
    <mergeCell ref="A1435:C1435"/>
    <mergeCell ref="M1449:U1449"/>
    <mergeCell ref="A1452:C1452"/>
    <mergeCell ref="A1450:C1450"/>
    <mergeCell ref="A1453:C1453"/>
    <mergeCell ref="V1454:AD1454"/>
    <mergeCell ref="V1452:AD1452"/>
    <mergeCell ref="M1458:U1458"/>
    <mergeCell ref="A1456:C1456"/>
    <mergeCell ref="A1446:C1446"/>
    <mergeCell ref="A1436:C1436"/>
    <mergeCell ref="D1447:L1447"/>
    <mergeCell ref="V1447:AD1447"/>
    <mergeCell ref="D1446:L1446"/>
    <mergeCell ref="V1442:AD1442"/>
    <mergeCell ref="V1443:AD1443"/>
    <mergeCell ref="M1434:U1434"/>
    <mergeCell ref="D1435:L1435"/>
    <mergeCell ref="M1442:U1442"/>
    <mergeCell ref="A1437:C1437"/>
    <mergeCell ref="D1443:L1443"/>
    <mergeCell ref="A1439:C1439"/>
    <mergeCell ref="D1438:L1438"/>
    <mergeCell ref="A1440:C1440"/>
    <mergeCell ref="F1635:AR1635"/>
    <mergeCell ref="A1544:C1544"/>
    <mergeCell ref="A1508:C1508"/>
    <mergeCell ref="F1605:AR1605"/>
    <mergeCell ref="AW1513:BC1513"/>
    <mergeCell ref="F1643:AR1643"/>
    <mergeCell ref="F1632:AR1632"/>
    <mergeCell ref="F1637:AR1637"/>
    <mergeCell ref="F1607:AR1607"/>
    <mergeCell ref="P1583:BC1584"/>
    <mergeCell ref="AW1520:BC1520"/>
    <mergeCell ref="F1629:AR1629"/>
    <mergeCell ref="AP1520:AV1520"/>
    <mergeCell ref="A1528:C1528"/>
    <mergeCell ref="I1589:AJ1589"/>
    <mergeCell ref="F1603:AR1603"/>
    <mergeCell ref="AK1587:AT1587"/>
    <mergeCell ref="A1579:C1579"/>
    <mergeCell ref="A1580:C1580"/>
    <mergeCell ref="M1578:U1578"/>
    <mergeCell ref="M1580:U1580"/>
    <mergeCell ref="AN1579:AV1579"/>
    <mergeCell ref="D1514:L1514"/>
    <mergeCell ref="D1512:L1512"/>
    <mergeCell ref="D1551:L1551"/>
    <mergeCell ref="D1547:L1547"/>
    <mergeCell ref="AB1519:AH1519"/>
    <mergeCell ref="AB1520:AH1520"/>
    <mergeCell ref="AI1521:AO1521"/>
    <mergeCell ref="T1516:AA1516"/>
    <mergeCell ref="T1521:AA1521"/>
    <mergeCell ref="V1539:AD1539"/>
    <mergeCell ref="AN1696:AR1696"/>
    <mergeCell ref="B1694:Z1694"/>
    <mergeCell ref="AA1697:AM1697"/>
    <mergeCell ref="AA1695:AM1695"/>
    <mergeCell ref="B1693:Z1693"/>
    <mergeCell ref="F1653:AR1653"/>
    <mergeCell ref="B1649:D1649"/>
    <mergeCell ref="F1626:AR1626"/>
    <mergeCell ref="F1631:AR1631"/>
    <mergeCell ref="F1628:AR1628"/>
    <mergeCell ref="F1647:AR1647"/>
    <mergeCell ref="F1644:AR1644"/>
    <mergeCell ref="F1646:AR1646"/>
    <mergeCell ref="B1640:D1640"/>
    <mergeCell ref="F1634:AR1634"/>
    <mergeCell ref="B1658:D1658"/>
    <mergeCell ref="B1655:D1655"/>
    <mergeCell ref="B1652:D1652"/>
    <mergeCell ref="F1656:AR1656"/>
    <mergeCell ref="N1658:AP1658"/>
    <mergeCell ref="F1658:M1658"/>
    <mergeCell ref="F1655:AR1655"/>
    <mergeCell ref="F1652:AR1652"/>
    <mergeCell ref="U1669:Z1669"/>
    <mergeCell ref="A1666:BC1666"/>
    <mergeCell ref="F1662:N1662"/>
    <mergeCell ref="U1671:Z1671"/>
    <mergeCell ref="F1650:AR1650"/>
    <mergeCell ref="F1649:AR1649"/>
    <mergeCell ref="B1643:D1643"/>
    <mergeCell ref="F1638:AR1638"/>
    <mergeCell ref="B1637:D1637"/>
    <mergeCell ref="AW1580:BC1580"/>
    <mergeCell ref="D1580:L1580"/>
    <mergeCell ref="AX1601:BB1601"/>
    <mergeCell ref="AK1593:AT1593"/>
    <mergeCell ref="AK1594:AT1594"/>
    <mergeCell ref="I1591:AJ1591"/>
    <mergeCell ref="F1604:AR1604"/>
    <mergeCell ref="F1610:AR1610"/>
    <mergeCell ref="F1622:AR1622"/>
    <mergeCell ref="AS1695:AW1695"/>
    <mergeCell ref="AS1699:AW1699"/>
    <mergeCell ref="AX1698:BB1698"/>
    <mergeCell ref="AX1696:BB1696"/>
    <mergeCell ref="AX1695:BB1695"/>
    <mergeCell ref="AS1697:AW1697"/>
    <mergeCell ref="AS1700:AW1700"/>
    <mergeCell ref="AN1700:AR1700"/>
    <mergeCell ref="AN1697:AR1697"/>
    <mergeCell ref="AX1699:BB1699"/>
    <mergeCell ref="AS1696:AW1696"/>
    <mergeCell ref="AS1698:AW1698"/>
    <mergeCell ref="AX1697:BB1697"/>
    <mergeCell ref="AN1699:AR1699"/>
    <mergeCell ref="AN1698:AR1698"/>
    <mergeCell ref="AX1700:BB1700"/>
    <mergeCell ref="AN1693:AR1693"/>
    <mergeCell ref="AA1699:AM1699"/>
    <mergeCell ref="B1699:Z1699"/>
    <mergeCell ref="B1698:Z1698"/>
    <mergeCell ref="B1697:Z1697"/>
    <mergeCell ref="B1695:Z1695"/>
    <mergeCell ref="AN1695:AR1695"/>
    <mergeCell ref="B1634:D1634"/>
    <mergeCell ref="B1622:D1622"/>
    <mergeCell ref="B1601:D1601"/>
    <mergeCell ref="B1604:D1604"/>
    <mergeCell ref="B1619:D1619"/>
    <mergeCell ref="B1613:D1613"/>
    <mergeCell ref="B1607:D1607"/>
    <mergeCell ref="B1631:D1631"/>
    <mergeCell ref="F1583:N1583"/>
    <mergeCell ref="A1585:BC1585"/>
    <mergeCell ref="I1587:AJ1587"/>
    <mergeCell ref="AK1591:AT1591"/>
    <mergeCell ref="F1620:AR1620"/>
    <mergeCell ref="F1614:AR1614"/>
    <mergeCell ref="F1608:AR1608"/>
    <mergeCell ref="AK1589:AT1589"/>
    <mergeCell ref="A1597:D1598"/>
    <mergeCell ref="AK1592:AT1592"/>
    <mergeCell ref="F1597:N1597"/>
    <mergeCell ref="AS1601:AW1601"/>
    <mergeCell ref="P1597:BC1598"/>
    <mergeCell ref="I1594:AJ1594"/>
    <mergeCell ref="F1617:AR1617"/>
    <mergeCell ref="B1610:D1610"/>
    <mergeCell ref="E1601:AR1601"/>
    <mergeCell ref="I1588:AJ1588"/>
    <mergeCell ref="AK1588:AT1588"/>
    <mergeCell ref="F1598:N1598"/>
    <mergeCell ref="B1628:D1628"/>
    <mergeCell ref="A1680:BC1680"/>
    <mergeCell ref="AS1692:AW1692"/>
    <mergeCell ref="AX1694:BB1694"/>
    <mergeCell ref="AX1692:BB1692"/>
    <mergeCell ref="AV1675:BA1675"/>
    <mergeCell ref="AX1693:BB1693"/>
    <mergeCell ref="AS1693:AW1693"/>
    <mergeCell ref="AA1693:AM1693"/>
    <mergeCell ref="AN1694:AR1694"/>
    <mergeCell ref="AS1694:AW1694"/>
    <mergeCell ref="AA1694:AM1694"/>
    <mergeCell ref="AA1692:AM1692"/>
    <mergeCell ref="F1625:AR1625"/>
    <mergeCell ref="B1625:D1625"/>
    <mergeCell ref="B1616:D1616"/>
    <mergeCell ref="F1619:AR1619"/>
    <mergeCell ref="F1611:AR1611"/>
    <mergeCell ref="F1616:AR1616"/>
    <mergeCell ref="F1613:AR1613"/>
    <mergeCell ref="F1623:AR1623"/>
    <mergeCell ref="AN1692:AR1692"/>
    <mergeCell ref="AV1671:BA1671"/>
    <mergeCell ref="AV1688:BA1688"/>
    <mergeCell ref="B1692:Z1692"/>
    <mergeCell ref="AV1673:BA1673"/>
    <mergeCell ref="AV1669:BA1669"/>
    <mergeCell ref="A1662:D1663"/>
    <mergeCell ref="F1663:N1663"/>
    <mergeCell ref="P1662:BC1663"/>
    <mergeCell ref="F1641:AR1641"/>
    <mergeCell ref="B1646:D1646"/>
    <mergeCell ref="U1673:Z1673"/>
    <mergeCell ref="M1528:U1528"/>
    <mergeCell ref="M1555:U1555"/>
    <mergeCell ref="A1583:D1584"/>
    <mergeCell ref="M1539:U1539"/>
    <mergeCell ref="D1548:L1548"/>
    <mergeCell ref="D1557:L1557"/>
    <mergeCell ref="A1540:C1540"/>
    <mergeCell ref="D1549:L1549"/>
    <mergeCell ref="U1675:Z1675"/>
    <mergeCell ref="D1545:L1545"/>
    <mergeCell ref="M1545:U1545"/>
    <mergeCell ref="V1545:AD1545"/>
    <mergeCell ref="M1530:U1530"/>
    <mergeCell ref="M1531:U1531"/>
    <mergeCell ref="AE1531:AM1531"/>
    <mergeCell ref="D1530:L1530"/>
    <mergeCell ref="M1535:U1535"/>
    <mergeCell ref="A1546:C1546"/>
    <mergeCell ref="D1533:L1533"/>
    <mergeCell ref="M1537:U1537"/>
    <mergeCell ref="M1536:U1536"/>
    <mergeCell ref="D1532:L1532"/>
    <mergeCell ref="A1530:C1530"/>
    <mergeCell ref="V1546:AD1546"/>
    <mergeCell ref="AE1542:AM1542"/>
    <mergeCell ref="AE1543:AM1543"/>
    <mergeCell ref="AE1544:AM1544"/>
    <mergeCell ref="AE1545:AM1545"/>
    <mergeCell ref="V1542:AD1542"/>
    <mergeCell ref="AE1546:AM1546"/>
    <mergeCell ref="D1542:L1542"/>
    <mergeCell ref="I1592:AJ1592"/>
    <mergeCell ref="A1533:C1533"/>
    <mergeCell ref="V1541:AD1541"/>
    <mergeCell ref="V1543:AD1543"/>
    <mergeCell ref="V1544:AD1544"/>
    <mergeCell ref="V1540:AD1540"/>
    <mergeCell ref="AE1547:AM1547"/>
    <mergeCell ref="AE1537:AM1537"/>
    <mergeCell ref="AE1539:AM1539"/>
    <mergeCell ref="AE1540:AM1540"/>
    <mergeCell ref="D1550:L1550"/>
    <mergeCell ref="V1536:AD1536"/>
    <mergeCell ref="AE1534:AM1534"/>
    <mergeCell ref="V1532:AD1532"/>
    <mergeCell ref="V1533:AD1533"/>
    <mergeCell ref="D1543:L1543"/>
    <mergeCell ref="M1546:U1546"/>
    <mergeCell ref="AE1532:AM1532"/>
    <mergeCell ref="A1534:C1534"/>
    <mergeCell ref="AE1533:AM1533"/>
    <mergeCell ref="AE1538:AM1538"/>
    <mergeCell ref="D1541:L1541"/>
    <mergeCell ref="AE1548:AM1548"/>
    <mergeCell ref="AE1550:AM1550"/>
    <mergeCell ref="AE1549:AM1549"/>
    <mergeCell ref="A1549:C1549"/>
    <mergeCell ref="AE1580:AM1580"/>
    <mergeCell ref="V1580:AD1580"/>
    <mergeCell ref="A1563:C1563"/>
    <mergeCell ref="A1545:C1545"/>
    <mergeCell ref="A1541:C1541"/>
    <mergeCell ref="A1548:C1548"/>
    <mergeCell ref="A1547:C1547"/>
    <mergeCell ref="D1579:L1579"/>
    <mergeCell ref="A1529:C1529"/>
    <mergeCell ref="A1532:C1532"/>
    <mergeCell ref="T1510:AA1510"/>
    <mergeCell ref="V1534:AD1534"/>
    <mergeCell ref="V1535:AD1535"/>
    <mergeCell ref="V1537:AD1537"/>
    <mergeCell ref="M1547:U1547"/>
    <mergeCell ref="D1535:L1535"/>
    <mergeCell ref="D1558:L1558"/>
    <mergeCell ref="D1544:L1544"/>
    <mergeCell ref="D1556:L1556"/>
    <mergeCell ref="D1559:L1559"/>
    <mergeCell ref="A1554:C1554"/>
    <mergeCell ref="D1553:L1553"/>
    <mergeCell ref="D1554:L1554"/>
    <mergeCell ref="A1525:D1526"/>
    <mergeCell ref="M1551:U1551"/>
    <mergeCell ref="M1557:U1557"/>
    <mergeCell ref="AB1516:AH1516"/>
    <mergeCell ref="A1551:C1551"/>
    <mergeCell ref="A1550:C1550"/>
    <mergeCell ref="A1576:C1576"/>
    <mergeCell ref="D1576:L1576"/>
    <mergeCell ref="D1531:L1531"/>
    <mergeCell ref="A1517:C1517"/>
    <mergeCell ref="T1519:AA1519"/>
    <mergeCell ref="A1569:C1569"/>
    <mergeCell ref="A1570:C1570"/>
    <mergeCell ref="D1564:L1564"/>
    <mergeCell ref="T1509:AA1509"/>
    <mergeCell ref="A1507:C1507"/>
    <mergeCell ref="T1517:AA1517"/>
    <mergeCell ref="D1520:L1520"/>
    <mergeCell ref="A1521:C1521"/>
    <mergeCell ref="D1521:L1521"/>
    <mergeCell ref="M1521:S1521"/>
    <mergeCell ref="A1519:C1519"/>
    <mergeCell ref="D1519:L1519"/>
    <mergeCell ref="A1520:C1520"/>
    <mergeCell ref="M1520:S1520"/>
    <mergeCell ref="A1514:C1514"/>
    <mergeCell ref="D1509:L1509"/>
    <mergeCell ref="A1536:C1536"/>
    <mergeCell ref="A1538:C1538"/>
    <mergeCell ref="A1535:C1535"/>
    <mergeCell ref="A1537:C1537"/>
    <mergeCell ref="D1534:L1534"/>
    <mergeCell ref="T1522:AA1522"/>
    <mergeCell ref="M1512:S1512"/>
    <mergeCell ref="F1525:N1525"/>
    <mergeCell ref="D1528:L1528"/>
    <mergeCell ref="V1530:AD1530"/>
    <mergeCell ref="A1509:C1509"/>
    <mergeCell ref="M1513:S1513"/>
    <mergeCell ref="AB1513:AH1513"/>
    <mergeCell ref="M1511:S1511"/>
    <mergeCell ref="F1640:AR1640"/>
    <mergeCell ref="F1584:N1584"/>
    <mergeCell ref="AK1590:AT1590"/>
    <mergeCell ref="I1590:AJ1590"/>
    <mergeCell ref="I1593:AJ1593"/>
    <mergeCell ref="AI1517:AO1517"/>
    <mergeCell ref="AP1499:AV1499"/>
    <mergeCell ref="AI1500:AO1500"/>
    <mergeCell ref="AI1503:AO1503"/>
    <mergeCell ref="AW1511:BC1511"/>
    <mergeCell ref="AW1528:BC1528"/>
    <mergeCell ref="AW1509:BC1509"/>
    <mergeCell ref="AW1515:BC1515"/>
    <mergeCell ref="AW1510:BC1510"/>
    <mergeCell ref="D1503:L1503"/>
    <mergeCell ref="D1502:L1502"/>
    <mergeCell ref="D1501:L1501"/>
    <mergeCell ref="AW1506:BC1506"/>
    <mergeCell ref="D1529:L1529"/>
    <mergeCell ref="M1529:U1529"/>
    <mergeCell ref="AP1516:AV1516"/>
    <mergeCell ref="AP1515:AV1515"/>
    <mergeCell ref="AP1514:AV1514"/>
    <mergeCell ref="AB1522:AH1522"/>
    <mergeCell ref="AB1507:AH1507"/>
    <mergeCell ref="AI1519:AO1519"/>
    <mergeCell ref="AW1508:BC1508"/>
    <mergeCell ref="AB1508:AH1508"/>
    <mergeCell ref="T1518:AA1518"/>
    <mergeCell ref="M1516:S1516"/>
    <mergeCell ref="D1515:L1515"/>
    <mergeCell ref="AW1505:BC1505"/>
    <mergeCell ref="A1511:C1511"/>
    <mergeCell ref="D1511:L1511"/>
    <mergeCell ref="AI1504:AO1504"/>
    <mergeCell ref="AP1507:AV1507"/>
    <mergeCell ref="AP1504:AV1504"/>
    <mergeCell ref="T1502:AA1502"/>
    <mergeCell ref="AB1499:AH1499"/>
    <mergeCell ref="T1503:AA1503"/>
    <mergeCell ref="T1501:AA1501"/>
    <mergeCell ref="T1498:AA1498"/>
    <mergeCell ref="AB1503:AH1503"/>
    <mergeCell ref="AB1500:AH1500"/>
    <mergeCell ref="AB1502:AH1502"/>
    <mergeCell ref="AB1498:AH1498"/>
    <mergeCell ref="AB1501:AH1501"/>
    <mergeCell ref="M1499:S1499"/>
    <mergeCell ref="AP1509:AV1509"/>
    <mergeCell ref="M1503:S1503"/>
    <mergeCell ref="M1509:S1509"/>
    <mergeCell ref="M1504:S1504"/>
    <mergeCell ref="M1502:S1502"/>
    <mergeCell ref="T1508:AA1508"/>
    <mergeCell ref="AP1505:AV1505"/>
    <mergeCell ref="A1503:C1503"/>
    <mergeCell ref="M1506:S1506"/>
    <mergeCell ref="D1506:L1506"/>
    <mergeCell ref="AI1505:AO1505"/>
    <mergeCell ref="A1499:C1499"/>
    <mergeCell ref="AP1506:AV1506"/>
    <mergeCell ref="AP1500:AV1500"/>
    <mergeCell ref="A1505:C1505"/>
    <mergeCell ref="A1506:C1506"/>
    <mergeCell ref="A1515:C1515"/>
    <mergeCell ref="AU1460:BC1460"/>
    <mergeCell ref="AU1442:BC1442"/>
    <mergeCell ref="AN1451:AT1451"/>
    <mergeCell ref="AN1453:AT1453"/>
    <mergeCell ref="AN1454:AT1454"/>
    <mergeCell ref="AE1448:AM1448"/>
    <mergeCell ref="D1444:L1444"/>
    <mergeCell ref="A1447:C1447"/>
    <mergeCell ref="AE1442:AM1442"/>
    <mergeCell ref="AE1443:AM1443"/>
    <mergeCell ref="D1451:L1451"/>
    <mergeCell ref="A1462:C1462"/>
    <mergeCell ref="AE1458:AM1458"/>
    <mergeCell ref="AE1455:AM1455"/>
    <mergeCell ref="AE1456:AM1456"/>
    <mergeCell ref="AE1457:AM1457"/>
    <mergeCell ref="V1457:AD1457"/>
    <mergeCell ref="AE1459:AM1459"/>
    <mergeCell ref="AN1444:AT1444"/>
    <mergeCell ref="AN1445:AT1445"/>
    <mergeCell ref="AE1446:AM1446"/>
    <mergeCell ref="AE1447:AM1447"/>
    <mergeCell ref="A1476:C1476"/>
    <mergeCell ref="A1470:C1470"/>
    <mergeCell ref="A1475:C1475"/>
    <mergeCell ref="A1471:C1471"/>
    <mergeCell ref="A1463:C1463"/>
    <mergeCell ref="A1474:C1474"/>
    <mergeCell ref="A1472:C1472"/>
    <mergeCell ref="D1457:L1457"/>
    <mergeCell ref="A1461:C1461"/>
    <mergeCell ref="D1437:L1437"/>
    <mergeCell ref="A1460:C1460"/>
    <mergeCell ref="A1464:C1464"/>
    <mergeCell ref="A1459:C1459"/>
    <mergeCell ref="A1467:D1468"/>
    <mergeCell ref="D1461:L1461"/>
    <mergeCell ref="D1463:L1463"/>
    <mergeCell ref="D1462:L1462"/>
    <mergeCell ref="D1459:L1459"/>
    <mergeCell ref="D1460:L1460"/>
    <mergeCell ref="D1458:L1458"/>
    <mergeCell ref="D1456:L1456"/>
    <mergeCell ref="D1439:L1439"/>
    <mergeCell ref="D1442:L1442"/>
    <mergeCell ref="M1445:U1445"/>
    <mergeCell ref="V1437:AD1437"/>
    <mergeCell ref="A1448:C1448"/>
    <mergeCell ref="V1462:AD1462"/>
    <mergeCell ref="M1463:U1463"/>
    <mergeCell ref="D1448:L1448"/>
    <mergeCell ref="V1453:AD1453"/>
    <mergeCell ref="A1451:C1451"/>
    <mergeCell ref="A1449:C1449"/>
    <mergeCell ref="M1448:U1448"/>
    <mergeCell ref="V1438:AD1438"/>
    <mergeCell ref="V1439:AD1439"/>
    <mergeCell ref="V1463:AD1463"/>
    <mergeCell ref="M1460:U1460"/>
    <mergeCell ref="M1461:U1461"/>
    <mergeCell ref="D1455:L1455"/>
    <mergeCell ref="M1443:U1443"/>
    <mergeCell ref="V1460:AD1460"/>
    <mergeCell ref="D1453:L1453"/>
    <mergeCell ref="D1449:L1449"/>
    <mergeCell ref="V1459:AD1459"/>
    <mergeCell ref="M1459:U1459"/>
    <mergeCell ref="V1458:AD1458"/>
    <mergeCell ref="V1455:AD1455"/>
    <mergeCell ref="A1455:C1455"/>
    <mergeCell ref="M1455:U1455"/>
    <mergeCell ref="T1474:AA1474"/>
    <mergeCell ref="A1457:C1457"/>
    <mergeCell ref="AB1475:AH1475"/>
    <mergeCell ref="AE1460:AM1460"/>
    <mergeCell ref="M1476:S1476"/>
    <mergeCell ref="A1458:C1458"/>
    <mergeCell ref="A1473:C1473"/>
    <mergeCell ref="AE1454:AM1454"/>
    <mergeCell ref="AI1472:AO1472"/>
    <mergeCell ref="AN1464:AT1464"/>
    <mergeCell ref="V1464:AD1464"/>
    <mergeCell ref="AN1458:AT1458"/>
    <mergeCell ref="D1440:L1440"/>
    <mergeCell ref="A1438:C1438"/>
    <mergeCell ref="A1443:C1443"/>
    <mergeCell ref="D1441:L1441"/>
    <mergeCell ref="A1442:C1442"/>
    <mergeCell ref="A1445:C1445"/>
    <mergeCell ref="D1450:L1450"/>
    <mergeCell ref="D1452:L1452"/>
    <mergeCell ref="D1454:L1454"/>
    <mergeCell ref="A1454:C1454"/>
    <mergeCell ref="D1436:L1436"/>
    <mergeCell ref="M1447:U1447"/>
    <mergeCell ref="M1438:U1438"/>
    <mergeCell ref="M1439:U1439"/>
    <mergeCell ref="M1440:U1440"/>
    <mergeCell ref="M1436:U1436"/>
    <mergeCell ref="AM24:BA24"/>
    <mergeCell ref="S290:V290"/>
    <mergeCell ref="AQ275:AT275"/>
    <mergeCell ref="AQ274:AT274"/>
    <mergeCell ref="AU274:AX274"/>
    <mergeCell ref="O276:U276"/>
    <mergeCell ref="V275:Z275"/>
    <mergeCell ref="E277:N277"/>
    <mergeCell ref="B274:D274"/>
    <mergeCell ref="E274:N274"/>
    <mergeCell ref="B281:D281"/>
    <mergeCell ref="B280:D280"/>
    <mergeCell ref="AY279:BB279"/>
    <mergeCell ref="AY276:BB276"/>
    <mergeCell ref="AY275:BB275"/>
    <mergeCell ref="AQ276:AT276"/>
    <mergeCell ref="H23:AL23"/>
    <mergeCell ref="J27:P27"/>
    <mergeCell ref="B32:J32"/>
    <mergeCell ref="V40:AF40"/>
    <mergeCell ref="AG36:AQ36"/>
    <mergeCell ref="AM21:BA21"/>
    <mergeCell ref="AG34:AQ34"/>
    <mergeCell ref="H22:AL22"/>
    <mergeCell ref="AR37:BB37"/>
    <mergeCell ref="AG37:AQ37"/>
    <mergeCell ref="AR34:BB34"/>
    <mergeCell ref="AR35:BB35"/>
    <mergeCell ref="AR36:BB36"/>
    <mergeCell ref="J26:P26"/>
    <mergeCell ref="K33:U33"/>
    <mergeCell ref="B40:J40"/>
    <mergeCell ref="AM22:BA22"/>
    <mergeCell ref="B28:BB28"/>
    <mergeCell ref="B20:G23"/>
    <mergeCell ref="AG32:AQ32"/>
    <mergeCell ref="K32:U32"/>
    <mergeCell ref="F27:I27"/>
    <mergeCell ref="AM23:BA23"/>
    <mergeCell ref="B26:E27"/>
    <mergeCell ref="V32:AF32"/>
    <mergeCell ref="H21:AL21"/>
    <mergeCell ref="AR38:BB38"/>
    <mergeCell ref="Q26:BB27"/>
    <mergeCell ref="AG33:AQ33"/>
    <mergeCell ref="AR33:BB33"/>
    <mergeCell ref="V33:AF33"/>
    <mergeCell ref="B37:J37"/>
    <mergeCell ref="AW2:BB3"/>
    <mergeCell ref="U2:AD3"/>
    <mergeCell ref="AE2:AV3"/>
    <mergeCell ref="H9:AL9"/>
    <mergeCell ref="AZ7:BB7"/>
    <mergeCell ref="F6:I6"/>
    <mergeCell ref="J6:P6"/>
    <mergeCell ref="B2:T3"/>
    <mergeCell ref="J7:P7"/>
    <mergeCell ref="B9:G19"/>
    <mergeCell ref="BB16:BC16"/>
    <mergeCell ref="BB17:BC17"/>
    <mergeCell ref="T6:AY7"/>
    <mergeCell ref="B6:E7"/>
    <mergeCell ref="AM11:BA11"/>
    <mergeCell ref="AM12:BA12"/>
    <mergeCell ref="F7:I7"/>
    <mergeCell ref="H10:AL10"/>
    <mergeCell ref="H11:AL11"/>
    <mergeCell ref="AM9:BA9"/>
    <mergeCell ref="AM10:BA10"/>
    <mergeCell ref="H12:AL12"/>
    <mergeCell ref="H18:AL18"/>
    <mergeCell ref="AM15:BA15"/>
    <mergeCell ref="H13:AL13"/>
    <mergeCell ref="AM13:BA13"/>
    <mergeCell ref="H17:AL17"/>
    <mergeCell ref="AM14:BA14"/>
    <mergeCell ref="AM17:BA17"/>
    <mergeCell ref="H15:AL15"/>
    <mergeCell ref="H14:AL14"/>
    <mergeCell ref="V1714:Z1714"/>
    <mergeCell ref="K1712:S1712"/>
    <mergeCell ref="T1712:AB1712"/>
    <mergeCell ref="AW1717:BA1717"/>
    <mergeCell ref="AN1702:AR1702"/>
    <mergeCell ref="AW1714:BA1714"/>
    <mergeCell ref="A1710:J1710"/>
    <mergeCell ref="AN1703:AR1703"/>
    <mergeCell ref="AL1710:BC1710"/>
    <mergeCell ref="A1712:J1712"/>
    <mergeCell ref="M1714:Q1714"/>
    <mergeCell ref="AX1701:BB1701"/>
    <mergeCell ref="AX1702:BB1702"/>
    <mergeCell ref="AX1703:BB1703"/>
    <mergeCell ref="AS1703:AW1703"/>
    <mergeCell ref="AS1702:AW1702"/>
    <mergeCell ref="A1707:BC1707"/>
    <mergeCell ref="K1710:AK1710"/>
    <mergeCell ref="R1728:W1728"/>
    <mergeCell ref="R1725:W1725"/>
    <mergeCell ref="AE1728:AV1728"/>
    <mergeCell ref="AE1725:AV1725"/>
    <mergeCell ref="B1702:Z1702"/>
    <mergeCell ref="AA1703:AM1703"/>
    <mergeCell ref="K1721:AV1723"/>
    <mergeCell ref="AN1714:AR1714"/>
    <mergeCell ref="AU1712:BC1712"/>
    <mergeCell ref="AC1712:AK1712"/>
    <mergeCell ref="AM139:AT139"/>
    <mergeCell ref="AU139:BB139"/>
    <mergeCell ref="AU140:BB140"/>
    <mergeCell ref="AM140:AT140"/>
    <mergeCell ref="A1716:J1718"/>
    <mergeCell ref="A1713:J1715"/>
    <mergeCell ref="AN1701:AR1701"/>
    <mergeCell ref="AA1701:AM1701"/>
    <mergeCell ref="AS1701:AW1701"/>
    <mergeCell ref="B1703:Z1703"/>
    <mergeCell ref="B139:D139"/>
    <mergeCell ref="W139:AD139"/>
    <mergeCell ref="B143:D143"/>
    <mergeCell ref="AE141:AL141"/>
    <mergeCell ref="E281:N281"/>
    <mergeCell ref="F175:I175"/>
    <mergeCell ref="W147:AD147"/>
    <mergeCell ref="V1717:Z1717"/>
    <mergeCell ref="B1701:Z1701"/>
    <mergeCell ref="AA1702:AM1702"/>
    <mergeCell ref="AE1717:AI1717"/>
    <mergeCell ref="M1717:Q1717"/>
    <mergeCell ref="AA1700:AM1700"/>
    <mergeCell ref="B1700:Z1700"/>
    <mergeCell ref="AE1714:AI1714"/>
    <mergeCell ref="B78:E79"/>
    <mergeCell ref="AN1717:AR1717"/>
    <mergeCell ref="AL1712:AT1712"/>
    <mergeCell ref="AU88:AX88"/>
    <mergeCell ref="Q117:BB118"/>
    <mergeCell ref="AY273:BB273"/>
    <mergeCell ref="AI94:AL94"/>
    <mergeCell ref="AM94:AP94"/>
    <mergeCell ref="AM93:AP93"/>
    <mergeCell ref="AU94:AX94"/>
    <mergeCell ref="AY93:BB93"/>
    <mergeCell ref="AY94:BB94"/>
    <mergeCell ref="AE137:AL137"/>
    <mergeCell ref="AE94:AH94"/>
    <mergeCell ref="AU138:BB138"/>
    <mergeCell ref="AU145:BB145"/>
    <mergeCell ref="AU142:BB142"/>
    <mergeCell ref="AU143:BB143"/>
    <mergeCell ref="W138:AD138"/>
    <mergeCell ref="AE114:AL114"/>
    <mergeCell ref="AU144:BB144"/>
    <mergeCell ref="E139:V139"/>
    <mergeCell ref="F161:I161"/>
    <mergeCell ref="F174:I174"/>
    <mergeCell ref="AD153:AH153"/>
    <mergeCell ref="AG279:AL279"/>
    <mergeCell ref="AA281:AF281"/>
    <mergeCell ref="O281:U281"/>
    <mergeCell ref="V279:Z279"/>
    <mergeCell ref="B1696:Z1696"/>
    <mergeCell ref="AA1696:AM1696"/>
    <mergeCell ref="AA1698:AM1698"/>
    <mergeCell ref="D1424:L1424"/>
    <mergeCell ref="D1426:L1426"/>
    <mergeCell ref="A1432:C1432"/>
    <mergeCell ref="A1412:C1412"/>
    <mergeCell ref="A1413:C1413"/>
    <mergeCell ref="A1424:C1424"/>
    <mergeCell ref="J265:P265"/>
    <mergeCell ref="AM273:AP273"/>
    <mergeCell ref="AY274:BB274"/>
    <mergeCell ref="AM278:AP278"/>
    <mergeCell ref="AG278:AL278"/>
    <mergeCell ref="AM275:AP275"/>
    <mergeCell ref="AG274:AL274"/>
    <mergeCell ref="AV292:BB296"/>
    <mergeCell ref="AE290:AH290"/>
    <mergeCell ref="AU290:AX290"/>
    <mergeCell ref="AY280:BB280"/>
    <mergeCell ref="AU277:AX277"/>
    <mergeCell ref="AU288:AX288"/>
    <mergeCell ref="AY278:BB278"/>
    <mergeCell ref="AY277:BB277"/>
    <mergeCell ref="AU278:AX278"/>
    <mergeCell ref="AM279:AP279"/>
    <mergeCell ref="AU275:AX275"/>
    <mergeCell ref="O277:U277"/>
    <mergeCell ref="AA275:AF275"/>
    <mergeCell ref="AI290:AL290"/>
    <mergeCell ref="AQ283:AT283"/>
    <mergeCell ref="AY283:BB283"/>
    <mergeCell ref="J226:P226"/>
    <mergeCell ref="AM216:AR216"/>
    <mergeCell ref="AO236:AR236"/>
    <mergeCell ref="W90:Z90"/>
    <mergeCell ref="E92:N92"/>
    <mergeCell ref="F62:I62"/>
    <mergeCell ref="H67:X67"/>
    <mergeCell ref="W91:Z91"/>
    <mergeCell ref="F63:I63"/>
    <mergeCell ref="S90:V90"/>
    <mergeCell ref="O88:R88"/>
    <mergeCell ref="F78:I78"/>
    <mergeCell ref="G82:Z82"/>
    <mergeCell ref="B86:G88"/>
    <mergeCell ref="AE93:AH93"/>
    <mergeCell ref="W93:Z93"/>
    <mergeCell ref="AE237:AI237"/>
    <mergeCell ref="AE236:AI236"/>
    <mergeCell ref="Z236:AD236"/>
    <mergeCell ref="U236:Y236"/>
    <mergeCell ref="P236:T236"/>
    <mergeCell ref="B237:D237"/>
    <mergeCell ref="E237:J237"/>
    <mergeCell ref="E144:V144"/>
    <mergeCell ref="AI92:AL92"/>
    <mergeCell ref="S92:V92"/>
    <mergeCell ref="S91:V91"/>
    <mergeCell ref="AQ91:AT91"/>
    <mergeCell ref="U237:Y237"/>
    <mergeCell ref="AM194:AT194"/>
    <mergeCell ref="N169:AD171"/>
    <mergeCell ref="J175:P175"/>
    <mergeCell ref="AU90:AX90"/>
    <mergeCell ref="AO74:AP74"/>
    <mergeCell ref="AU89:AX89"/>
    <mergeCell ref="AY89:BB89"/>
    <mergeCell ref="B41:J41"/>
    <mergeCell ref="J49:P49"/>
    <mergeCell ref="K42:U42"/>
    <mergeCell ref="K41:U41"/>
    <mergeCell ref="P70:AN70"/>
    <mergeCell ref="Y67:AV67"/>
    <mergeCell ref="B62:E63"/>
    <mergeCell ref="J62:P62"/>
    <mergeCell ref="V54:AI54"/>
    <mergeCell ref="AG45:AQ45"/>
    <mergeCell ref="V53:AI53"/>
    <mergeCell ref="AO72:AP72"/>
    <mergeCell ref="V59:AI59"/>
    <mergeCell ref="V58:AI58"/>
    <mergeCell ref="O84:BB85"/>
    <mergeCell ref="AY86:BB88"/>
    <mergeCell ref="O89:R89"/>
    <mergeCell ref="AG44:AQ44"/>
    <mergeCell ref="J78:P78"/>
    <mergeCell ref="AO75:AP75"/>
    <mergeCell ref="O90:R90"/>
    <mergeCell ref="AQ89:AT89"/>
    <mergeCell ref="AE88:AH88"/>
    <mergeCell ref="S89:V89"/>
    <mergeCell ref="AQ88:AT88"/>
    <mergeCell ref="AM88:AP88"/>
    <mergeCell ref="AA90:AD90"/>
    <mergeCell ref="AO71:AP71"/>
    <mergeCell ref="AM204:AR204"/>
    <mergeCell ref="Q206:AK208"/>
    <mergeCell ref="B198:E199"/>
    <mergeCell ref="AM210:AR210"/>
    <mergeCell ref="I84:N86"/>
    <mergeCell ref="B135:D135"/>
    <mergeCell ref="Q215:AK217"/>
    <mergeCell ref="AY92:BB92"/>
    <mergeCell ref="AU93:AX93"/>
    <mergeCell ref="W92:Z92"/>
    <mergeCell ref="O92:R92"/>
    <mergeCell ref="AE108:AL108"/>
    <mergeCell ref="P108:AD108"/>
    <mergeCell ref="P114:AD114"/>
    <mergeCell ref="P110:AD110"/>
    <mergeCell ref="AE109:AL109"/>
    <mergeCell ref="J103:P103"/>
    <mergeCell ref="AI93:AL93"/>
    <mergeCell ref="AM92:AP92"/>
    <mergeCell ref="AE92:AH92"/>
    <mergeCell ref="AQ92:AT92"/>
    <mergeCell ref="B132:D132"/>
    <mergeCell ref="AE113:AL113"/>
    <mergeCell ref="W132:AD132"/>
    <mergeCell ref="O194:V194"/>
    <mergeCell ref="J194:N194"/>
    <mergeCell ref="B166:BB167"/>
    <mergeCell ref="B184:E185"/>
    <mergeCell ref="N179:AD181"/>
    <mergeCell ref="W193:AD193"/>
    <mergeCell ref="Q184:BB185"/>
    <mergeCell ref="AM191:AT191"/>
    <mergeCell ref="AE191:AL191"/>
    <mergeCell ref="J118:P118"/>
    <mergeCell ref="W145:AD145"/>
    <mergeCell ref="W133:AD133"/>
    <mergeCell ref="B145:D145"/>
    <mergeCell ref="AN152:AR152"/>
    <mergeCell ref="J162:P162"/>
    <mergeCell ref="B147:D147"/>
    <mergeCell ref="E147:V147"/>
    <mergeCell ref="AD154:AH154"/>
    <mergeCell ref="AM192:AT192"/>
    <mergeCell ref="AE193:AL193"/>
    <mergeCell ref="E133:V133"/>
    <mergeCell ref="AM145:AT145"/>
    <mergeCell ref="W191:AD191"/>
    <mergeCell ref="AN155:AR155"/>
    <mergeCell ref="AE192:AL192"/>
    <mergeCell ref="O192:V192"/>
    <mergeCell ref="J192:N192"/>
    <mergeCell ref="B187:BB188"/>
    <mergeCell ref="F185:I185"/>
    <mergeCell ref="AG170:AP170"/>
    <mergeCell ref="AM147:AT147"/>
    <mergeCell ref="Y152:AC152"/>
    <mergeCell ref="L151:AR151"/>
    <mergeCell ref="T153:X153"/>
    <mergeCell ref="B161:E162"/>
    <mergeCell ref="B134:D134"/>
    <mergeCell ref="AI155:AM155"/>
    <mergeCell ref="L152:S153"/>
    <mergeCell ref="J174:P174"/>
    <mergeCell ref="B164:BB165"/>
    <mergeCell ref="J102:P102"/>
    <mergeCell ref="AE110:AL110"/>
    <mergeCell ref="F102:I102"/>
    <mergeCell ref="P109:AD109"/>
    <mergeCell ref="F118:I118"/>
    <mergeCell ref="F103:I103"/>
    <mergeCell ref="Q161:BB162"/>
    <mergeCell ref="T155:X155"/>
    <mergeCell ref="E142:V142"/>
    <mergeCell ref="AE133:AL133"/>
    <mergeCell ref="AU133:BB133"/>
    <mergeCell ref="W136:AD136"/>
    <mergeCell ref="AM135:AT135"/>
    <mergeCell ref="E135:V135"/>
    <mergeCell ref="AN153:AR153"/>
    <mergeCell ref="J161:P161"/>
    <mergeCell ref="E141:V141"/>
    <mergeCell ref="AG157:AP157"/>
    <mergeCell ref="AM137:AT137"/>
    <mergeCell ref="F162:I162"/>
    <mergeCell ref="AU132:BB132"/>
    <mergeCell ref="AU135:BB135"/>
    <mergeCell ref="AN154:AR154"/>
    <mergeCell ref="B117:E118"/>
    <mergeCell ref="B124:E125"/>
    <mergeCell ref="E145:V145"/>
    <mergeCell ref="AU146:BB146"/>
    <mergeCell ref="AU147:BB147"/>
    <mergeCell ref="AI154:AM154"/>
    <mergeCell ref="AE146:AL146"/>
    <mergeCell ref="T152:X152"/>
    <mergeCell ref="B144:D144"/>
    <mergeCell ref="E146:V146"/>
    <mergeCell ref="AM144:AT144"/>
    <mergeCell ref="B146:D146"/>
    <mergeCell ref="O283:U283"/>
    <mergeCell ref="V283:Z283"/>
    <mergeCell ref="B174:E175"/>
    <mergeCell ref="W141:AD141"/>
    <mergeCell ref="AU141:BB141"/>
    <mergeCell ref="W144:AD144"/>
    <mergeCell ref="E132:V132"/>
    <mergeCell ref="E140:V140"/>
    <mergeCell ref="Y153:AC153"/>
    <mergeCell ref="Y155:AC155"/>
    <mergeCell ref="B138:D138"/>
    <mergeCell ref="B136:D136"/>
    <mergeCell ref="E136:V136"/>
    <mergeCell ref="AE138:AL138"/>
    <mergeCell ref="AE132:AL132"/>
    <mergeCell ref="E137:V137"/>
    <mergeCell ref="B462:E463"/>
    <mergeCell ref="AS237:AU237"/>
    <mergeCell ref="AO237:AR237"/>
    <mergeCell ref="K238:O238"/>
    <mergeCell ref="K241:O241"/>
    <mergeCell ref="B233:BB233"/>
    <mergeCell ref="B232:BB232"/>
    <mergeCell ref="AO240:AR240"/>
    <mergeCell ref="B239:D239"/>
    <mergeCell ref="K244:AJ246"/>
    <mergeCell ref="AL245:AS245"/>
    <mergeCell ref="AJ237:AN237"/>
    <mergeCell ref="E236:J236"/>
    <mergeCell ref="B240:D240"/>
    <mergeCell ref="E241:J241"/>
    <mergeCell ref="AO241:AR241"/>
    <mergeCell ref="AO239:AR239"/>
    <mergeCell ref="AY240:BB240"/>
    <mergeCell ref="Z239:AD239"/>
    <mergeCell ref="AS240:AU240"/>
    <mergeCell ref="AS239:AU239"/>
    <mergeCell ref="AV240:AX240"/>
    <mergeCell ref="K240:O240"/>
    <mergeCell ref="Z240:AD240"/>
    <mergeCell ref="P241:T241"/>
    <mergeCell ref="AY237:BB237"/>
    <mergeCell ref="U241:Y241"/>
    <mergeCell ref="AW407:BB407"/>
    <mergeCell ref="AL390:AS390"/>
    <mergeCell ref="J264:P264"/>
    <mergeCell ref="B238:D238"/>
    <mergeCell ref="AY239:BB239"/>
    <mergeCell ref="AU273:AX273"/>
    <mergeCell ref="V273:Z273"/>
    <mergeCell ref="O279:U279"/>
    <mergeCell ref="AI287:AL287"/>
    <mergeCell ref="AA283:AF283"/>
    <mergeCell ref="O282:U282"/>
    <mergeCell ref="E282:N282"/>
    <mergeCell ref="B290:J290"/>
    <mergeCell ref="AQ288:AT288"/>
    <mergeCell ref="AM366:AT366"/>
    <mergeCell ref="AS379:AY379"/>
    <mergeCell ref="AS377:AY377"/>
    <mergeCell ref="AI289:AL289"/>
    <mergeCell ref="K292:AJ294"/>
    <mergeCell ref="B300:E301"/>
    <mergeCell ref="B289:J289"/>
    <mergeCell ref="AQ282:AT282"/>
    <mergeCell ref="AQ287:AT287"/>
    <mergeCell ref="AY282:BB282"/>
    <mergeCell ref="B282:D282"/>
    <mergeCell ref="AA287:AD287"/>
    <mergeCell ref="AI288:AL288"/>
    <mergeCell ref="F325:I325"/>
    <mergeCell ref="AU356:AY356"/>
    <mergeCell ref="O280:U280"/>
    <mergeCell ref="AM282:AP282"/>
    <mergeCell ref="AM289:AP289"/>
    <mergeCell ref="AQ280:AT280"/>
    <mergeCell ref="B283:D283"/>
    <mergeCell ref="AU365:AY365"/>
    <mergeCell ref="AZ362:BB362"/>
    <mergeCell ref="B278:D278"/>
    <mergeCell ref="AW425:BB425"/>
    <mergeCell ref="O287:R287"/>
    <mergeCell ref="J324:P324"/>
    <mergeCell ref="F301:I301"/>
    <mergeCell ref="AQ420:AV420"/>
    <mergeCell ref="AW424:BB424"/>
    <mergeCell ref="J463:P463"/>
    <mergeCell ref="M456:AF459"/>
    <mergeCell ref="F439:I439"/>
    <mergeCell ref="AQ425:AV425"/>
    <mergeCell ref="L449:O449"/>
    <mergeCell ref="T428:X428"/>
    <mergeCell ref="AQ415:AV415"/>
    <mergeCell ref="AQ411:AV411"/>
    <mergeCell ref="AQ413:AV413"/>
    <mergeCell ref="AW423:BB423"/>
    <mergeCell ref="AW408:BB408"/>
    <mergeCell ref="AQ408:AV408"/>
    <mergeCell ref="AQ410:AV410"/>
    <mergeCell ref="AW410:BB410"/>
    <mergeCell ref="AW418:BB418"/>
    <mergeCell ref="F435:I435"/>
    <mergeCell ref="Q449:U449"/>
    <mergeCell ref="AW422:BB422"/>
    <mergeCell ref="E423:AP425"/>
    <mergeCell ref="K366:AD366"/>
    <mergeCell ref="AE366:AL366"/>
    <mergeCell ref="AE365:AL365"/>
    <mergeCell ref="AQ421:AV421"/>
    <mergeCell ref="AW402:BB402"/>
    <mergeCell ref="Z377:AR377"/>
    <mergeCell ref="AM363:AT363"/>
    <mergeCell ref="AA467:AK467"/>
    <mergeCell ref="Q447:U447"/>
    <mergeCell ref="L445:O445"/>
    <mergeCell ref="L447:O447"/>
    <mergeCell ref="R469:Z469"/>
    <mergeCell ref="F462:I462"/>
    <mergeCell ref="F463:I463"/>
    <mergeCell ref="J462:P462"/>
    <mergeCell ref="AA468:AK468"/>
    <mergeCell ref="R468:Z468"/>
    <mergeCell ref="AL471:AM471"/>
    <mergeCell ref="AL468:AM468"/>
    <mergeCell ref="K363:AD363"/>
    <mergeCell ref="AU367:AY367"/>
    <mergeCell ref="AW421:BB421"/>
    <mergeCell ref="AQ424:AV424"/>
    <mergeCell ref="AQ422:AV422"/>
    <mergeCell ref="AC429:AQ431"/>
    <mergeCell ref="J434:P434"/>
    <mergeCell ref="Q434:BB435"/>
    <mergeCell ref="Q438:BB439"/>
    <mergeCell ref="Q445:U445"/>
    <mergeCell ref="B465:BB465"/>
    <mergeCell ref="AR429:AV431"/>
    <mergeCell ref="AG456:AK456"/>
    <mergeCell ref="R470:Z470"/>
    <mergeCell ref="AL470:AM470"/>
    <mergeCell ref="AA470:AK470"/>
    <mergeCell ref="T429:X431"/>
    <mergeCell ref="J435:P435"/>
    <mergeCell ref="R471:Z471"/>
    <mergeCell ref="AQ418:AV418"/>
    <mergeCell ref="AA469:AK469"/>
    <mergeCell ref="B441:BB441"/>
    <mergeCell ref="R467:Z467"/>
    <mergeCell ref="J395:P395"/>
    <mergeCell ref="AA473:AK473"/>
    <mergeCell ref="F532:I532"/>
    <mergeCell ref="M525:AF528"/>
    <mergeCell ref="AL456:AP456"/>
    <mergeCell ref="Q462:BB463"/>
    <mergeCell ref="X647:AB647"/>
    <mergeCell ref="K619:O619"/>
    <mergeCell ref="P622:V622"/>
    <mergeCell ref="G590:L590"/>
    <mergeCell ref="G592:L592"/>
    <mergeCell ref="G593:L593"/>
    <mergeCell ref="M592:S592"/>
    <mergeCell ref="AJ595:AP595"/>
    <mergeCell ref="AJ593:AP593"/>
    <mergeCell ref="T595:Z595"/>
    <mergeCell ref="T597:Z597"/>
    <mergeCell ref="F511:I511"/>
    <mergeCell ref="Q510:BB511"/>
    <mergeCell ref="G594:L594"/>
    <mergeCell ref="AA593:AI593"/>
    <mergeCell ref="G591:L591"/>
    <mergeCell ref="AL472:AM472"/>
    <mergeCell ref="AG480:AK480"/>
    <mergeCell ref="T593:Z593"/>
    <mergeCell ref="T592:Z592"/>
    <mergeCell ref="AL477:AM477"/>
    <mergeCell ref="AG572:AK573"/>
    <mergeCell ref="J487:P487"/>
    <mergeCell ref="T596:Z596"/>
    <mergeCell ref="AA471:AK471"/>
    <mergeCell ref="AA475:AK475"/>
    <mergeCell ref="F510:I510"/>
    <mergeCell ref="F486:I486"/>
    <mergeCell ref="Q486:BB487"/>
    <mergeCell ref="T594:Z594"/>
    <mergeCell ref="AJ597:AP597"/>
    <mergeCell ref="AD617:AJ617"/>
    <mergeCell ref="AQ600:AW600"/>
    <mergeCell ref="AA600:AI600"/>
    <mergeCell ref="M603:AF606"/>
    <mergeCell ref="T600:Z600"/>
    <mergeCell ref="R475:Z475"/>
    <mergeCell ref="F610:I610"/>
    <mergeCell ref="T599:Z599"/>
    <mergeCell ref="G599:L599"/>
    <mergeCell ref="AJ600:AP600"/>
    <mergeCell ref="P617:V617"/>
    <mergeCell ref="J610:P610"/>
    <mergeCell ref="AL474:AM474"/>
    <mergeCell ref="AQ599:AW599"/>
    <mergeCell ref="AQ593:AW593"/>
    <mergeCell ref="B612:BB613"/>
    <mergeCell ref="B609:E610"/>
    <mergeCell ref="G598:L598"/>
    <mergeCell ref="M599:S599"/>
    <mergeCell ref="G597:L597"/>
    <mergeCell ref="J609:P609"/>
    <mergeCell ref="R472:Z472"/>
    <mergeCell ref="R474:Z474"/>
    <mergeCell ref="R473:Z473"/>
    <mergeCell ref="B554:E555"/>
    <mergeCell ref="F555:I555"/>
    <mergeCell ref="B557:BB558"/>
    <mergeCell ref="AA590:AI590"/>
    <mergeCell ref="B587:BB587"/>
    <mergeCell ref="F554:I554"/>
    <mergeCell ref="F579:I579"/>
    <mergeCell ref="B510:E511"/>
    <mergeCell ref="AG525:AK525"/>
    <mergeCell ref="AA595:AI595"/>
    <mergeCell ref="B486:E487"/>
    <mergeCell ref="AL504:AP504"/>
    <mergeCell ref="AJ596:AP596"/>
    <mergeCell ref="AA477:AK477"/>
    <mergeCell ref="AG504:AK504"/>
    <mergeCell ref="C489:BB491"/>
    <mergeCell ref="M504:AF507"/>
    <mergeCell ref="G596:L596"/>
    <mergeCell ref="M480:AF483"/>
    <mergeCell ref="R477:Z477"/>
    <mergeCell ref="AA591:AI591"/>
    <mergeCell ref="M591:S591"/>
    <mergeCell ref="AQ591:AW591"/>
    <mergeCell ref="AJ591:AP591"/>
    <mergeCell ref="AQ592:AW592"/>
    <mergeCell ref="B583:BB583"/>
    <mergeCell ref="AL548:AP548"/>
    <mergeCell ref="B534:BB535"/>
    <mergeCell ref="M548:AF551"/>
    <mergeCell ref="AG548:AK548"/>
    <mergeCell ref="J486:P486"/>
    <mergeCell ref="F487:I487"/>
    <mergeCell ref="J637:P637"/>
    <mergeCell ref="H665:L665"/>
    <mergeCell ref="D668:G668"/>
    <mergeCell ref="W664:AA664"/>
    <mergeCell ref="AL667:AP667"/>
    <mergeCell ref="AL469:AM469"/>
    <mergeCell ref="D667:G667"/>
    <mergeCell ref="F609:I609"/>
    <mergeCell ref="K618:O618"/>
    <mergeCell ref="AD621:AJ621"/>
    <mergeCell ref="B513:BB514"/>
    <mergeCell ref="F531:I531"/>
    <mergeCell ref="B531:E532"/>
    <mergeCell ref="J532:P532"/>
    <mergeCell ref="AQ594:AW594"/>
    <mergeCell ref="AJ592:AP592"/>
    <mergeCell ref="F578:I578"/>
    <mergeCell ref="AJ589:AP589"/>
    <mergeCell ref="Q531:BB532"/>
    <mergeCell ref="M598:S598"/>
    <mergeCell ref="AA597:AI597"/>
    <mergeCell ref="AA592:AI592"/>
    <mergeCell ref="M593:S593"/>
    <mergeCell ref="J511:P511"/>
    <mergeCell ref="B585:BB586"/>
    <mergeCell ref="AL603:AP604"/>
    <mergeCell ref="AJ594:AP594"/>
    <mergeCell ref="AV665:AZ665"/>
    <mergeCell ref="R476:Z476"/>
    <mergeCell ref="AL525:AP525"/>
    <mergeCell ref="AD620:AJ620"/>
    <mergeCell ref="W621:AC621"/>
    <mergeCell ref="AV667:AZ667"/>
    <mergeCell ref="AV666:AZ666"/>
    <mergeCell ref="AQ675:AU675"/>
    <mergeCell ref="AG664:AK664"/>
    <mergeCell ref="P618:V618"/>
    <mergeCell ref="P619:V619"/>
    <mergeCell ref="AR647:AV647"/>
    <mergeCell ref="AK618:AQ618"/>
    <mergeCell ref="AM646:AQ646"/>
    <mergeCell ref="AC648:AG648"/>
    <mergeCell ref="AM648:AQ648"/>
    <mergeCell ref="S647:W647"/>
    <mergeCell ref="AR648:AV648"/>
    <mergeCell ref="AG651:AK652"/>
    <mergeCell ref="M663:Q663"/>
    <mergeCell ref="AH644:AL644"/>
    <mergeCell ref="M668:Q668"/>
    <mergeCell ref="AL668:AP668"/>
    <mergeCell ref="AQ669:AU669"/>
    <mergeCell ref="AL669:AP669"/>
    <mergeCell ref="AQ668:AU668"/>
    <mergeCell ref="AV668:AZ668"/>
    <mergeCell ref="AL670:AP670"/>
    <mergeCell ref="AG668:AK668"/>
    <mergeCell ref="AG672:AK672"/>
    <mergeCell ref="AQ671:AU671"/>
    <mergeCell ref="AL672:AP672"/>
    <mergeCell ref="AV673:AZ673"/>
    <mergeCell ref="AQ670:AU670"/>
    <mergeCell ref="AG671:AK671"/>
    <mergeCell ref="AG673:AK673"/>
    <mergeCell ref="S644:W644"/>
    <mergeCell ref="AL666:AP666"/>
    <mergeCell ref="AC665:AF665"/>
    <mergeCell ref="W666:AA666"/>
    <mergeCell ref="M665:Q665"/>
    <mergeCell ref="H666:L666"/>
    <mergeCell ref="F657:I657"/>
    <mergeCell ref="AG665:AK665"/>
    <mergeCell ref="AC642:AG642"/>
    <mergeCell ref="F636:I636"/>
    <mergeCell ref="J636:P636"/>
    <mergeCell ref="N644:R644"/>
    <mergeCell ref="N642:R642"/>
    <mergeCell ref="N643:R643"/>
    <mergeCell ref="F658:I658"/>
    <mergeCell ref="S648:W648"/>
    <mergeCell ref="M590:S590"/>
    <mergeCell ref="AQ590:AW590"/>
    <mergeCell ref="T590:Z590"/>
    <mergeCell ref="T591:Z591"/>
    <mergeCell ref="M600:S600"/>
    <mergeCell ref="AR643:AV643"/>
    <mergeCell ref="Q636:BB637"/>
    <mergeCell ref="X643:AB643"/>
    <mergeCell ref="AD622:AJ622"/>
    <mergeCell ref="Q609:BB610"/>
    <mergeCell ref="AR642:AV642"/>
    <mergeCell ref="AH642:AL642"/>
    <mergeCell ref="AG630:AK631"/>
    <mergeCell ref="F637:I637"/>
    <mergeCell ref="K626:O626"/>
    <mergeCell ref="P621:V621"/>
    <mergeCell ref="AK627:AQ627"/>
    <mergeCell ref="W620:AC620"/>
    <mergeCell ref="P623:V623"/>
    <mergeCell ref="P625:V625"/>
    <mergeCell ref="P620:V620"/>
    <mergeCell ref="X645:AB645"/>
    <mergeCell ref="B639:BB640"/>
    <mergeCell ref="B636:E637"/>
    <mergeCell ref="AK622:AQ622"/>
    <mergeCell ref="AD623:AJ623"/>
    <mergeCell ref="E756:AS758"/>
    <mergeCell ref="J701:P701"/>
    <mergeCell ref="AF1075:AJ1075"/>
    <mergeCell ref="H667:L667"/>
    <mergeCell ref="AL473:AM473"/>
    <mergeCell ref="AL480:AP480"/>
    <mergeCell ref="AJ590:AP590"/>
    <mergeCell ref="AA596:AI596"/>
    <mergeCell ref="AQ598:AW598"/>
    <mergeCell ref="AA594:AI594"/>
    <mergeCell ref="AQ595:AW595"/>
    <mergeCell ref="M594:S594"/>
    <mergeCell ref="T598:Z598"/>
    <mergeCell ref="J531:P531"/>
    <mergeCell ref="N647:R647"/>
    <mergeCell ref="AH647:AL647"/>
    <mergeCell ref="AH646:AL646"/>
    <mergeCell ref="AM647:AQ647"/>
    <mergeCell ref="AK623:AQ623"/>
    <mergeCell ref="W627:AC627"/>
    <mergeCell ref="AD619:AJ619"/>
    <mergeCell ref="AH615:AL615"/>
    <mergeCell ref="AC666:AF666"/>
    <mergeCell ref="A1161:C1161"/>
    <mergeCell ref="A1162:C1162"/>
    <mergeCell ref="E759:AS761"/>
    <mergeCell ref="AD624:AJ624"/>
    <mergeCell ref="AK620:AQ620"/>
    <mergeCell ref="AD618:AJ618"/>
    <mergeCell ref="AK621:AQ621"/>
    <mergeCell ref="K627:O627"/>
    <mergeCell ref="H642:M642"/>
    <mergeCell ref="AL630:AP631"/>
    <mergeCell ref="S643:W643"/>
    <mergeCell ref="AL665:AP665"/>
    <mergeCell ref="AC646:AG646"/>
    <mergeCell ref="N646:R646"/>
    <mergeCell ref="W623:AC623"/>
    <mergeCell ref="AH648:AL648"/>
    <mergeCell ref="A1108:C1108"/>
    <mergeCell ref="A1106:C1106"/>
    <mergeCell ref="A1107:C1107"/>
    <mergeCell ref="J773:P773"/>
    <mergeCell ref="C789:D791"/>
    <mergeCell ref="D1162:O1162"/>
    <mergeCell ref="AQ1091:AT1091"/>
    <mergeCell ref="AQ1088:AT1088"/>
    <mergeCell ref="AK1086:AP1086"/>
    <mergeCell ref="AK1082:AP1082"/>
    <mergeCell ref="AF1082:AJ1082"/>
    <mergeCell ref="X847:AC847"/>
    <mergeCell ref="D981:AH983"/>
    <mergeCell ref="AD857:AM857"/>
    <mergeCell ref="P858:AC858"/>
    <mergeCell ref="B904:D906"/>
    <mergeCell ref="AR1181:AW1181"/>
    <mergeCell ref="C1201:F1201"/>
    <mergeCell ref="AL1175:AQ1175"/>
    <mergeCell ref="D1178:O1178"/>
    <mergeCell ref="D1168:O1168"/>
    <mergeCell ref="A1179:C1179"/>
    <mergeCell ref="A1180:C1180"/>
    <mergeCell ref="A1174:C1174"/>
    <mergeCell ref="A1165:C1165"/>
    <mergeCell ref="A1172:C1172"/>
    <mergeCell ref="AI1199:AL1199"/>
    <mergeCell ref="AX1173:BC1173"/>
    <mergeCell ref="AU1203:AX1203"/>
    <mergeCell ref="AU1202:AX1202"/>
    <mergeCell ref="AX1176:BC1176"/>
    <mergeCell ref="AR1177:AW1177"/>
    <mergeCell ref="A1167:C1167"/>
    <mergeCell ref="A1168:C1168"/>
    <mergeCell ref="A1171:C1171"/>
    <mergeCell ref="A1176:C1176"/>
    <mergeCell ref="A1175:C1175"/>
    <mergeCell ref="A1195:B1195"/>
    <mergeCell ref="A1169:C1169"/>
    <mergeCell ref="A1170:C1170"/>
    <mergeCell ref="AL1177:AQ1177"/>
    <mergeCell ref="D1175:O1175"/>
    <mergeCell ref="A1183:C1183"/>
    <mergeCell ref="A1178:C1178"/>
    <mergeCell ref="A1177:C1177"/>
    <mergeCell ref="D1169:O1169"/>
    <mergeCell ref="A1182:C1182"/>
    <mergeCell ref="AX1165:BC1165"/>
    <mergeCell ref="AE1200:AH1200"/>
    <mergeCell ref="AL1166:AQ1166"/>
    <mergeCell ref="G1195:J1195"/>
    <mergeCell ref="C1195:F1195"/>
    <mergeCell ref="A1194:B1194"/>
    <mergeCell ref="E1189:H1189"/>
    <mergeCell ref="D1172:O1172"/>
    <mergeCell ref="A1166:C1166"/>
    <mergeCell ref="A1164:C1164"/>
    <mergeCell ref="L1286:AU1286"/>
    <mergeCell ref="W1248:AA1248"/>
    <mergeCell ref="AI1255:AO1255"/>
    <mergeCell ref="A1255:AH1255"/>
    <mergeCell ref="C1257:AH1257"/>
    <mergeCell ref="AM1245:AP1245"/>
    <mergeCell ref="AM1246:AP1246"/>
    <mergeCell ref="L1285:AN1285"/>
    <mergeCell ref="O1247:R1247"/>
    <mergeCell ref="A1260:B1260"/>
    <mergeCell ref="A1261:B1261"/>
    <mergeCell ref="AC1215:AD1215"/>
    <mergeCell ref="AC1217:AD1217"/>
    <mergeCell ref="AC1219:AD1219"/>
    <mergeCell ref="AQ1214:AT1214"/>
    <mergeCell ref="AL1171:AQ1171"/>
    <mergeCell ref="AR1164:AW1164"/>
    <mergeCell ref="AU1229:AX1229"/>
    <mergeCell ref="AR1182:AW1182"/>
    <mergeCell ref="AU1196:AX1196"/>
    <mergeCell ref="A1186:C1186"/>
    <mergeCell ref="I1190:O1190"/>
    <mergeCell ref="D1185:O1185"/>
    <mergeCell ref="AW1358:BC1358"/>
    <mergeCell ref="A1356:C1356"/>
    <mergeCell ref="A1348:C1348"/>
    <mergeCell ref="D1347:J1347"/>
    <mergeCell ref="D1337:J1337"/>
    <mergeCell ref="Q1338:V1338"/>
    <mergeCell ref="D1334:J1334"/>
    <mergeCell ref="A1355:C1355"/>
    <mergeCell ref="D1344:J1344"/>
    <mergeCell ref="D1335:J1335"/>
    <mergeCell ref="D1338:J1338"/>
    <mergeCell ref="AJ1347:AP1347"/>
    <mergeCell ref="AC1347:AI1347"/>
    <mergeCell ref="Q1342:V1342"/>
    <mergeCell ref="Q1336:V1336"/>
    <mergeCell ref="W1334:AB1334"/>
    <mergeCell ref="AW1339:BC1339"/>
    <mergeCell ref="AJ1338:AP1338"/>
    <mergeCell ref="AC1335:AI1335"/>
    <mergeCell ref="AC1341:AI1341"/>
    <mergeCell ref="AQ1344:AV1344"/>
    <mergeCell ref="W1336:AB1336"/>
    <mergeCell ref="AW1343:BC1343"/>
    <mergeCell ref="AQ1343:AV1343"/>
    <mergeCell ref="AC1342:AI1342"/>
    <mergeCell ref="AC1339:AI1339"/>
    <mergeCell ref="AJ1342:AP1342"/>
    <mergeCell ref="AW1340:BC1340"/>
    <mergeCell ref="AJ1340:AP1340"/>
    <mergeCell ref="K1354:P1354"/>
    <mergeCell ref="AJ1339:AP1339"/>
    <mergeCell ref="AJ1341:AP1341"/>
    <mergeCell ref="AW1363:BC1363"/>
    <mergeCell ref="AW1364:BC1364"/>
    <mergeCell ref="AW1342:BC1342"/>
    <mergeCell ref="AQ1342:AV1342"/>
    <mergeCell ref="AJ1361:AP1361"/>
    <mergeCell ref="AJ1362:AP1362"/>
    <mergeCell ref="AW1362:BC1362"/>
    <mergeCell ref="W1359:AB1359"/>
    <mergeCell ref="AC1360:AI1360"/>
    <mergeCell ref="AC1358:AI1358"/>
    <mergeCell ref="AW1341:BC1341"/>
    <mergeCell ref="AW1347:BC1347"/>
    <mergeCell ref="AQ1345:AV1345"/>
    <mergeCell ref="AQ1346:AV1346"/>
    <mergeCell ref="AW1359:BC1359"/>
    <mergeCell ref="AQ1364:AV1364"/>
    <mergeCell ref="AC1344:AI1344"/>
    <mergeCell ref="AC1345:AI1345"/>
    <mergeCell ref="AJ1345:AP1345"/>
    <mergeCell ref="AJ1344:AP1344"/>
    <mergeCell ref="AW1356:BC1356"/>
    <mergeCell ref="AQ1360:AV1360"/>
    <mergeCell ref="AW1360:BC1360"/>
    <mergeCell ref="AW1354:BC1354"/>
    <mergeCell ref="AQ1359:AV1359"/>
    <mergeCell ref="AQ1358:AV1358"/>
    <mergeCell ref="AW1361:BC1361"/>
    <mergeCell ref="AW1345:BC1345"/>
    <mergeCell ref="AW1344:BC1344"/>
    <mergeCell ref="AW1355:BC1355"/>
    <mergeCell ref="AW1357:BC1357"/>
    <mergeCell ref="AJ1357:AP1357"/>
    <mergeCell ref="A1395:C1395"/>
    <mergeCell ref="A1403:C1403"/>
    <mergeCell ref="A1385:C1385"/>
    <mergeCell ref="A1386:C1386"/>
    <mergeCell ref="A1430:C1430"/>
    <mergeCell ref="A1381:C1381"/>
    <mergeCell ref="A1414:C1414"/>
    <mergeCell ref="A1387:C1387"/>
    <mergeCell ref="A1390:C1390"/>
    <mergeCell ref="A1434:C1434"/>
    <mergeCell ref="A1405:C1405"/>
    <mergeCell ref="A1429:C1429"/>
    <mergeCell ref="D1378:J1378"/>
    <mergeCell ref="D1376:J1376"/>
    <mergeCell ref="D1400:J1400"/>
    <mergeCell ref="D1381:J1381"/>
    <mergeCell ref="A1421:C1421"/>
    <mergeCell ref="A1425:C1425"/>
    <mergeCell ref="A1420:C1420"/>
    <mergeCell ref="A1417:C1417"/>
    <mergeCell ref="A1418:C1418"/>
    <mergeCell ref="A1415:C1415"/>
    <mergeCell ref="D1430:L1430"/>
    <mergeCell ref="A1426:C1426"/>
    <mergeCell ref="A1422:C1422"/>
    <mergeCell ref="D1427:L1427"/>
    <mergeCell ref="A1396:C1396"/>
    <mergeCell ref="A1397:C1397"/>
    <mergeCell ref="K1396:P1396"/>
    <mergeCell ref="D1428:L1428"/>
    <mergeCell ref="A1428:C1428"/>
    <mergeCell ref="A1427:C1427"/>
    <mergeCell ref="A1478:C1478"/>
    <mergeCell ref="A1480:C1480"/>
    <mergeCell ref="A1479:C1479"/>
    <mergeCell ref="A1482:C1482"/>
    <mergeCell ref="A1481:C1481"/>
    <mergeCell ref="A1484:C1484"/>
    <mergeCell ref="D1484:L1484"/>
    <mergeCell ref="D1464:L1464"/>
    <mergeCell ref="D1471:L1471"/>
    <mergeCell ref="D1473:L1473"/>
    <mergeCell ref="D1476:L1476"/>
    <mergeCell ref="D1472:L1472"/>
    <mergeCell ref="D1475:L1475"/>
    <mergeCell ref="AP1478:AV1478"/>
    <mergeCell ref="AP1482:AV1482"/>
    <mergeCell ref="AP1476:AV1476"/>
    <mergeCell ref="M1475:S1475"/>
    <mergeCell ref="AI1480:AO1480"/>
    <mergeCell ref="AP1473:AV1473"/>
    <mergeCell ref="AI1470:AO1470"/>
    <mergeCell ref="AI1471:AO1471"/>
    <mergeCell ref="T1473:AA1473"/>
    <mergeCell ref="P1467:BC1468"/>
    <mergeCell ref="AW1476:BC1476"/>
    <mergeCell ref="AB1476:AH1476"/>
    <mergeCell ref="AB1477:AH1477"/>
    <mergeCell ref="AI1475:AO1475"/>
    <mergeCell ref="M1482:S1482"/>
    <mergeCell ref="M1480:S1480"/>
    <mergeCell ref="A1477:C1477"/>
    <mergeCell ref="AE1464:AM1464"/>
    <mergeCell ref="T1478:AA1478"/>
    <mergeCell ref="A1485:C1485"/>
    <mergeCell ref="T1485:AA1485"/>
    <mergeCell ref="M1484:S1484"/>
    <mergeCell ref="D1482:L1482"/>
    <mergeCell ref="D1481:L1481"/>
    <mergeCell ref="D1480:L1480"/>
    <mergeCell ref="T1481:AA1481"/>
    <mergeCell ref="T1480:AA1480"/>
    <mergeCell ref="D1485:L1485"/>
    <mergeCell ref="D1483:L1483"/>
    <mergeCell ref="T1484:AA1484"/>
    <mergeCell ref="M1483:S1483"/>
    <mergeCell ref="T1482:AA1482"/>
    <mergeCell ref="AB1486:AH1486"/>
    <mergeCell ref="T1487:AA1487"/>
    <mergeCell ref="T1486:AA1486"/>
    <mergeCell ref="AB1484:AH1484"/>
    <mergeCell ref="AB1480:AH1480"/>
    <mergeCell ref="M1486:S1486"/>
    <mergeCell ref="A1487:C1487"/>
    <mergeCell ref="A1483:C1483"/>
    <mergeCell ref="T1483:AA1483"/>
    <mergeCell ref="AW1480:BC1480"/>
    <mergeCell ref="AW1471:BC1471"/>
    <mergeCell ref="AB1473:AH1473"/>
    <mergeCell ref="AW1473:BC1473"/>
    <mergeCell ref="AP1488:AV1488"/>
    <mergeCell ref="AP1487:AV1487"/>
    <mergeCell ref="T1488:AA1488"/>
    <mergeCell ref="AW1487:BC1487"/>
    <mergeCell ref="T1476:AA1476"/>
    <mergeCell ref="T1475:AA1475"/>
    <mergeCell ref="AB1478:AH1478"/>
    <mergeCell ref="AP1475:AV1475"/>
    <mergeCell ref="AI1476:AO1476"/>
    <mergeCell ref="AI1478:AO1478"/>
    <mergeCell ref="AW1474:BC1474"/>
    <mergeCell ref="D1474:L1474"/>
    <mergeCell ref="AP1471:AV1471"/>
    <mergeCell ref="AB1471:AH1471"/>
    <mergeCell ref="AB1472:AH1472"/>
    <mergeCell ref="AI1473:AO1473"/>
    <mergeCell ref="AW1472:BC1472"/>
    <mergeCell ref="AP1472:AV1472"/>
    <mergeCell ref="T1471:AA1471"/>
    <mergeCell ref="M1472:S1472"/>
    <mergeCell ref="M1478:S1478"/>
    <mergeCell ref="AI1482:AO1482"/>
    <mergeCell ref="AW1483:BC1483"/>
    <mergeCell ref="AN1442:AT1442"/>
    <mergeCell ref="M1441:U1441"/>
    <mergeCell ref="AE1437:AM1437"/>
    <mergeCell ref="AE1462:AM1462"/>
    <mergeCell ref="M1424:U1424"/>
    <mergeCell ref="V1434:AD1434"/>
    <mergeCell ref="AE1434:AM1434"/>
    <mergeCell ref="V1428:AD1428"/>
    <mergeCell ref="V1429:AD1429"/>
    <mergeCell ref="M1428:U1428"/>
    <mergeCell ref="V1432:AD1432"/>
    <mergeCell ref="M1431:U1431"/>
    <mergeCell ref="V1419:AD1419"/>
    <mergeCell ref="M1427:U1427"/>
    <mergeCell ref="AN1449:AT1449"/>
    <mergeCell ref="AU1455:BC1455"/>
    <mergeCell ref="AU1457:BC1457"/>
    <mergeCell ref="AN1457:AT1457"/>
    <mergeCell ref="M1457:U1457"/>
    <mergeCell ref="AE1450:AM1450"/>
    <mergeCell ref="AE1451:AM1451"/>
    <mergeCell ref="V1450:AD1450"/>
    <mergeCell ref="M1452:U1452"/>
    <mergeCell ref="V1451:AD1451"/>
    <mergeCell ref="AU1452:BC1452"/>
    <mergeCell ref="AN1455:AT1455"/>
    <mergeCell ref="V1456:AD1456"/>
    <mergeCell ref="M1456:U1456"/>
    <mergeCell ref="M1446:U1446"/>
    <mergeCell ref="AE1419:AM1419"/>
    <mergeCell ref="AE1422:AM1422"/>
    <mergeCell ref="AN1435:AT1435"/>
    <mergeCell ref="D1413:L1413"/>
    <mergeCell ref="K1406:P1406"/>
    <mergeCell ref="D1406:J1406"/>
    <mergeCell ref="Q1388:V1388"/>
    <mergeCell ref="Q1389:V1389"/>
    <mergeCell ref="Q1395:V1395"/>
    <mergeCell ref="Q1403:V1403"/>
    <mergeCell ref="Q1402:V1402"/>
    <mergeCell ref="W1403:AB1403"/>
    <mergeCell ref="Q1399:V1399"/>
    <mergeCell ref="Q1400:V1400"/>
    <mergeCell ref="V1417:AD1417"/>
    <mergeCell ref="P1409:BC1410"/>
    <mergeCell ref="AU1414:BC1414"/>
    <mergeCell ref="AQ1398:AV1398"/>
    <mergeCell ref="AJ1398:AP1398"/>
    <mergeCell ref="AW1393:BC1393"/>
    <mergeCell ref="AQ1388:AV1388"/>
    <mergeCell ref="M1417:U1417"/>
    <mergeCell ref="M1416:U1416"/>
    <mergeCell ref="M1415:U1415"/>
    <mergeCell ref="AC1400:AI1400"/>
    <mergeCell ref="V1412:AD1412"/>
    <mergeCell ref="AE1413:AM1413"/>
    <mergeCell ref="AJ1406:AP1406"/>
    <mergeCell ref="AC1406:AI1406"/>
    <mergeCell ref="W1406:AB1406"/>
    <mergeCell ref="V1416:AD1416"/>
    <mergeCell ref="AW1396:BC1396"/>
    <mergeCell ref="AQ1404:AV1404"/>
    <mergeCell ref="AJ1388:AP1388"/>
    <mergeCell ref="AJ1404:AP1404"/>
    <mergeCell ref="K1368:P1368"/>
    <mergeCell ref="K1366:P1366"/>
    <mergeCell ref="Q1376:V1376"/>
    <mergeCell ref="AQ1368:AV1368"/>
    <mergeCell ref="AW1371:BC1371"/>
    <mergeCell ref="K1371:P1371"/>
    <mergeCell ref="Q1371:V1371"/>
    <mergeCell ref="AQ1373:AV1373"/>
    <mergeCell ref="AC1371:AI1371"/>
    <mergeCell ref="K1378:P1378"/>
    <mergeCell ref="W1369:AB1369"/>
    <mergeCell ref="AW1369:BC1369"/>
    <mergeCell ref="AW1370:BC1370"/>
    <mergeCell ref="AC1374:AI1374"/>
    <mergeCell ref="AC1378:AI1378"/>
    <mergeCell ref="AC1369:AI1369"/>
    <mergeCell ref="AC1366:AI1366"/>
    <mergeCell ref="AC1373:AI1373"/>
    <mergeCell ref="AJ1373:AP1373"/>
    <mergeCell ref="AJ1374:AP1374"/>
    <mergeCell ref="AW1366:BC1366"/>
    <mergeCell ref="AJ1367:AP1367"/>
    <mergeCell ref="AC1372:AI1372"/>
    <mergeCell ref="AC1370:AI1370"/>
    <mergeCell ref="AJ1368:AP1368"/>
    <mergeCell ref="AQ1372:AV1372"/>
    <mergeCell ref="AJ1369:AP1369"/>
    <mergeCell ref="AC1375:AI1375"/>
    <mergeCell ref="W1378:AB1378"/>
    <mergeCell ref="AJ1377:AP1377"/>
    <mergeCell ref="AW1367:BC1367"/>
    <mergeCell ref="W1371:AB1371"/>
    <mergeCell ref="D1384:J1384"/>
    <mergeCell ref="AQ1366:AV1366"/>
    <mergeCell ref="AQ1365:AV1365"/>
    <mergeCell ref="AW1346:BC1346"/>
    <mergeCell ref="AJ1363:AP1363"/>
    <mergeCell ref="AQ1362:AV1362"/>
    <mergeCell ref="W1362:AB1362"/>
    <mergeCell ref="AC1365:AI1365"/>
    <mergeCell ref="D1357:J1357"/>
    <mergeCell ref="D1361:J1361"/>
    <mergeCell ref="D1358:J1358"/>
    <mergeCell ref="D1355:J1355"/>
    <mergeCell ref="D1356:J1356"/>
    <mergeCell ref="K1355:P1355"/>
    <mergeCell ref="A1351:D1352"/>
    <mergeCell ref="A1354:C1354"/>
    <mergeCell ref="W1380:AB1380"/>
    <mergeCell ref="W1365:AB1365"/>
    <mergeCell ref="K1375:P1375"/>
    <mergeCell ref="K1372:P1372"/>
    <mergeCell ref="Q1374:V1374"/>
    <mergeCell ref="W1374:AB1374"/>
    <mergeCell ref="K1367:P1367"/>
    <mergeCell ref="K1370:P1370"/>
    <mergeCell ref="K1379:P1379"/>
    <mergeCell ref="AJ1356:AP1356"/>
    <mergeCell ref="W1381:AB1381"/>
    <mergeCell ref="A1384:C1384"/>
    <mergeCell ref="W1373:AB1373"/>
    <mergeCell ref="Q1378:V1378"/>
    <mergeCell ref="K1369:P1369"/>
    <mergeCell ref="K1373:P1373"/>
    <mergeCell ref="K1381:P1381"/>
    <mergeCell ref="Q1369:V1369"/>
    <mergeCell ref="W1366:AB1366"/>
    <mergeCell ref="Q1370:V1370"/>
    <mergeCell ref="W1240:AA1240"/>
    <mergeCell ref="AE1248:AH1248"/>
    <mergeCell ref="H1262:AG1262"/>
    <mergeCell ref="AP1263:AV1263"/>
    <mergeCell ref="G1248:J1248"/>
    <mergeCell ref="AX1184:BC1184"/>
    <mergeCell ref="AW1256:BC1256"/>
    <mergeCell ref="AW1260:BC1260"/>
    <mergeCell ref="AI1203:AL1203"/>
    <mergeCell ref="AU1222:AX1222"/>
    <mergeCell ref="AQ1213:AT1213"/>
    <mergeCell ref="AI1222:AL1222"/>
    <mergeCell ref="O1230:R1230"/>
    <mergeCell ref="O1204:R1204"/>
    <mergeCell ref="S1203:V1203"/>
    <mergeCell ref="S1230:V1230"/>
    <mergeCell ref="AI1210:AL1210"/>
    <mergeCell ref="AI1224:AL1224"/>
    <mergeCell ref="AE1224:AH1224"/>
    <mergeCell ref="AI1223:AL1223"/>
    <mergeCell ref="AI1225:AL1225"/>
    <mergeCell ref="AU1232:AX1232"/>
    <mergeCell ref="AI1206:AL1206"/>
    <mergeCell ref="AQ1226:AT1226"/>
    <mergeCell ref="AQ1211:AT1211"/>
    <mergeCell ref="AW1365:BC1365"/>
    <mergeCell ref="G1194:J1194"/>
    <mergeCell ref="O1243:R1243"/>
    <mergeCell ref="AP1258:AV1258"/>
    <mergeCell ref="AP1259:AV1259"/>
    <mergeCell ref="AQ1203:AT1203"/>
    <mergeCell ref="AQ1204:AT1204"/>
    <mergeCell ref="AI1202:AL1202"/>
    <mergeCell ref="AM1202:AP1202"/>
    <mergeCell ref="AQ1220:AT1220"/>
    <mergeCell ref="AU1226:AX1226"/>
    <mergeCell ref="AU1219:AX1219"/>
    <mergeCell ref="AQ1222:AT1222"/>
    <mergeCell ref="AU1220:AX1220"/>
    <mergeCell ref="AQ1228:AT1228"/>
    <mergeCell ref="AM1208:AP1208"/>
    <mergeCell ref="AM1210:AP1210"/>
    <mergeCell ref="AM1207:AP1207"/>
    <mergeCell ref="AU1206:AX1206"/>
    <mergeCell ref="AE1202:AH1202"/>
    <mergeCell ref="AI1235:AL1235"/>
    <mergeCell ref="AI1237:AL1237"/>
    <mergeCell ref="AU1240:AX1240"/>
    <mergeCell ref="AE1214:AH1214"/>
    <mergeCell ref="AU1214:AX1214"/>
    <mergeCell ref="AQ1212:AT1212"/>
    <mergeCell ref="AI1214:AL1214"/>
    <mergeCell ref="AE1206:AH1206"/>
    <mergeCell ref="AM1214:AP1214"/>
    <mergeCell ref="AU1208:AX1208"/>
    <mergeCell ref="AQ1215:AT1215"/>
    <mergeCell ref="AQ1217:AT1217"/>
    <mergeCell ref="AQ1218:AT1218"/>
    <mergeCell ref="AQ1206:AT1206"/>
    <mergeCell ref="AE1207:AH1207"/>
    <mergeCell ref="AU1198:AX1198"/>
    <mergeCell ref="AQ1194:AT1194"/>
    <mergeCell ref="AE1236:AH1236"/>
    <mergeCell ref="G1237:J1237"/>
    <mergeCell ref="K1245:N1245"/>
    <mergeCell ref="K1243:N1243"/>
    <mergeCell ref="G1241:J1241"/>
    <mergeCell ref="AI1239:AL1239"/>
    <mergeCell ref="AE1244:AH1244"/>
    <mergeCell ref="S1237:V1237"/>
    <mergeCell ref="S1224:V1224"/>
    <mergeCell ref="S1226:V1226"/>
    <mergeCell ref="S1215:V1215"/>
    <mergeCell ref="AC1213:AD1213"/>
    <mergeCell ref="AC1214:AD1214"/>
    <mergeCell ref="W1209:AA1209"/>
    <mergeCell ref="O1215:R1215"/>
    <mergeCell ref="O1223:R1223"/>
    <mergeCell ref="K1223:N1223"/>
    <mergeCell ref="O1216:R1216"/>
    <mergeCell ref="AM1243:AP1243"/>
    <mergeCell ref="W1245:AA1245"/>
    <mergeCell ref="S1242:V1242"/>
    <mergeCell ref="S1240:V1240"/>
    <mergeCell ref="AU1197:AX1197"/>
    <mergeCell ref="AU1200:AX1200"/>
    <mergeCell ref="AC1224:AD1224"/>
    <mergeCell ref="AC1232:AD1232"/>
    <mergeCell ref="AE1232:AH1232"/>
    <mergeCell ref="AI1227:AL1227"/>
    <mergeCell ref="AE1198:AH1198"/>
    <mergeCell ref="AI1196:AL1196"/>
    <mergeCell ref="AE1249:AH1249"/>
    <mergeCell ref="AI1249:AL1249"/>
    <mergeCell ref="AM1248:AP1248"/>
    <mergeCell ref="AY1204:BC1204"/>
    <mergeCell ref="AU1204:AX1204"/>
    <mergeCell ref="AY1205:BC1205"/>
    <mergeCell ref="AM1211:AP1211"/>
    <mergeCell ref="AU1211:AX1211"/>
    <mergeCell ref="AI1211:AL1211"/>
    <mergeCell ref="AY1225:BC1225"/>
    <mergeCell ref="AY1219:BC1219"/>
    <mergeCell ref="S1217:V1217"/>
    <mergeCell ref="AY1218:BC1218"/>
    <mergeCell ref="AU1221:AX1221"/>
    <mergeCell ref="AQ1208:AT1208"/>
    <mergeCell ref="AI1208:AL1208"/>
    <mergeCell ref="AI1209:AL1209"/>
    <mergeCell ref="AI1207:AL1207"/>
    <mergeCell ref="AQ1210:AT1210"/>
    <mergeCell ref="AY1244:BC1244"/>
    <mergeCell ref="AY1241:BC1241"/>
    <mergeCell ref="W1221:AA1221"/>
    <mergeCell ref="AQ1241:AT1241"/>
    <mergeCell ref="AU1244:AX1244"/>
    <mergeCell ref="AY1248:BC1248"/>
    <mergeCell ref="AY1242:BC1242"/>
    <mergeCell ref="AU1241:AX1241"/>
    <mergeCell ref="AY1238:BC1238"/>
    <mergeCell ref="AM1240:AP1240"/>
    <mergeCell ref="AQ1239:AT1239"/>
    <mergeCell ref="AU1239:AX1239"/>
    <mergeCell ref="AE1239:AH1239"/>
    <mergeCell ref="AO1291:AU1291"/>
    <mergeCell ref="AP1256:AV1256"/>
    <mergeCell ref="K1249:N1249"/>
    <mergeCell ref="AC1249:AD1249"/>
    <mergeCell ref="AP1257:AV1257"/>
    <mergeCell ref="O1249:R1249"/>
    <mergeCell ref="AP1255:AV1255"/>
    <mergeCell ref="L1279:AN1279"/>
    <mergeCell ref="AI1257:AO1257"/>
    <mergeCell ref="AU1250:BC1250"/>
    <mergeCell ref="AB1185:AF1185"/>
    <mergeCell ref="AC1197:AD1197"/>
    <mergeCell ref="AE1195:AH1195"/>
    <mergeCell ref="AB1181:AF1181"/>
    <mergeCell ref="AG1182:AK1182"/>
    <mergeCell ref="AB1182:AF1182"/>
    <mergeCell ref="AG1185:AK1185"/>
    <mergeCell ref="AB1186:AF1186"/>
    <mergeCell ref="AY1206:BC1206"/>
    <mergeCell ref="AU1207:AX1207"/>
    <mergeCell ref="AE1216:AH1216"/>
    <mergeCell ref="AM1209:AP1209"/>
    <mergeCell ref="S1231:V1231"/>
    <mergeCell ref="W1230:AA1230"/>
    <mergeCell ref="AC1230:AD1230"/>
    <mergeCell ref="W1231:AA1231"/>
    <mergeCell ref="AC1234:AD1234"/>
    <mergeCell ref="AY1221:BC1221"/>
    <mergeCell ref="AU1210:AX1210"/>
    <mergeCell ref="AQ1232:AT1232"/>
    <mergeCell ref="S1227:V1227"/>
    <mergeCell ref="S1228:V1228"/>
    <mergeCell ref="C1256:AH1256"/>
    <mergeCell ref="AC1248:AD1248"/>
    <mergeCell ref="S1249:V1249"/>
    <mergeCell ref="AI1261:AO1261"/>
    <mergeCell ref="AO1283:AU1283"/>
    <mergeCell ref="L1283:AN1283"/>
    <mergeCell ref="AW1257:BC1257"/>
    <mergeCell ref="O1245:R1245"/>
    <mergeCell ref="E1252:H1252"/>
    <mergeCell ref="K1246:N1246"/>
    <mergeCell ref="K1247:N1247"/>
    <mergeCell ref="AC1243:AD1243"/>
    <mergeCell ref="AQ1244:AT1244"/>
    <mergeCell ref="AU1245:AX1245"/>
    <mergeCell ref="AY1243:BC1243"/>
    <mergeCell ref="AY1202:BC1202"/>
    <mergeCell ref="AY1203:BC1203"/>
    <mergeCell ref="AM1203:AP1203"/>
    <mergeCell ref="AU1215:AX1215"/>
    <mergeCell ref="AY1208:BC1208"/>
    <mergeCell ref="AQ1240:AT1240"/>
    <mergeCell ref="AU1247:AX1247"/>
    <mergeCell ref="AY1249:BC1249"/>
    <mergeCell ref="AQ1248:AT1248"/>
    <mergeCell ref="AU1242:AX1242"/>
    <mergeCell ref="AY1236:BC1236"/>
    <mergeCell ref="AU1209:AX1209"/>
    <mergeCell ref="AU1212:AX1212"/>
    <mergeCell ref="AC1244:AD1244"/>
    <mergeCell ref="AC1241:AD1241"/>
    <mergeCell ref="W1244:AA1244"/>
    <mergeCell ref="S1245:V1245"/>
    <mergeCell ref="AY1200:BC1200"/>
    <mergeCell ref="AV1192:BB1192"/>
    <mergeCell ref="AY1194:BC1194"/>
    <mergeCell ref="AX1136:BC1136"/>
    <mergeCell ref="AB1139:AF1139"/>
    <mergeCell ref="AB1141:AF1141"/>
    <mergeCell ref="AR1166:AW1166"/>
    <mergeCell ref="AR1183:AW1183"/>
    <mergeCell ref="AX1179:BC1179"/>
    <mergeCell ref="AL1182:AQ1182"/>
    <mergeCell ref="AR1176:AW1176"/>
    <mergeCell ref="AG1180:AK1180"/>
    <mergeCell ref="AR1179:AW1179"/>
    <mergeCell ref="AL1176:AQ1176"/>
    <mergeCell ref="AU1195:AX1195"/>
    <mergeCell ref="AR1175:AW1175"/>
    <mergeCell ref="AX1174:BC1174"/>
    <mergeCell ref="AL1167:AQ1167"/>
    <mergeCell ref="AX1178:BC1178"/>
    <mergeCell ref="AR1178:AW1178"/>
    <mergeCell ref="AX1182:BC1182"/>
    <mergeCell ref="AR1168:AW1168"/>
    <mergeCell ref="AR1172:AW1172"/>
    <mergeCell ref="AR1171:AW1171"/>
    <mergeCell ref="AR1184:AW1184"/>
    <mergeCell ref="AL1173:AQ1173"/>
    <mergeCell ref="AX1183:BC1183"/>
    <mergeCell ref="AY1198:BC1198"/>
    <mergeCell ref="AE1197:AH1197"/>
    <mergeCell ref="AR1167:AW1167"/>
    <mergeCell ref="AR1174:AW1174"/>
    <mergeCell ref="AR1165:AW1165"/>
    <mergeCell ref="AX1177:BC1177"/>
    <mergeCell ref="AR1180:AW1180"/>
    <mergeCell ref="AG1183:AK1183"/>
    <mergeCell ref="AX1167:BC1167"/>
    <mergeCell ref="AX1172:BC1172"/>
    <mergeCell ref="AX1168:BC1168"/>
    <mergeCell ref="AL1174:AQ1174"/>
    <mergeCell ref="AX1180:BC1180"/>
    <mergeCell ref="AB1168:AF1168"/>
    <mergeCell ref="AB1173:AF1173"/>
    <mergeCell ref="AB1172:AF1172"/>
    <mergeCell ref="AG1172:AK1172"/>
    <mergeCell ref="AY1196:BC1196"/>
    <mergeCell ref="AL1169:AQ1169"/>
    <mergeCell ref="AG1168:AK1168"/>
    <mergeCell ref="AY1197:BC1197"/>
    <mergeCell ref="AR1173:AW1173"/>
    <mergeCell ref="AR1170:AW1170"/>
    <mergeCell ref="AI1195:AL1195"/>
    <mergeCell ref="AL1185:AQ1185"/>
    <mergeCell ref="AR1185:AW1185"/>
    <mergeCell ref="AR1186:AW1186"/>
    <mergeCell ref="AU1194:AX1194"/>
    <mergeCell ref="AG1186:AK1186"/>
    <mergeCell ref="AX1185:BC1185"/>
    <mergeCell ref="AX1186:BC1186"/>
    <mergeCell ref="AX1181:BC1181"/>
    <mergeCell ref="AL1179:AQ1179"/>
    <mergeCell ref="AL1180:AQ1180"/>
    <mergeCell ref="AQ1196:AT1196"/>
    <mergeCell ref="AX1175:BC1175"/>
    <mergeCell ref="AG1179:AK1179"/>
    <mergeCell ref="AG1165:AK1165"/>
    <mergeCell ref="A1075:C1075"/>
    <mergeCell ref="D1002:AH1004"/>
    <mergeCell ref="AO911:AR911"/>
    <mergeCell ref="AO997:AR997"/>
    <mergeCell ref="B984:C986"/>
    <mergeCell ref="AP870:AU870"/>
    <mergeCell ref="X848:AC848"/>
    <mergeCell ref="O848:Q848"/>
    <mergeCell ref="AX985:BB985"/>
    <mergeCell ref="AX1141:BC1141"/>
    <mergeCell ref="A1136:C1136"/>
    <mergeCell ref="D1136:O1136"/>
    <mergeCell ref="A1109:C1109"/>
    <mergeCell ref="AX950:BB950"/>
    <mergeCell ref="AX953:BB953"/>
    <mergeCell ref="AC956:AG956"/>
    <mergeCell ref="E946:AA948"/>
    <mergeCell ref="AI950:AL950"/>
    <mergeCell ref="AX962:BB962"/>
    <mergeCell ref="AO976:AR976"/>
    <mergeCell ref="B910:D912"/>
    <mergeCell ref="B928:D930"/>
    <mergeCell ref="B943:D945"/>
    <mergeCell ref="B937:D939"/>
    <mergeCell ref="B940:D942"/>
    <mergeCell ref="B931:D933"/>
    <mergeCell ref="B934:D936"/>
    <mergeCell ref="AL1165:AQ1165"/>
    <mergeCell ref="AL1164:AQ1164"/>
    <mergeCell ref="AG1163:AK1163"/>
    <mergeCell ref="AG1162:AK1162"/>
    <mergeCell ref="AK932:AP932"/>
    <mergeCell ref="B946:D948"/>
    <mergeCell ref="E955:AA957"/>
    <mergeCell ref="E934:AH936"/>
    <mergeCell ref="E919:AA921"/>
    <mergeCell ref="AK926:AP926"/>
    <mergeCell ref="B952:D954"/>
    <mergeCell ref="E943:AH945"/>
    <mergeCell ref="X846:AC846"/>
    <mergeCell ref="AX959:BB959"/>
    <mergeCell ref="Q554:BB555"/>
    <mergeCell ref="AL572:AP573"/>
    <mergeCell ref="J555:P555"/>
    <mergeCell ref="B578:E579"/>
    <mergeCell ref="J578:P578"/>
    <mergeCell ref="B584:BB584"/>
    <mergeCell ref="M589:S589"/>
    <mergeCell ref="G589:L589"/>
    <mergeCell ref="M572:AF575"/>
    <mergeCell ref="J579:P579"/>
    <mergeCell ref="Q578:BB579"/>
    <mergeCell ref="B581:BB582"/>
    <mergeCell ref="T589:Z589"/>
    <mergeCell ref="AA589:AI589"/>
    <mergeCell ref="AQ589:AW589"/>
    <mergeCell ref="J554:P554"/>
    <mergeCell ref="AX926:BB926"/>
    <mergeCell ref="AS914:AW914"/>
    <mergeCell ref="AX920:BB920"/>
    <mergeCell ref="AS905:AW905"/>
    <mergeCell ref="AX890:BB890"/>
    <mergeCell ref="AK624:AQ624"/>
    <mergeCell ref="AL651:AP652"/>
    <mergeCell ref="M651:AF654"/>
    <mergeCell ref="W665:AA665"/>
    <mergeCell ref="W663:AA663"/>
    <mergeCell ref="R669:V669"/>
    <mergeCell ref="B925:D927"/>
    <mergeCell ref="H672:L672"/>
    <mergeCell ref="H673:L673"/>
    <mergeCell ref="AK617:AQ617"/>
    <mergeCell ref="W617:AC617"/>
    <mergeCell ref="W624:AC624"/>
    <mergeCell ref="M630:AF633"/>
    <mergeCell ref="H643:M643"/>
    <mergeCell ref="AC644:AG644"/>
    <mergeCell ref="H648:M648"/>
    <mergeCell ref="N648:R648"/>
    <mergeCell ref="AC647:AG647"/>
    <mergeCell ref="X648:AB648"/>
    <mergeCell ref="AM642:AQ642"/>
    <mergeCell ref="K620:O620"/>
    <mergeCell ref="D673:G673"/>
    <mergeCell ref="D665:G665"/>
    <mergeCell ref="B657:E658"/>
    <mergeCell ref="D663:G663"/>
    <mergeCell ref="D664:G664"/>
    <mergeCell ref="M670:Q670"/>
    <mergeCell ref="M667:Q667"/>
    <mergeCell ref="M666:Q666"/>
    <mergeCell ref="J657:P657"/>
    <mergeCell ref="H670:L670"/>
    <mergeCell ref="AQ667:AU667"/>
    <mergeCell ref="AC667:AF667"/>
    <mergeCell ref="M669:Q669"/>
    <mergeCell ref="O717:AF717"/>
    <mergeCell ref="O714:AF714"/>
    <mergeCell ref="L716:M718"/>
    <mergeCell ref="L713:M715"/>
    <mergeCell ref="O718:AF718"/>
    <mergeCell ref="AG674:AK674"/>
    <mergeCell ref="M683:AF686"/>
    <mergeCell ref="R675:V675"/>
    <mergeCell ref="AG675:AK675"/>
    <mergeCell ref="AG676:AK676"/>
    <mergeCell ref="H675:L675"/>
    <mergeCell ref="S646:W646"/>
    <mergeCell ref="H647:M647"/>
    <mergeCell ref="N645:R645"/>
    <mergeCell ref="X644:AB644"/>
    <mergeCell ref="AG666:AK666"/>
    <mergeCell ref="R668:V668"/>
    <mergeCell ref="H671:L671"/>
    <mergeCell ref="R667:V667"/>
    <mergeCell ref="W667:AA667"/>
    <mergeCell ref="R666:V666"/>
    <mergeCell ref="AW1298:BC1298"/>
    <mergeCell ref="AJ1303:AP1303"/>
    <mergeCell ref="AC1304:AI1304"/>
    <mergeCell ref="AJ1305:AP1305"/>
    <mergeCell ref="AU1243:AX1243"/>
    <mergeCell ref="AW1259:BC1259"/>
    <mergeCell ref="AY1247:BC1247"/>
    <mergeCell ref="AW1305:BC1305"/>
    <mergeCell ref="AQ1246:AT1246"/>
    <mergeCell ref="AU1201:AX1201"/>
    <mergeCell ref="AY1207:BC1207"/>
    <mergeCell ref="AY1235:BC1235"/>
    <mergeCell ref="AY1210:BC1210"/>
    <mergeCell ref="AY1209:BC1209"/>
    <mergeCell ref="AY1230:BC1230"/>
    <mergeCell ref="AY1228:BC1228"/>
    <mergeCell ref="AY1216:BC1216"/>
    <mergeCell ref="AY1211:BC1211"/>
    <mergeCell ref="AU1205:AX1205"/>
    <mergeCell ref="AU1228:AX1228"/>
    <mergeCell ref="AU1227:AX1227"/>
    <mergeCell ref="AY1201:BC1201"/>
    <mergeCell ref="AE1246:AH1246"/>
    <mergeCell ref="AP1262:AV1262"/>
    <mergeCell ref="L1289:AN1289"/>
    <mergeCell ref="AO1287:AU1287"/>
    <mergeCell ref="L1287:AN1287"/>
    <mergeCell ref="AQ1245:AT1245"/>
    <mergeCell ref="AW1302:BC1302"/>
    <mergeCell ref="AW1301:BC1301"/>
    <mergeCell ref="AW1261:BC1261"/>
    <mergeCell ref="AW1297:BC1297"/>
    <mergeCell ref="AW1307:BC1307"/>
    <mergeCell ref="AW1303:BC1303"/>
    <mergeCell ref="AQ1306:AV1306"/>
    <mergeCell ref="AQ1308:AV1308"/>
    <mergeCell ref="AQ1307:AV1307"/>
    <mergeCell ref="AQ1305:AV1305"/>
    <mergeCell ref="AQ1302:AV1302"/>
    <mergeCell ref="AQ1303:AV1303"/>
    <mergeCell ref="AQ1301:AV1301"/>
    <mergeCell ref="K1299:P1299"/>
    <mergeCell ref="AJ1308:AP1308"/>
    <mergeCell ref="W1302:AB1302"/>
    <mergeCell ref="AW1306:BC1306"/>
    <mergeCell ref="AJ1304:AP1304"/>
    <mergeCell ref="AC1305:AI1305"/>
    <mergeCell ref="AW1299:BC1299"/>
    <mergeCell ref="AW1300:BC1300"/>
    <mergeCell ref="Q1307:V1307"/>
    <mergeCell ref="K1302:P1302"/>
    <mergeCell ref="Q1301:V1301"/>
    <mergeCell ref="K1300:P1300"/>
    <mergeCell ref="Q1300:V1300"/>
    <mergeCell ref="AQ1300:AV1300"/>
    <mergeCell ref="AQ1299:AV1299"/>
    <mergeCell ref="Q1299:V1299"/>
    <mergeCell ref="W1299:AB1299"/>
    <mergeCell ref="AC1300:AI1300"/>
    <mergeCell ref="W1304:AB1304"/>
    <mergeCell ref="AC1308:AI1308"/>
    <mergeCell ref="AO1285:AU1285"/>
    <mergeCell ref="AY1245:BC1245"/>
    <mergeCell ref="AC1303:AI1303"/>
    <mergeCell ref="W1303:AB1303"/>
    <mergeCell ref="AC1306:AI1306"/>
    <mergeCell ref="Q1304:V1304"/>
    <mergeCell ref="AO1282:AU1282"/>
    <mergeCell ref="AO1280:AU1280"/>
    <mergeCell ref="AW1255:BC1255"/>
    <mergeCell ref="AQ1247:AT1247"/>
    <mergeCell ref="AP1261:AV1261"/>
    <mergeCell ref="AI1259:AO1259"/>
    <mergeCell ref="P1272:BC1273"/>
    <mergeCell ref="F1273:N1273"/>
    <mergeCell ref="AW1262:BC1262"/>
    <mergeCell ref="AW1263:BC1263"/>
    <mergeCell ref="AW1258:BC1258"/>
    <mergeCell ref="AI1263:AO1263"/>
    <mergeCell ref="AW1264:BC1264"/>
    <mergeCell ref="P1293:BC1294"/>
    <mergeCell ref="W1297:AB1297"/>
    <mergeCell ref="AW1296:BC1296"/>
    <mergeCell ref="K1297:P1297"/>
    <mergeCell ref="AO1284:AU1284"/>
    <mergeCell ref="L1288:AN1288"/>
    <mergeCell ref="K1269:AI1269"/>
    <mergeCell ref="AQ1249:AT1249"/>
    <mergeCell ref="AU1248:AX1248"/>
    <mergeCell ref="AM1249:AP1249"/>
    <mergeCell ref="AI1248:AL1248"/>
    <mergeCell ref="AQ1298:AV1298"/>
    <mergeCell ref="AU1249:AX1249"/>
    <mergeCell ref="AO1288:AU1288"/>
    <mergeCell ref="L1290:AN1290"/>
    <mergeCell ref="AW1308:BC1308"/>
    <mergeCell ref="AW1304:BC1304"/>
    <mergeCell ref="AW1310:BC1310"/>
    <mergeCell ref="AW1326:BC1326"/>
    <mergeCell ref="AQ1314:AV1314"/>
    <mergeCell ref="W1312:AB1312"/>
    <mergeCell ref="AW1328:BC1328"/>
    <mergeCell ref="AW1332:BC1332"/>
    <mergeCell ref="AW1336:BC1336"/>
    <mergeCell ref="AC1334:AI1334"/>
    <mergeCell ref="AJ1335:AP1335"/>
    <mergeCell ref="AQ1336:AV1336"/>
    <mergeCell ref="AQ1330:AV1330"/>
    <mergeCell ref="AQ1332:AV1332"/>
    <mergeCell ref="AQ1331:AV1331"/>
    <mergeCell ref="AQ1328:AV1328"/>
    <mergeCell ref="AQ1325:AV1325"/>
    <mergeCell ref="AQ1304:AV1304"/>
    <mergeCell ref="AJ1314:AP1314"/>
    <mergeCell ref="AJ1313:AP1313"/>
    <mergeCell ref="AJ1332:AP1332"/>
    <mergeCell ref="AW1331:BC1331"/>
    <mergeCell ref="AJ1331:AP1331"/>
    <mergeCell ref="AW1314:BC1314"/>
    <mergeCell ref="W1310:AB1310"/>
    <mergeCell ref="AJ1325:AP1325"/>
    <mergeCell ref="AJ1334:AP1334"/>
    <mergeCell ref="AJ1320:AP1320"/>
    <mergeCell ref="AW1319:BC1319"/>
    <mergeCell ref="AJ1319:AP1319"/>
    <mergeCell ref="W1331:AB1331"/>
    <mergeCell ref="AC1343:AI1343"/>
    <mergeCell ref="Q1318:V1318"/>
    <mergeCell ref="AQ1319:AV1319"/>
    <mergeCell ref="W1348:AB1348"/>
    <mergeCell ref="W1357:AB1357"/>
    <mergeCell ref="W1358:AB1358"/>
    <mergeCell ref="AC1363:AI1363"/>
    <mergeCell ref="AC1364:AI1364"/>
    <mergeCell ref="AQ1347:AV1347"/>
    <mergeCell ref="AJ1336:AP1336"/>
    <mergeCell ref="AC1321:AI1321"/>
    <mergeCell ref="AQ1329:AV1329"/>
    <mergeCell ref="AJ1329:AP1329"/>
    <mergeCell ref="AC1337:AI1337"/>
    <mergeCell ref="AJ1337:AP1337"/>
    <mergeCell ref="AJ1326:AP1326"/>
    <mergeCell ref="AC1331:AI1331"/>
    <mergeCell ref="AJ1322:AP1322"/>
    <mergeCell ref="AQ1327:AV1327"/>
    <mergeCell ref="AQ1334:AV1334"/>
    <mergeCell ref="AQ1323:AV1323"/>
    <mergeCell ref="AC1357:AI1357"/>
    <mergeCell ref="AQ1320:AV1320"/>
    <mergeCell ref="AQ1338:AV1338"/>
    <mergeCell ref="Q1348:V1348"/>
    <mergeCell ref="AJ1346:AP1346"/>
    <mergeCell ref="AQ1339:AV1339"/>
    <mergeCell ref="W1338:AB1338"/>
    <mergeCell ref="AQ1337:AV1337"/>
    <mergeCell ref="AQ1341:AV1341"/>
    <mergeCell ref="AC1338:AI1338"/>
    <mergeCell ref="AW1321:BC1321"/>
    <mergeCell ref="AW1327:BC1327"/>
    <mergeCell ref="AW1329:BC1329"/>
    <mergeCell ref="AW1334:BC1334"/>
    <mergeCell ref="AW1333:BC1333"/>
    <mergeCell ref="AW1324:BC1324"/>
    <mergeCell ref="AW1322:BC1322"/>
    <mergeCell ref="AC1336:AI1336"/>
    <mergeCell ref="AQ1333:AV1333"/>
    <mergeCell ref="AC1333:AI1333"/>
    <mergeCell ref="AC1325:AI1325"/>
    <mergeCell ref="AW1320:BC1320"/>
    <mergeCell ref="AW1330:BC1330"/>
    <mergeCell ref="AJ1330:AP1330"/>
    <mergeCell ref="AJ1328:AP1328"/>
    <mergeCell ref="AJ1327:AP1327"/>
    <mergeCell ref="AW1338:BC1338"/>
    <mergeCell ref="AW1335:BC1335"/>
    <mergeCell ref="AJ1324:AP1324"/>
    <mergeCell ref="AQ1322:AV1322"/>
    <mergeCell ref="AC1320:AI1320"/>
    <mergeCell ref="AW1337:BC1337"/>
    <mergeCell ref="AQ1335:AV1335"/>
    <mergeCell ref="AC1340:AI1340"/>
    <mergeCell ref="AQ1363:AV1363"/>
    <mergeCell ref="AQ1340:AV1340"/>
    <mergeCell ref="AC1354:AI1354"/>
    <mergeCell ref="AC1348:AI1348"/>
    <mergeCell ref="AW1348:BC1348"/>
    <mergeCell ref="P1351:BC1352"/>
    <mergeCell ref="W1347:AB1347"/>
    <mergeCell ref="W1345:AB1345"/>
    <mergeCell ref="W1346:AB1346"/>
    <mergeCell ref="W1344:AB1344"/>
    <mergeCell ref="W1342:AB1342"/>
    <mergeCell ref="W1354:AB1354"/>
    <mergeCell ref="W1340:AB1340"/>
    <mergeCell ref="AC1346:AI1346"/>
    <mergeCell ref="AJ1343:AP1343"/>
    <mergeCell ref="W1363:AB1363"/>
    <mergeCell ref="AJ1360:AP1360"/>
    <mergeCell ref="K1358:P1358"/>
    <mergeCell ref="K1361:P1361"/>
    <mergeCell ref="K1356:P1356"/>
    <mergeCell ref="Q1355:V1355"/>
    <mergeCell ref="F1351:N1351"/>
    <mergeCell ref="F1352:N1352"/>
    <mergeCell ref="D1359:J1359"/>
    <mergeCell ref="D1360:J1360"/>
    <mergeCell ref="D1354:J1354"/>
    <mergeCell ref="Q1356:V1356"/>
    <mergeCell ref="Q1354:V1354"/>
    <mergeCell ref="AC1362:AI1362"/>
    <mergeCell ref="W1341:AB1341"/>
    <mergeCell ref="W1361:AB1361"/>
    <mergeCell ref="AJ1366:AP1366"/>
    <mergeCell ref="AQ1367:AV1367"/>
    <mergeCell ref="AC1359:AI1359"/>
    <mergeCell ref="AC1367:AI1367"/>
    <mergeCell ref="AJ1365:AP1365"/>
    <mergeCell ref="AQ1355:AV1355"/>
    <mergeCell ref="AJ1354:AP1354"/>
    <mergeCell ref="AJ1359:AP1359"/>
    <mergeCell ref="AQ1348:AV1348"/>
    <mergeCell ref="AJ1348:AP1348"/>
    <mergeCell ref="AJ1355:AP1355"/>
    <mergeCell ref="AQ1356:AV1356"/>
    <mergeCell ref="AC1356:AI1356"/>
    <mergeCell ref="AC1355:AI1355"/>
    <mergeCell ref="AJ1364:AP1364"/>
    <mergeCell ref="AJ1371:AP1371"/>
    <mergeCell ref="AQ1361:AV1361"/>
    <mergeCell ref="AQ1357:AV1357"/>
    <mergeCell ref="AJ1358:AP1358"/>
    <mergeCell ref="AQ1354:AV1354"/>
    <mergeCell ref="AW1504:BC1504"/>
    <mergeCell ref="AW1503:BC1503"/>
    <mergeCell ref="AW1488:BC1488"/>
    <mergeCell ref="AW1490:BC1490"/>
    <mergeCell ref="AW1491:BC1491"/>
    <mergeCell ref="AI1501:AO1501"/>
    <mergeCell ref="AI1502:AO1502"/>
    <mergeCell ref="AW1500:BC1500"/>
    <mergeCell ref="AW1492:BC1492"/>
    <mergeCell ref="AW1493:BC1493"/>
    <mergeCell ref="AW1502:BC1502"/>
    <mergeCell ref="AP1490:AV1490"/>
    <mergeCell ref="AP1491:AV1491"/>
    <mergeCell ref="AP1503:AV1503"/>
    <mergeCell ref="AP1502:AV1502"/>
    <mergeCell ref="AW1497:BC1497"/>
    <mergeCell ref="AP1492:AV1492"/>
    <mergeCell ref="AP1498:AV1498"/>
    <mergeCell ref="AP1495:AV1495"/>
    <mergeCell ref="AW1495:BC1495"/>
    <mergeCell ref="AP1497:AV1497"/>
    <mergeCell ref="AI1498:AO1498"/>
    <mergeCell ref="AI1492:AO1492"/>
    <mergeCell ref="AP1501:AV1501"/>
    <mergeCell ref="AP1494:AV1494"/>
    <mergeCell ref="AW1498:BC1498"/>
    <mergeCell ref="AW1501:BC1501"/>
    <mergeCell ref="AW1494:BC1494"/>
    <mergeCell ref="AW1496:BC1496"/>
    <mergeCell ref="AW1499:BC1499"/>
    <mergeCell ref="Q1384:V1384"/>
    <mergeCell ref="Q1382:V1382"/>
    <mergeCell ref="K1383:P1383"/>
    <mergeCell ref="Q1372:V1372"/>
    <mergeCell ref="K1382:P1382"/>
    <mergeCell ref="A1369:C1369"/>
    <mergeCell ref="D1370:J1370"/>
    <mergeCell ref="D1372:J1372"/>
    <mergeCell ref="D1369:J1369"/>
    <mergeCell ref="AI1483:AO1483"/>
    <mergeCell ref="D1495:L1495"/>
    <mergeCell ref="D1494:L1494"/>
    <mergeCell ref="AI1488:AO1488"/>
    <mergeCell ref="AI1489:AO1489"/>
    <mergeCell ref="AB1489:AH1489"/>
    <mergeCell ref="D1489:L1489"/>
    <mergeCell ref="AB1493:AH1493"/>
    <mergeCell ref="W1401:AB1401"/>
    <mergeCell ref="W1396:AB1396"/>
    <mergeCell ref="AB1479:AH1479"/>
    <mergeCell ref="D1487:L1487"/>
    <mergeCell ref="W1405:AB1405"/>
    <mergeCell ref="AC1404:AI1404"/>
    <mergeCell ref="AC1405:AI1405"/>
    <mergeCell ref="AE1463:AM1463"/>
    <mergeCell ref="D1390:J1390"/>
    <mergeCell ref="D1380:J1380"/>
    <mergeCell ref="V1446:AD1446"/>
    <mergeCell ref="M1450:U1450"/>
    <mergeCell ref="M1451:U1451"/>
    <mergeCell ref="M1453:U1453"/>
    <mergeCell ref="M1454:U1454"/>
    <mergeCell ref="D1492:L1492"/>
    <mergeCell ref="T1500:AA1500"/>
    <mergeCell ref="T1499:AA1499"/>
    <mergeCell ref="AB1497:AH1497"/>
    <mergeCell ref="D1496:L1496"/>
    <mergeCell ref="M1497:S1497"/>
    <mergeCell ref="M1495:S1495"/>
    <mergeCell ref="M1494:S1494"/>
    <mergeCell ref="T1493:AA1493"/>
    <mergeCell ref="M1492:S1492"/>
    <mergeCell ref="AB1481:AH1481"/>
    <mergeCell ref="AI1484:AO1484"/>
    <mergeCell ref="T1489:AA1489"/>
    <mergeCell ref="AB1490:AH1490"/>
    <mergeCell ref="AB1482:AH1482"/>
    <mergeCell ref="AB1485:AH1485"/>
    <mergeCell ref="AB1483:AH1483"/>
    <mergeCell ref="AB1488:AH1488"/>
    <mergeCell ref="M1487:S1487"/>
    <mergeCell ref="M1500:S1500"/>
    <mergeCell ref="M1498:S1498"/>
    <mergeCell ref="AI1497:AO1497"/>
    <mergeCell ref="AI1496:AO1496"/>
    <mergeCell ref="AB1487:AH1487"/>
    <mergeCell ref="M1481:S1481"/>
    <mergeCell ref="AI1495:AO1495"/>
    <mergeCell ref="T1494:AA1494"/>
    <mergeCell ref="M1488:S1488"/>
    <mergeCell ref="T1492:AA1492"/>
    <mergeCell ref="D1499:L1499"/>
    <mergeCell ref="D1488:L1488"/>
    <mergeCell ref="AI1486:AO1486"/>
    <mergeCell ref="D1379:J1379"/>
    <mergeCell ref="D1383:J1383"/>
    <mergeCell ref="A1378:C1378"/>
    <mergeCell ref="A1375:C1375"/>
    <mergeCell ref="D1375:J1375"/>
    <mergeCell ref="A1372:C1372"/>
    <mergeCell ref="A1377:C1377"/>
    <mergeCell ref="D1382:J1382"/>
    <mergeCell ref="D1371:J1371"/>
    <mergeCell ref="D1362:J1362"/>
    <mergeCell ref="A1382:C1382"/>
    <mergeCell ref="A1371:C1371"/>
    <mergeCell ref="A1374:C1374"/>
    <mergeCell ref="A1362:C1362"/>
    <mergeCell ref="D1368:J1368"/>
    <mergeCell ref="A1364:C1364"/>
    <mergeCell ref="A1370:C1370"/>
    <mergeCell ref="A1383:C1383"/>
    <mergeCell ref="D1374:J1374"/>
    <mergeCell ref="A1367:C1367"/>
    <mergeCell ref="D1366:J1366"/>
    <mergeCell ref="D1367:J1367"/>
    <mergeCell ref="D1363:J1363"/>
    <mergeCell ref="A1368:C1368"/>
    <mergeCell ref="A1380:C1380"/>
    <mergeCell ref="A1365:C1365"/>
    <mergeCell ref="A1373:C1373"/>
    <mergeCell ref="A1359:C1359"/>
    <mergeCell ref="A1361:C1361"/>
    <mergeCell ref="A1357:C1357"/>
    <mergeCell ref="D1333:J1333"/>
    <mergeCell ref="K1333:P1333"/>
    <mergeCell ref="A1335:C1335"/>
    <mergeCell ref="Q1357:V1357"/>
    <mergeCell ref="K1337:P1337"/>
    <mergeCell ref="Q1335:V1335"/>
    <mergeCell ref="K1346:P1346"/>
    <mergeCell ref="Q1346:V1346"/>
    <mergeCell ref="Q1345:V1345"/>
    <mergeCell ref="A1343:C1343"/>
    <mergeCell ref="D1343:J1343"/>
    <mergeCell ref="A1360:C1360"/>
    <mergeCell ref="A1358:C1358"/>
    <mergeCell ref="K1335:P1335"/>
    <mergeCell ref="Q1343:V1343"/>
    <mergeCell ref="K1343:P1343"/>
    <mergeCell ref="K1344:P1344"/>
    <mergeCell ref="D1340:J1340"/>
    <mergeCell ref="K1359:P1359"/>
    <mergeCell ref="AW1318:BC1318"/>
    <mergeCell ref="Q1325:V1325"/>
    <mergeCell ref="W1320:AB1320"/>
    <mergeCell ref="Q1320:V1320"/>
    <mergeCell ref="AC1317:AI1317"/>
    <mergeCell ref="AW1313:BC1313"/>
    <mergeCell ref="AC1314:AI1314"/>
    <mergeCell ref="AQ1326:AV1326"/>
    <mergeCell ref="AW1325:BC1325"/>
    <mergeCell ref="AW1323:BC1323"/>
    <mergeCell ref="AQ1324:AV1324"/>
    <mergeCell ref="W1318:AB1318"/>
    <mergeCell ref="Q1321:V1321"/>
    <mergeCell ref="Q1317:V1317"/>
    <mergeCell ref="Q1331:V1331"/>
    <mergeCell ref="W1332:AB1332"/>
    <mergeCell ref="W1335:AB1335"/>
    <mergeCell ref="W1333:AB1333"/>
    <mergeCell ref="Q1333:V1333"/>
    <mergeCell ref="AC1322:AI1322"/>
    <mergeCell ref="Q1329:V1329"/>
    <mergeCell ref="W1329:AB1329"/>
    <mergeCell ref="AC1326:AI1326"/>
    <mergeCell ref="Q1322:V1322"/>
    <mergeCell ref="Q1330:V1330"/>
    <mergeCell ref="AC1329:AI1329"/>
    <mergeCell ref="AQ1318:AV1318"/>
    <mergeCell ref="W1330:AB1330"/>
    <mergeCell ref="AC1330:AI1330"/>
    <mergeCell ref="Q1332:V1332"/>
    <mergeCell ref="AC1332:AI1332"/>
    <mergeCell ref="AC1324:AI1324"/>
    <mergeCell ref="W1322:AB1322"/>
    <mergeCell ref="W1321:AB1321"/>
    <mergeCell ref="AC1318:AI1318"/>
    <mergeCell ref="K1322:P1322"/>
    <mergeCell ref="A1326:C1326"/>
    <mergeCell ref="D1326:J1326"/>
    <mergeCell ref="K1326:P1326"/>
    <mergeCell ref="Q1326:V1326"/>
    <mergeCell ref="D1323:J1323"/>
    <mergeCell ref="K1323:P1323"/>
    <mergeCell ref="Q1323:V1323"/>
    <mergeCell ref="A1324:C1324"/>
    <mergeCell ref="D1324:J1324"/>
    <mergeCell ref="K1324:P1324"/>
    <mergeCell ref="Q1324:V1324"/>
    <mergeCell ref="W1323:AB1323"/>
    <mergeCell ref="AQ1317:AV1317"/>
    <mergeCell ref="K1319:P1319"/>
    <mergeCell ref="AQ1321:AV1321"/>
    <mergeCell ref="Q1319:V1319"/>
    <mergeCell ref="A1320:C1320"/>
    <mergeCell ref="W1319:AB1319"/>
    <mergeCell ref="AC1319:AI1319"/>
    <mergeCell ref="K1320:P1320"/>
    <mergeCell ref="A1318:C1318"/>
    <mergeCell ref="D1325:J1325"/>
    <mergeCell ref="K1325:P1325"/>
    <mergeCell ref="AJ1318:AP1318"/>
    <mergeCell ref="W1325:AB1325"/>
    <mergeCell ref="W1324:AB1324"/>
    <mergeCell ref="AQ1311:AV1311"/>
    <mergeCell ref="K1309:P1309"/>
    <mergeCell ref="AC1309:AI1309"/>
    <mergeCell ref="AJ1311:AP1311"/>
    <mergeCell ref="AC1311:AI1311"/>
    <mergeCell ref="D1316:J1316"/>
    <mergeCell ref="K1316:P1316"/>
    <mergeCell ref="Q1316:V1316"/>
    <mergeCell ref="AQ1316:AV1316"/>
    <mergeCell ref="Q1315:V1315"/>
    <mergeCell ref="D1315:J1315"/>
    <mergeCell ref="AW1317:BC1317"/>
    <mergeCell ref="W1316:AB1316"/>
    <mergeCell ref="AJ1317:AP1317"/>
    <mergeCell ref="W1315:AB1315"/>
    <mergeCell ref="AC1315:AI1315"/>
    <mergeCell ref="AJ1315:AP1315"/>
    <mergeCell ref="AW1316:BC1316"/>
    <mergeCell ref="AQ1309:AV1309"/>
    <mergeCell ref="AQ1315:AV1315"/>
    <mergeCell ref="AQ1313:AV1313"/>
    <mergeCell ref="AQ1312:AV1312"/>
    <mergeCell ref="AW1311:BC1311"/>
    <mergeCell ref="Q1314:V1314"/>
    <mergeCell ref="AC1313:AI1313"/>
    <mergeCell ref="AQ1310:AV1310"/>
    <mergeCell ref="AJ1309:AP1309"/>
    <mergeCell ref="AJ1316:AP1316"/>
    <mergeCell ref="AW1309:BC1309"/>
    <mergeCell ref="AW1315:BC1315"/>
    <mergeCell ref="AW1312:BC1312"/>
    <mergeCell ref="AC1310:AI1310"/>
    <mergeCell ref="AQ1297:AV1297"/>
    <mergeCell ref="D1303:J1303"/>
    <mergeCell ref="A1302:C1302"/>
    <mergeCell ref="D1302:J1302"/>
    <mergeCell ref="D1300:J1300"/>
    <mergeCell ref="Q1298:V1298"/>
    <mergeCell ref="A1297:C1297"/>
    <mergeCell ref="A1305:C1305"/>
    <mergeCell ref="D1305:J1305"/>
    <mergeCell ref="Q1306:V1306"/>
    <mergeCell ref="A1308:C1308"/>
    <mergeCell ref="A1309:C1309"/>
    <mergeCell ref="W1356:AB1356"/>
    <mergeCell ref="D1314:J1314"/>
    <mergeCell ref="K1314:P1314"/>
    <mergeCell ref="Q1313:V1313"/>
    <mergeCell ref="K1321:P1321"/>
    <mergeCell ref="K1313:P1313"/>
    <mergeCell ref="W1314:AB1314"/>
    <mergeCell ref="K1315:P1315"/>
    <mergeCell ref="W1317:AB1317"/>
    <mergeCell ref="W1311:AB1311"/>
    <mergeCell ref="W1313:AB1313"/>
    <mergeCell ref="W1337:AB1337"/>
    <mergeCell ref="W1343:AB1343"/>
    <mergeCell ref="A1317:C1317"/>
    <mergeCell ref="A1319:C1319"/>
    <mergeCell ref="A1322:C1322"/>
    <mergeCell ref="A1323:C1323"/>
    <mergeCell ref="A1325:C1325"/>
    <mergeCell ref="D1312:J1312"/>
    <mergeCell ref="Q1302:V1302"/>
    <mergeCell ref="AO1290:AU1290"/>
    <mergeCell ref="A1293:D1294"/>
    <mergeCell ref="Q1296:V1296"/>
    <mergeCell ref="D1296:J1296"/>
    <mergeCell ref="A1299:C1299"/>
    <mergeCell ref="A1300:C1300"/>
    <mergeCell ref="K1307:P1307"/>
    <mergeCell ref="A1306:C1306"/>
    <mergeCell ref="D1311:J1311"/>
    <mergeCell ref="D1301:J1301"/>
    <mergeCell ref="D1308:J1308"/>
    <mergeCell ref="D1309:J1309"/>
    <mergeCell ref="D1306:J1306"/>
    <mergeCell ref="K1305:P1305"/>
    <mergeCell ref="K1306:P1306"/>
    <mergeCell ref="K1303:P1303"/>
    <mergeCell ref="K1311:P1311"/>
    <mergeCell ref="D1304:J1304"/>
    <mergeCell ref="AQ1296:AV1296"/>
    <mergeCell ref="W1296:AB1296"/>
    <mergeCell ref="L1291:AN1291"/>
    <mergeCell ref="A1298:C1298"/>
    <mergeCell ref="D1298:J1298"/>
    <mergeCell ref="Q1308:V1308"/>
    <mergeCell ref="W1300:AB1300"/>
    <mergeCell ref="AC1297:AI1297"/>
    <mergeCell ref="AC1296:AI1296"/>
    <mergeCell ref="D1297:J1297"/>
    <mergeCell ref="AJ1297:AP1297"/>
    <mergeCell ref="A1296:C1296"/>
    <mergeCell ref="W1298:AB1298"/>
    <mergeCell ref="K1296:P1296"/>
    <mergeCell ref="AC1298:AI1298"/>
    <mergeCell ref="AC1302:AI1302"/>
    <mergeCell ref="K1301:P1301"/>
    <mergeCell ref="AJ1296:AP1296"/>
    <mergeCell ref="A1313:C1313"/>
    <mergeCell ref="D1319:J1319"/>
    <mergeCell ref="A1301:C1301"/>
    <mergeCell ref="K1310:P1310"/>
    <mergeCell ref="D1310:J1310"/>
    <mergeCell ref="A1307:C1307"/>
    <mergeCell ref="Q1303:V1303"/>
    <mergeCell ref="Q1311:V1311"/>
    <mergeCell ref="Q1309:V1309"/>
    <mergeCell ref="D1299:J1299"/>
    <mergeCell ref="Q1297:V1297"/>
    <mergeCell ref="AJ1298:AP1298"/>
    <mergeCell ref="K1312:P1312"/>
    <mergeCell ref="Q1312:V1312"/>
    <mergeCell ref="AJ1312:AP1312"/>
    <mergeCell ref="W1308:AB1308"/>
    <mergeCell ref="Q1310:V1310"/>
    <mergeCell ref="A1303:C1303"/>
    <mergeCell ref="A1310:C1310"/>
    <mergeCell ref="D1318:J1318"/>
    <mergeCell ref="W1305:AB1305"/>
    <mergeCell ref="K1308:P1308"/>
    <mergeCell ref="K1304:P1304"/>
    <mergeCell ref="Q1305:V1305"/>
    <mergeCell ref="K1298:P1298"/>
    <mergeCell ref="W1309:AB1309"/>
    <mergeCell ref="K1364:P1364"/>
    <mergeCell ref="D1364:J1364"/>
    <mergeCell ref="A1363:C1363"/>
    <mergeCell ref="A1312:C1312"/>
    <mergeCell ref="A1498:C1498"/>
    <mergeCell ref="D1498:L1498"/>
    <mergeCell ref="F1293:N1293"/>
    <mergeCell ref="F1294:N1294"/>
    <mergeCell ref="D1320:J1320"/>
    <mergeCell ref="K1332:P1332"/>
    <mergeCell ref="D1330:J1330"/>
    <mergeCell ref="K1345:P1345"/>
    <mergeCell ref="D1328:J1328"/>
    <mergeCell ref="D1322:J1322"/>
    <mergeCell ref="A1339:C1339"/>
    <mergeCell ref="A1334:C1334"/>
    <mergeCell ref="A1333:C1333"/>
    <mergeCell ref="K1336:P1336"/>
    <mergeCell ref="D1336:J1336"/>
    <mergeCell ref="A1336:C1336"/>
    <mergeCell ref="K1339:P1339"/>
    <mergeCell ref="D1365:J1365"/>
    <mergeCell ref="K1363:P1363"/>
    <mergeCell ref="K1362:P1362"/>
    <mergeCell ref="A1366:C1366"/>
    <mergeCell ref="A1497:C1497"/>
    <mergeCell ref="K1328:P1328"/>
    <mergeCell ref="A1327:C1327"/>
    <mergeCell ref="D1327:J1327"/>
    <mergeCell ref="D1329:J1329"/>
    <mergeCell ref="K1329:P1329"/>
    <mergeCell ref="D1313:J1313"/>
    <mergeCell ref="D1491:L1491"/>
    <mergeCell ref="D1497:L1497"/>
    <mergeCell ref="A1493:C1493"/>
    <mergeCell ref="A1491:C1491"/>
    <mergeCell ref="D1493:L1493"/>
    <mergeCell ref="A1495:C1495"/>
    <mergeCell ref="A1311:C1311"/>
    <mergeCell ref="D1307:J1307"/>
    <mergeCell ref="A1494:C1494"/>
    <mergeCell ref="A1496:C1496"/>
    <mergeCell ref="A1304:C1304"/>
    <mergeCell ref="A1376:C1376"/>
    <mergeCell ref="A1379:C1379"/>
    <mergeCell ref="K1377:P1377"/>
    <mergeCell ref="K1365:P1365"/>
    <mergeCell ref="K1376:P1376"/>
    <mergeCell ref="K1380:P1380"/>
    <mergeCell ref="K1384:P1384"/>
    <mergeCell ref="M1444:U1444"/>
    <mergeCell ref="M1437:U1437"/>
    <mergeCell ref="Q1359:V1359"/>
    <mergeCell ref="Q1377:V1377"/>
    <mergeCell ref="Q1379:V1379"/>
    <mergeCell ref="Q1381:V1381"/>
    <mergeCell ref="Q1368:V1368"/>
    <mergeCell ref="K1374:P1374"/>
    <mergeCell ref="A1314:C1314"/>
    <mergeCell ref="A1316:C1316"/>
    <mergeCell ref="A1315:C1315"/>
    <mergeCell ref="A1331:C1331"/>
    <mergeCell ref="A1328:C1328"/>
    <mergeCell ref="K1327:P1327"/>
    <mergeCell ref="A1329:C1329"/>
    <mergeCell ref="K1342:P1342"/>
    <mergeCell ref="D1348:J1348"/>
    <mergeCell ref="K1348:P1348"/>
    <mergeCell ref="D1342:J1342"/>
    <mergeCell ref="D1317:J1317"/>
    <mergeCell ref="K1317:P1317"/>
    <mergeCell ref="A1321:C1321"/>
    <mergeCell ref="D1321:J1321"/>
    <mergeCell ref="A1330:C1330"/>
    <mergeCell ref="K1347:P1347"/>
    <mergeCell ref="A1338:C1338"/>
    <mergeCell ref="D1341:J1341"/>
    <mergeCell ref="A1342:C1342"/>
    <mergeCell ref="K1340:P1340"/>
    <mergeCell ref="A1332:C1332"/>
    <mergeCell ref="D1332:J1332"/>
    <mergeCell ref="D1331:J1331"/>
    <mergeCell ref="A1345:C1345"/>
    <mergeCell ref="D1345:J1345"/>
    <mergeCell ref="A1337:C1337"/>
    <mergeCell ref="AP1513:AV1513"/>
    <mergeCell ref="AB1515:AH1515"/>
    <mergeCell ref="AI1511:AO1511"/>
    <mergeCell ref="AB1517:AH1517"/>
    <mergeCell ref="T1515:AA1515"/>
    <mergeCell ref="D1517:L1517"/>
    <mergeCell ref="D1516:L1516"/>
    <mergeCell ref="A1492:C1492"/>
    <mergeCell ref="A1490:C1490"/>
    <mergeCell ref="A1489:C1489"/>
    <mergeCell ref="M1470:S1470"/>
    <mergeCell ref="M1473:S1473"/>
    <mergeCell ref="A1501:C1501"/>
    <mergeCell ref="A1488:C1488"/>
    <mergeCell ref="A1500:C1500"/>
    <mergeCell ref="D1500:L1500"/>
    <mergeCell ref="M1489:S1489"/>
    <mergeCell ref="M1490:S1490"/>
    <mergeCell ref="D1477:L1477"/>
    <mergeCell ref="D1479:L1479"/>
    <mergeCell ref="T1479:AA1479"/>
    <mergeCell ref="M1485:S1485"/>
    <mergeCell ref="D1490:L1490"/>
    <mergeCell ref="D1478:L1478"/>
    <mergeCell ref="M1477:S1477"/>
    <mergeCell ref="M1479:S1479"/>
    <mergeCell ref="AB1491:AH1491"/>
    <mergeCell ref="AB1474:AH1474"/>
    <mergeCell ref="AP1474:AV1474"/>
    <mergeCell ref="M1474:S1474"/>
    <mergeCell ref="A1486:C1486"/>
    <mergeCell ref="D1486:L1486"/>
    <mergeCell ref="Q1328:V1328"/>
    <mergeCell ref="A1340:C1340"/>
    <mergeCell ref="K1341:P1341"/>
    <mergeCell ref="A1344:C1344"/>
    <mergeCell ref="AY286:BB287"/>
    <mergeCell ref="AU281:AX281"/>
    <mergeCell ref="AQ281:AT281"/>
    <mergeCell ref="S287:V287"/>
    <mergeCell ref="B303:BB304"/>
    <mergeCell ref="AC1368:AI1368"/>
    <mergeCell ref="W1355:AB1355"/>
    <mergeCell ref="A1522:C1522"/>
    <mergeCell ref="A1518:C1518"/>
    <mergeCell ref="D1518:L1518"/>
    <mergeCell ref="D1522:L1522"/>
    <mergeCell ref="A1516:C1516"/>
    <mergeCell ref="M1522:S1522"/>
    <mergeCell ref="M1519:S1519"/>
    <mergeCell ref="AW416:BB416"/>
    <mergeCell ref="AW412:BB412"/>
    <mergeCell ref="AW417:BB417"/>
    <mergeCell ref="AQ412:AV412"/>
    <mergeCell ref="C399:D401"/>
    <mergeCell ref="AW403:BB403"/>
    <mergeCell ref="AW405:BB405"/>
    <mergeCell ref="AQ403:AV403"/>
    <mergeCell ref="AW411:BB411"/>
    <mergeCell ref="AQ399:AV399"/>
    <mergeCell ref="AW419:BB419"/>
    <mergeCell ref="AW420:BB420"/>
    <mergeCell ref="AQ423:AV423"/>
    <mergeCell ref="AE287:AH287"/>
    <mergeCell ref="L1:AR1"/>
    <mergeCell ref="C398:AP398"/>
    <mergeCell ref="T154:X154"/>
    <mergeCell ref="J155:N155"/>
    <mergeCell ref="Q394:BB395"/>
    <mergeCell ref="AW398:BB398"/>
    <mergeCell ref="AQ279:AT279"/>
    <mergeCell ref="AA282:AF282"/>
    <mergeCell ref="B43:U43"/>
    <mergeCell ref="K287:N287"/>
    <mergeCell ref="B350:E351"/>
    <mergeCell ref="F350:I350"/>
    <mergeCell ref="B91:D91"/>
    <mergeCell ref="O341:AF341"/>
    <mergeCell ref="J325:P325"/>
    <mergeCell ref="O343:AF343"/>
    <mergeCell ref="F300:I300"/>
    <mergeCell ref="K295:AJ297"/>
    <mergeCell ref="K290:N290"/>
    <mergeCell ref="K288:N288"/>
    <mergeCell ref="AQ289:AT289"/>
    <mergeCell ref="Q324:BB325"/>
    <mergeCell ref="AH331:AQ331"/>
    <mergeCell ref="AE356:AL356"/>
    <mergeCell ref="E279:N279"/>
    <mergeCell ref="H316:AA316"/>
    <mergeCell ref="S289:V289"/>
    <mergeCell ref="AU289:AX289"/>
    <mergeCell ref="AL296:AS296"/>
    <mergeCell ref="AQ290:AT290"/>
    <mergeCell ref="O290:R290"/>
    <mergeCell ref="W290:Z290"/>
    <mergeCell ref="AM356:AT356"/>
    <mergeCell ref="O338:AF338"/>
    <mergeCell ref="J300:P300"/>
    <mergeCell ref="AB316:AU316"/>
    <mergeCell ref="AA279:AF279"/>
    <mergeCell ref="AA280:AF280"/>
    <mergeCell ref="E280:N280"/>
    <mergeCell ref="W288:Z288"/>
    <mergeCell ref="E283:N283"/>
    <mergeCell ref="AU282:AX282"/>
    <mergeCell ref="AE288:AH288"/>
    <mergeCell ref="AG283:AL283"/>
    <mergeCell ref="V280:Z280"/>
    <mergeCell ref="AM280:AP280"/>
    <mergeCell ref="B279:D279"/>
    <mergeCell ref="AU279:AX279"/>
    <mergeCell ref="AG280:AL280"/>
    <mergeCell ref="AA288:AD288"/>
    <mergeCell ref="AL293:AS293"/>
    <mergeCell ref="Q300:BB301"/>
    <mergeCell ref="J301:P301"/>
    <mergeCell ref="AG282:AL282"/>
    <mergeCell ref="AM287:AP287"/>
    <mergeCell ref="AM283:AP283"/>
    <mergeCell ref="AY281:BB281"/>
    <mergeCell ref="B286:AX286"/>
    <mergeCell ref="AL320:AS320"/>
    <mergeCell ref="K361:AD361"/>
    <mergeCell ref="AM360:AT360"/>
    <mergeCell ref="K364:AD364"/>
    <mergeCell ref="AE359:AL359"/>
    <mergeCell ref="AE364:AL364"/>
    <mergeCell ref="AM361:AT361"/>
    <mergeCell ref="AE362:AL362"/>
    <mergeCell ref="K362:AD362"/>
    <mergeCell ref="L345:M347"/>
    <mergeCell ref="J351:P351"/>
    <mergeCell ref="AU362:AY362"/>
    <mergeCell ref="AZ363:BB363"/>
    <mergeCell ref="AM364:AT364"/>
    <mergeCell ref="AE363:AL363"/>
    <mergeCell ref="AU363:AY363"/>
    <mergeCell ref="K357:AD357"/>
    <mergeCell ref="AE357:AL357"/>
    <mergeCell ref="B353:BB354"/>
    <mergeCell ref="F351:I351"/>
    <mergeCell ref="AZ360:BB360"/>
    <mergeCell ref="K359:AD359"/>
    <mergeCell ref="AZ361:BB361"/>
    <mergeCell ref="AH343:AQ343"/>
    <mergeCell ref="Q350:BB351"/>
    <mergeCell ref="O337:AF337"/>
    <mergeCell ref="J350:P350"/>
    <mergeCell ref="L336:M338"/>
    <mergeCell ref="AU357:AY357"/>
    <mergeCell ref="O347:AF347"/>
    <mergeCell ref="AH346:AQ346"/>
    <mergeCell ref="AZ367:BB367"/>
    <mergeCell ref="AQ398:AV398"/>
    <mergeCell ref="Z385:AR385"/>
    <mergeCell ref="K389:AJ391"/>
    <mergeCell ref="Z381:AR381"/>
    <mergeCell ref="AS383:AY383"/>
    <mergeCell ref="AQ402:AV402"/>
    <mergeCell ref="C402:D404"/>
    <mergeCell ref="E405:AP407"/>
    <mergeCell ref="AQ405:AV405"/>
    <mergeCell ref="F394:I394"/>
    <mergeCell ref="AW409:BB409"/>
    <mergeCell ref="O335:AF335"/>
    <mergeCell ref="B287:J288"/>
    <mergeCell ref="AE289:AH289"/>
    <mergeCell ref="AA289:AD289"/>
    <mergeCell ref="J319:AJ321"/>
    <mergeCell ref="AZ358:BB358"/>
    <mergeCell ref="L333:M335"/>
    <mergeCell ref="O334:AF334"/>
    <mergeCell ref="K356:AD356"/>
    <mergeCell ref="K358:AD358"/>
    <mergeCell ref="AU358:AY358"/>
    <mergeCell ref="AZ359:BB359"/>
    <mergeCell ref="AZ356:BB356"/>
    <mergeCell ref="AM358:AT358"/>
    <mergeCell ref="AU359:AY359"/>
    <mergeCell ref="AM357:AT357"/>
    <mergeCell ref="L342:M344"/>
    <mergeCell ref="O344:AF344"/>
    <mergeCell ref="O346:AF346"/>
    <mergeCell ref="AZ357:BB357"/>
    <mergeCell ref="J369:P369"/>
    <mergeCell ref="C405:D407"/>
    <mergeCell ref="C408:D410"/>
    <mergeCell ref="E408:AP410"/>
    <mergeCell ref="E414:AP416"/>
    <mergeCell ref="AQ409:AV409"/>
    <mergeCell ref="E417:AP419"/>
    <mergeCell ref="C417:D419"/>
    <mergeCell ref="C414:D416"/>
    <mergeCell ref="AQ417:AV417"/>
    <mergeCell ref="AQ416:AV416"/>
    <mergeCell ref="AQ407:AV407"/>
    <mergeCell ref="B374:BB375"/>
    <mergeCell ref="AW400:BB400"/>
    <mergeCell ref="B372:BB373"/>
    <mergeCell ref="B369:E370"/>
    <mergeCell ref="F369:I369"/>
    <mergeCell ref="AW399:BB399"/>
    <mergeCell ref="AS381:AY381"/>
    <mergeCell ref="AS385:AY385"/>
    <mergeCell ref="AQ401:AV401"/>
    <mergeCell ref="D670:G670"/>
    <mergeCell ref="AG667:AK667"/>
    <mergeCell ref="W670:AA670"/>
    <mergeCell ref="R670:V670"/>
    <mergeCell ref="AQ419:AV419"/>
    <mergeCell ref="H669:L669"/>
    <mergeCell ref="AC645:AG645"/>
    <mergeCell ref="Q657:BB658"/>
    <mergeCell ref="F370:I370"/>
    <mergeCell ref="Q369:BB370"/>
    <mergeCell ref="D666:G666"/>
    <mergeCell ref="AJ598:AP598"/>
    <mergeCell ref="AQ596:AW596"/>
    <mergeCell ref="AQ597:AW597"/>
    <mergeCell ref="AG603:AK604"/>
    <mergeCell ref="AA599:AI599"/>
    <mergeCell ref="AJ599:AP599"/>
    <mergeCell ref="X646:AB646"/>
    <mergeCell ref="H646:M646"/>
    <mergeCell ref="B660:BB661"/>
    <mergeCell ref="AV663:AZ663"/>
    <mergeCell ref="AD627:AJ627"/>
    <mergeCell ref="X642:AB642"/>
    <mergeCell ref="S642:W642"/>
    <mergeCell ref="AH643:AL643"/>
    <mergeCell ref="AQ666:AU666"/>
    <mergeCell ref="H664:L664"/>
    <mergeCell ref="AQ663:AU663"/>
    <mergeCell ref="AL663:AP663"/>
    <mergeCell ref="AL664:AP664"/>
    <mergeCell ref="M664:Q664"/>
    <mergeCell ref="R664:V664"/>
    <mergeCell ref="AC670:AF670"/>
    <mergeCell ref="AL671:AP671"/>
    <mergeCell ref="AC671:AF671"/>
    <mergeCell ref="R673:V673"/>
    <mergeCell ref="AG670:AK670"/>
    <mergeCell ref="AG669:AK669"/>
    <mergeCell ref="AV670:AZ670"/>
    <mergeCell ref="AL673:AP673"/>
    <mergeCell ref="AC673:AF673"/>
    <mergeCell ref="W668:AA668"/>
    <mergeCell ref="AC668:AF668"/>
    <mergeCell ref="AQ672:AU672"/>
    <mergeCell ref="AH835:AN835"/>
    <mergeCell ref="AH837:AN837"/>
    <mergeCell ref="M678:Q678"/>
    <mergeCell ref="AT782:BA782"/>
    <mergeCell ref="AH815:AS817"/>
    <mergeCell ref="AH806:AS808"/>
    <mergeCell ref="AV672:AZ672"/>
    <mergeCell ref="K803:AG805"/>
    <mergeCell ref="K821:AG823"/>
    <mergeCell ref="J826:P826"/>
    <mergeCell ref="H677:L677"/>
    <mergeCell ref="M677:Q677"/>
    <mergeCell ref="R676:V676"/>
    <mergeCell ref="AC672:AF672"/>
    <mergeCell ref="W673:AA673"/>
    <mergeCell ref="AC676:AF676"/>
    <mergeCell ref="M675:Q675"/>
    <mergeCell ref="AV675:AZ675"/>
    <mergeCell ref="AT753:BA755"/>
    <mergeCell ref="AC678:AF678"/>
    <mergeCell ref="M672:Q672"/>
    <mergeCell ref="M674:Q674"/>
    <mergeCell ref="D672:G672"/>
    <mergeCell ref="H674:L674"/>
    <mergeCell ref="R674:V674"/>
    <mergeCell ref="W674:AA674"/>
    <mergeCell ref="AD844:AI844"/>
    <mergeCell ref="X842:AO842"/>
    <mergeCell ref="X844:AC844"/>
    <mergeCell ref="AD845:AI845"/>
    <mergeCell ref="AD846:AI846"/>
    <mergeCell ref="O841:AO841"/>
    <mergeCell ref="AA835:AG835"/>
    <mergeCell ref="O836:Z836"/>
    <mergeCell ref="O837:Z837"/>
    <mergeCell ref="E762:AS764"/>
    <mergeCell ref="C782:AS782"/>
    <mergeCell ref="AH809:AS811"/>
    <mergeCell ref="W676:AA676"/>
    <mergeCell ref="AH708:AQ708"/>
    <mergeCell ref="Q689:BB690"/>
    <mergeCell ref="W678:AA678"/>
    <mergeCell ref="AL676:AP676"/>
    <mergeCell ref="AQ677:AU677"/>
    <mergeCell ref="AV677:AZ677"/>
    <mergeCell ref="H678:L678"/>
    <mergeCell ref="AQ673:AU673"/>
    <mergeCell ref="AV676:AZ676"/>
    <mergeCell ref="B826:E827"/>
    <mergeCell ref="L722:M724"/>
    <mergeCell ref="AG696:AK697"/>
    <mergeCell ref="AL678:AP678"/>
    <mergeCell ref="AL677:AP677"/>
    <mergeCell ref="F778:I778"/>
    <mergeCell ref="Q778:BB779"/>
    <mergeCell ref="AU784:AZ784"/>
    <mergeCell ref="J779:P779"/>
    <mergeCell ref="F773:I773"/>
    <mergeCell ref="C795:D797"/>
    <mergeCell ref="J778:P778"/>
    <mergeCell ref="C732:D734"/>
    <mergeCell ref="C731:AS731"/>
    <mergeCell ref="E741:AS743"/>
    <mergeCell ref="AK680:AO680"/>
    <mergeCell ref="AL696:AP697"/>
    <mergeCell ref="AE693:AI693"/>
    <mergeCell ref="J727:P727"/>
    <mergeCell ref="O720:AF720"/>
    <mergeCell ref="O721:AF721"/>
    <mergeCell ref="L719:M721"/>
    <mergeCell ref="AT750:BA752"/>
    <mergeCell ref="J689:P689"/>
    <mergeCell ref="B704:BB705"/>
    <mergeCell ref="F702:I702"/>
    <mergeCell ref="AG663:AK663"/>
    <mergeCell ref="AC663:AF663"/>
    <mergeCell ref="Z383:AR383"/>
    <mergeCell ref="BJ884:BM884"/>
    <mergeCell ref="Q877:BB878"/>
    <mergeCell ref="AJ847:AO847"/>
    <mergeCell ref="AD848:AI848"/>
    <mergeCell ref="R848:W848"/>
    <mergeCell ref="O849:Q849"/>
    <mergeCell ref="AM914:AN914"/>
    <mergeCell ref="AK920:AP920"/>
    <mergeCell ref="P856:AC856"/>
    <mergeCell ref="O712:AF712"/>
    <mergeCell ref="BF884:BI884"/>
    <mergeCell ref="Y870:AO870"/>
    <mergeCell ref="P854:AC854"/>
    <mergeCell ref="P857:AC857"/>
    <mergeCell ref="P855:AC855"/>
    <mergeCell ref="R868:X868"/>
    <mergeCell ref="P861:AC861"/>
    <mergeCell ref="R873:X873"/>
    <mergeCell ref="R870:X870"/>
    <mergeCell ref="O723:AF723"/>
    <mergeCell ref="AH720:AQ720"/>
    <mergeCell ref="O715:AF715"/>
    <mergeCell ref="O845:Q845"/>
    <mergeCell ref="AJ845:AO845"/>
    <mergeCell ref="AS908:AW908"/>
    <mergeCell ref="AM911:AN911"/>
    <mergeCell ref="AK896:AP896"/>
    <mergeCell ref="AO908:AR908"/>
    <mergeCell ref="AI885:AL885"/>
    <mergeCell ref="C423:D425"/>
    <mergeCell ref="E429:S431"/>
    <mergeCell ref="J438:P438"/>
    <mergeCell ref="J439:P439"/>
    <mergeCell ref="F438:I438"/>
    <mergeCell ref="F434:I434"/>
    <mergeCell ref="E420:AP422"/>
    <mergeCell ref="AM644:AQ644"/>
    <mergeCell ref="H645:M645"/>
    <mergeCell ref="AH645:AL645"/>
    <mergeCell ref="AW413:BB413"/>
    <mergeCell ref="AW415:BB415"/>
    <mergeCell ref="AW414:BB414"/>
    <mergeCell ref="AQ404:AV404"/>
    <mergeCell ref="C411:D413"/>
    <mergeCell ref="AQ414:AV414"/>
    <mergeCell ref="E402:AP404"/>
    <mergeCell ref="H644:M644"/>
    <mergeCell ref="K622:O622"/>
    <mergeCell ref="K624:O624"/>
    <mergeCell ref="W626:AC626"/>
    <mergeCell ref="W625:AC625"/>
    <mergeCell ref="W618:AC618"/>
    <mergeCell ref="K617:O617"/>
    <mergeCell ref="K621:O621"/>
    <mergeCell ref="P626:V626"/>
    <mergeCell ref="AK619:AQ619"/>
    <mergeCell ref="AD625:AJ625"/>
    <mergeCell ref="P624:V624"/>
    <mergeCell ref="K625:O625"/>
    <mergeCell ref="AK626:AQ626"/>
    <mergeCell ref="K623:O623"/>
    <mergeCell ref="AY91:BB91"/>
    <mergeCell ref="L330:M332"/>
    <mergeCell ref="O340:AF340"/>
    <mergeCell ref="AU364:AY364"/>
    <mergeCell ref="B324:E325"/>
    <mergeCell ref="AH334:AQ334"/>
    <mergeCell ref="Z379:AR379"/>
    <mergeCell ref="AH340:AQ340"/>
    <mergeCell ref="L339:M341"/>
    <mergeCell ref="B394:E395"/>
    <mergeCell ref="AH337:AQ337"/>
    <mergeCell ref="E399:AP401"/>
    <mergeCell ref="F324:I324"/>
    <mergeCell ref="K360:AD360"/>
    <mergeCell ref="AE358:AL358"/>
    <mergeCell ref="AM362:AT362"/>
    <mergeCell ref="J370:P370"/>
    <mergeCell ref="F395:I395"/>
    <mergeCell ref="AE360:AL360"/>
    <mergeCell ref="K365:AD365"/>
    <mergeCell ref="AZ364:BB364"/>
    <mergeCell ref="AU280:AX280"/>
    <mergeCell ref="O330:AE332"/>
    <mergeCell ref="V282:Z282"/>
    <mergeCell ref="AU360:AY360"/>
    <mergeCell ref="B327:BB328"/>
    <mergeCell ref="AZ365:BB365"/>
    <mergeCell ref="AE361:AL361"/>
    <mergeCell ref="J394:P394"/>
    <mergeCell ref="AU361:AY361"/>
    <mergeCell ref="AM359:AT359"/>
    <mergeCell ref="AM365:AT365"/>
    <mergeCell ref="AQ406:AV406"/>
    <mergeCell ref="AW406:BB406"/>
    <mergeCell ref="AQ400:AV400"/>
    <mergeCell ref="AW404:BB404"/>
    <mergeCell ref="AS885:AW885"/>
    <mergeCell ref="W672:AA672"/>
    <mergeCell ref="H676:L676"/>
    <mergeCell ref="R678:V678"/>
    <mergeCell ref="L707:M709"/>
    <mergeCell ref="Y872:AO872"/>
    <mergeCell ref="AP869:AU869"/>
    <mergeCell ref="AG678:AK678"/>
    <mergeCell ref="M696:AF699"/>
    <mergeCell ref="F701:I701"/>
    <mergeCell ref="O707:AE709"/>
    <mergeCell ref="AC664:AF664"/>
    <mergeCell ref="AG683:AK684"/>
    <mergeCell ref="E735:AS737"/>
    <mergeCell ref="AL683:AP684"/>
    <mergeCell ref="AQ676:AU676"/>
    <mergeCell ref="AH838:AN838"/>
    <mergeCell ref="AH836:AN836"/>
    <mergeCell ref="AH833:AN833"/>
    <mergeCell ref="AW401:BB401"/>
    <mergeCell ref="AM643:AQ643"/>
    <mergeCell ref="AK625:AQ625"/>
    <mergeCell ref="B438:E439"/>
    <mergeCell ref="E411:AP413"/>
    <mergeCell ref="H663:L663"/>
    <mergeCell ref="R663:V663"/>
    <mergeCell ref="C420:D422"/>
    <mergeCell ref="B434:E435"/>
    <mergeCell ref="O724:AF724"/>
    <mergeCell ref="W675:AA675"/>
    <mergeCell ref="AC674:AF674"/>
    <mergeCell ref="AC675:AF675"/>
    <mergeCell ref="AG677:AK677"/>
    <mergeCell ref="D671:G671"/>
    <mergeCell ref="B949:D951"/>
    <mergeCell ref="AS947:AW947"/>
    <mergeCell ref="AS950:AW950"/>
    <mergeCell ref="AK953:AP953"/>
    <mergeCell ref="AK956:AP956"/>
    <mergeCell ref="AC947:AG947"/>
    <mergeCell ref="AC677:AF677"/>
    <mergeCell ref="AM944:AN944"/>
    <mergeCell ref="AI947:AL947"/>
    <mergeCell ref="AO950:AR950"/>
    <mergeCell ref="AM976:AN976"/>
    <mergeCell ref="E753:AS755"/>
    <mergeCell ref="O833:Z833"/>
    <mergeCell ref="O834:Z834"/>
    <mergeCell ref="AH831:AN831"/>
    <mergeCell ref="AK813:AP813"/>
    <mergeCell ref="AA832:AG832"/>
    <mergeCell ref="AH834:AN834"/>
    <mergeCell ref="R672:V672"/>
    <mergeCell ref="Q727:BB728"/>
    <mergeCell ref="B885:AH885"/>
    <mergeCell ref="B901:D903"/>
    <mergeCell ref="B907:D909"/>
    <mergeCell ref="J728:P728"/>
    <mergeCell ref="AQ678:AU678"/>
    <mergeCell ref="AH723:AQ723"/>
    <mergeCell ref="AS979:AW979"/>
    <mergeCell ref="AX994:BB994"/>
    <mergeCell ref="AX997:BB997"/>
    <mergeCell ref="AX1000:BB1000"/>
    <mergeCell ref="AK1006:AP1006"/>
    <mergeCell ref="AS1006:AW1006"/>
    <mergeCell ref="AO994:AR994"/>
    <mergeCell ref="AM994:AN994"/>
    <mergeCell ref="AS1003:AW1003"/>
    <mergeCell ref="AS1000:AW1000"/>
    <mergeCell ref="AM1000:AN1000"/>
    <mergeCell ref="B975:C977"/>
    <mergeCell ref="B990:C992"/>
    <mergeCell ref="E961:AH963"/>
    <mergeCell ref="AX1006:BB1006"/>
    <mergeCell ref="AX896:BB896"/>
    <mergeCell ref="E738:AS740"/>
    <mergeCell ref="E744:AS746"/>
    <mergeCell ref="AX982:BB982"/>
    <mergeCell ref="AX911:BB911"/>
    <mergeCell ref="AX908:BB908"/>
    <mergeCell ref="AX885:BB885"/>
    <mergeCell ref="AX905:BB905"/>
    <mergeCell ref="Q826:BB827"/>
    <mergeCell ref="F826:I826"/>
    <mergeCell ref="AX929:BB929"/>
    <mergeCell ref="AX914:BB914"/>
    <mergeCell ref="AS911:AW911"/>
    <mergeCell ref="AX923:BB923"/>
    <mergeCell ref="AX947:BB947"/>
    <mergeCell ref="AX935:BB935"/>
    <mergeCell ref="AI941:AL941"/>
    <mergeCell ref="D972:AH974"/>
    <mergeCell ref="E958:AH960"/>
    <mergeCell ref="AS973:AW973"/>
    <mergeCell ref="AM1012:AN1012"/>
    <mergeCell ref="B961:D963"/>
    <mergeCell ref="L968:AD968"/>
    <mergeCell ref="B971:AR971"/>
    <mergeCell ref="AI973:AL973"/>
    <mergeCell ref="AG968:AQ968"/>
    <mergeCell ref="B972:C974"/>
    <mergeCell ref="AO973:AR973"/>
    <mergeCell ref="D1005:AH1007"/>
    <mergeCell ref="B981:C983"/>
    <mergeCell ref="B978:C980"/>
    <mergeCell ref="AS976:AW976"/>
    <mergeCell ref="D1014:AH1016"/>
    <mergeCell ref="AS971:AW971"/>
    <mergeCell ref="AK988:AP988"/>
    <mergeCell ref="AK985:AP985"/>
    <mergeCell ref="AI1012:AL1012"/>
    <mergeCell ref="AK1015:AP1015"/>
    <mergeCell ref="D1008:AH1010"/>
    <mergeCell ref="AS994:AW994"/>
    <mergeCell ref="AO1012:AR1012"/>
    <mergeCell ref="B958:D960"/>
    <mergeCell ref="B993:C995"/>
    <mergeCell ref="AO991:AR991"/>
    <mergeCell ref="AO979:AR979"/>
    <mergeCell ref="B965:BB965"/>
    <mergeCell ref="AX976:BB976"/>
    <mergeCell ref="AX973:BB973"/>
    <mergeCell ref="D984:AH986"/>
    <mergeCell ref="BF1046:BI1046"/>
    <mergeCell ref="BJ1046:BM1046"/>
    <mergeCell ref="D1027:AH1029"/>
    <mergeCell ref="AX1034:BB1034"/>
    <mergeCell ref="AC1046:AG1046"/>
    <mergeCell ref="AI1046:AL1046"/>
    <mergeCell ref="AM1046:AN1046"/>
    <mergeCell ref="AO1046:AR1046"/>
    <mergeCell ref="AS1046:AW1046"/>
    <mergeCell ref="AX1046:BB1046"/>
    <mergeCell ref="AX1037:BB1037"/>
    <mergeCell ref="AX1040:BB1040"/>
    <mergeCell ref="AS1034:AW1034"/>
    <mergeCell ref="AS1037:AW1037"/>
    <mergeCell ref="AK1037:AP1037"/>
    <mergeCell ref="B1026:AR1026"/>
    <mergeCell ref="B1025:BB1025"/>
    <mergeCell ref="B1033:C1035"/>
    <mergeCell ref="AS1031:AW1031"/>
    <mergeCell ref="D1033:AH1035"/>
    <mergeCell ref="B1030:C1032"/>
    <mergeCell ref="D1030:AH1032"/>
    <mergeCell ref="AX1031:BB1031"/>
    <mergeCell ref="AK1034:AP1034"/>
    <mergeCell ref="AK1031:AP1031"/>
    <mergeCell ref="B1027:C1029"/>
    <mergeCell ref="B1042:C1044"/>
    <mergeCell ref="B1036:C1038"/>
    <mergeCell ref="D1042:AH1044"/>
    <mergeCell ref="AS1028:AW1028"/>
    <mergeCell ref="AX1028:BB1028"/>
    <mergeCell ref="D1036:AH1038"/>
    <mergeCell ref="AX988:BB988"/>
    <mergeCell ref="AS1012:AW1012"/>
    <mergeCell ref="AS1009:AW1009"/>
    <mergeCell ref="AS1026:AW1026"/>
    <mergeCell ref="AK1018:AP1018"/>
    <mergeCell ref="AK1009:AP1009"/>
    <mergeCell ref="AX1021:BB1021"/>
    <mergeCell ref="B1017:C1019"/>
    <mergeCell ref="B1014:C1016"/>
    <mergeCell ref="AX991:BB991"/>
    <mergeCell ref="AI1000:AL1000"/>
    <mergeCell ref="AS991:AW991"/>
    <mergeCell ref="AX1012:BB1012"/>
    <mergeCell ref="AX1003:BB1003"/>
    <mergeCell ref="AM997:AN997"/>
    <mergeCell ref="AX1009:BB1009"/>
    <mergeCell ref="D1017:AH1019"/>
    <mergeCell ref="AK1003:AP1003"/>
    <mergeCell ref="AS997:AW997"/>
    <mergeCell ref="D993:AH995"/>
    <mergeCell ref="AI997:AL997"/>
    <mergeCell ref="AI1022:AW1022"/>
    <mergeCell ref="AI1021:AW1021"/>
    <mergeCell ref="AX1018:BB1018"/>
  </mergeCells>
  <phoneticPr fontId="2" type="noConversion"/>
  <conditionalFormatting sqref="P1186:U1186">
    <cfRule type="cellIs" dxfId="6" priority="2" stopIfTrue="1" operator="notEqual">
      <formula>1000</formula>
    </cfRule>
  </conditionalFormatting>
  <conditionalFormatting sqref="P1134:U1134">
    <cfRule type="expression" dxfId="5" priority="3" stopIfTrue="1">
      <formula>$P$1186&lt;&gt;1000</formula>
    </cfRule>
  </conditionalFormatting>
  <conditionalFormatting sqref="Q1075:Y1075">
    <cfRule type="cellIs" dxfId="4" priority="4" stopIfTrue="1" operator="notEqual">
      <formula>"codice fiscale del referente/delegato o, in caso di società, partita IVA"</formula>
    </cfRule>
  </conditionalFormatting>
  <conditionalFormatting sqref="B1025:BB1025 B965:J970 AS965:BB970 K965:AR966 K970:AR970 B884:BB884">
    <cfRule type="cellIs" dxfId="3" priority="5" stopIfTrue="1" operator="equal">
      <formula>"Maggiorazione per edifici con beni di particolare pregio storico-artistico - DA NON COMPILARE"</formula>
    </cfRule>
  </conditionalFormatting>
  <conditionalFormatting sqref="AY242:BB242 AN153:AR153">
    <cfRule type="cellIs" dxfId="2" priority="6" stopIfTrue="1" operator="notEqual">
      <formula>1</formula>
    </cfRule>
  </conditionalFormatting>
  <conditionalFormatting sqref="O84:BB85">
    <cfRule type="cellIs" dxfId="1" priority="7" stopIfTrue="1" operator="notEqual">
      <formula>"DANNO"</formula>
    </cfRule>
  </conditionalFormatting>
  <conditionalFormatting sqref="AZ285:BB285">
    <cfRule type="expression" dxfId="0" priority="8" stopIfTrue="1">
      <formula>"$AR$45=1"</formula>
    </cfRule>
  </conditionalFormatting>
  <dataValidations count="76">
    <dataValidation type="decimal" operator="greaterThanOrEqual" allowBlank="1" showInputMessage="1" showErrorMessage="1" sqref="AO1278:AU1278 AO1287:AU1287 AV1675:BA1675 AP1258:AV1262 AX1136:BC1185 P1136:AK1185 AO1049:AR1049 AI1049:AL1049 AO1046:AR1046 AI1046:AL1046 Q447:U447 P618:AC627 S643:AG648 AQ664:AQ678 AG664:AG678 R664:R678 H664:H678 W191:AL195 AN153:AR153 Q445:U445 AI822:AR822 AO950:AR950 AI950:AL950 AO947:AR947 AI947:AL947 AO941:AR941 AI941:AL941 AO911:AR911 AI911:AL911 AO908:AR908 AI908:AL908 AO1028:AR1028 AI1028:AL1028 AK1037:AP1037 AK1003:AP1003 AI994:AL994 AO994:AR994 AI1012:AL1012 AO1012:AR1012 AI973:AL973 AI976:AL976 AI997:AL997 AO979:AR979 AO997:AR997 AK1015:AP1015 AK1018:AP1018 AO976:AR976 AO973:AR973 AI979:AL979 AK1009:AP1009 AK1043:AP1043" xr:uid="{00000000-0002-0000-0D00-000000000000}">
      <formula1>0</formula1>
    </dataValidation>
    <dataValidation operator="greaterThanOrEqual" allowBlank="1" showInputMessage="1" showErrorMessage="1" sqref="AO1288:AU1288 AI1262:AO1262 AI1050:AR1050 AI1047:AR1048 AI1045:AR1045 AI951:AR951 AK952:AP952 AI940:AR940 AQ915:AR939 AK933:AP939 AI915:AJ939 AI912:AR913 AI906:AR907 AI909:AR910 AQ889:AR904 AK900:AP904 AI889:AJ904 AK954:AP955 AI948:AR949 AQ952:AR963 AI952:AJ963 AI942:AR946 AK915:AP919 AK957:AP963 AK891:AP895 AK930:AP931 AK927:AP928 AK924:AP925 AK921:AP922 AK897:AP898 AK889:AP889" xr:uid="{00000000-0002-0000-0D00-000001000000}"/>
    <dataValidation type="list" allowBlank="1" showInputMessage="1" showErrorMessage="1" sqref="AF1683 AF1685 N1685 N1683 AX1683 AX1685 AZ1655 AZ1658 AU1658 AU1655 AU1652 AU1649 AZ1625 AZ1628 AZ1631 AZ1634 AZ1637 AZ1640 AZ1643 AZ1646 AU1646 AU1643 AU1640 AU1637 AU1634 AU1631 AU1628 AU1625 AZ1649 AZ1652 AZ1622 AZ1619 AZ1616 AZ1613 AZ1610 AZ1607 AZ1604 AU1622 AU1619 AU1616 AU1613 AU1610 AU1607 AU1604 AI506 AB90:AD93 AE90:BB94 AO70:AP75 O90:AA94 AI527 AI550 AI574" xr:uid="{00000000-0002-0000-0D00-000002000000}">
      <formula1>scegli</formula1>
    </dataValidation>
    <dataValidation type="decimal" allowBlank="1" showInputMessage="1" showErrorMessage="1" sqref="K1298:P1347 W1298:AB1347 V33:AQ42" xr:uid="{00000000-0002-0000-0D00-000003000000}">
      <formula1>0</formula1>
      <formula2>10000000</formula2>
    </dataValidation>
    <dataValidation type="decimal" operator="greaterThan" allowBlank="1" showInputMessage="1" showErrorMessage="1" sqref="M1714:Q1714 AW1717:BA1717 AW1714:BA1714 AN1714:AR1714 AN1717:AR1717 AE1717:AI1717 AE1714:AI1714 V1714:Z1714 V1717:Z1717 M1717:Q1717 AY1195:BC1249 W1195:AA1249" xr:uid="{00000000-0002-0000-0D00-000004000000}">
      <formula1>0</formula1>
    </dataValidation>
    <dataValidation type="list" allowBlank="1" showInputMessage="1" showErrorMessage="1" sqref="AN1693:AR1703" xr:uid="{00000000-0002-0000-0D00-000005000000}">
      <formula1>livello_attivazione</formula1>
    </dataValidation>
    <dataValidation type="decimal" allowBlank="1" showInputMessage="1" showErrorMessage="1" sqref="AS1693:BB1703 AJ1062:AR1062" xr:uid="{00000000-0002-0000-0D00-000006000000}">
      <formula1>0</formula1>
      <formula2>3</formula2>
    </dataValidation>
    <dataValidation type="textLength" allowBlank="1" showInputMessage="1" showErrorMessage="1" errorTitle="ATTENZIONE" error="Il testo non può superare i 35 caratteri." sqref="AA1693:AM1703" xr:uid="{00000000-0002-0000-0D00-000007000000}">
      <formula1>0</formula1>
      <formula2>35</formula2>
    </dataValidation>
    <dataValidation type="decimal" allowBlank="1" showInputMessage="1" showErrorMessage="1" sqref="AV1688:BA1688" xr:uid="{00000000-0002-0000-0D00-000008000000}">
      <formula1>1</formula1>
      <formula2>6</formula2>
    </dataValidation>
    <dataValidation type="list" allowBlank="1" showInputMessage="1" showErrorMessage="1" sqref="AV1673:BA1673" xr:uid="{00000000-0002-0000-0D00-000009000000}">
      <formula1>sl</formula1>
    </dataValidation>
    <dataValidation type="list" allowBlank="1" showInputMessage="1" showErrorMessage="1" sqref="U1669:Z1669" xr:uid="{00000000-0002-0000-0D00-00000A000000}">
      <formula1>cat_suolo</formula1>
    </dataValidation>
    <dataValidation type="list" allowBlank="1" showInputMessage="1" showErrorMessage="1" sqref="AV1669:BA1669" xr:uid="{00000000-0002-0000-0D00-00000B000000}">
      <formula1>vn</formula1>
    </dataValidation>
    <dataValidation type="list" allowBlank="1" showInputMessage="1" showErrorMessage="1" sqref="AV1671:BA1671" xr:uid="{00000000-0002-0000-0D00-00000C000000}">
      <formula1>cu</formula1>
    </dataValidation>
    <dataValidation type="whole" operator="greaterThanOrEqual" allowBlank="1" showInputMessage="1" showErrorMessage="1" sqref="AF1077:AP1126 AI905:AL905 AO905:AR905 AK956:AP956 AK899:AP899 AK896:AP896 AI914:AL914 AO914:AR914 AO1000:AR1000 AK1034:AP1034 AK1031:AP1031 AK1040:AP1040 AK1006:AP1006 AK985:AP985 AK988:AP988 AI991:AL991 AO991:AR991 AI1000:AL1000" xr:uid="{00000000-0002-0000-0D00-00000D000000}">
      <formula1>0</formula1>
    </dataValidation>
    <dataValidation type="list" allowBlank="1" showInputMessage="1" showErrorMessage="1" sqref="AQ1077:AT1126 AU1195:AU1249 S1195:S1249" xr:uid="{00000000-0002-0000-0D00-00000E000000}">
      <formula1>cat_cat</formula1>
    </dataValidation>
    <dataValidation type="decimal" allowBlank="1" showInputMessage="1" showErrorMessage="1" sqref="AV1132:BB1132" xr:uid="{00000000-0002-0000-0D00-00000F000000}">
      <formula1>0</formula1>
      <formula2>100000</formula2>
    </dataValidation>
    <dataValidation type="textLength" operator="lessThan" allowBlank="1" showInputMessage="1" showErrorMessage="1" errorTitle="ERRORE" error="Il codice fiscale deve essere un codice alfanumerico di 16 cifre." sqref="Q1077:Y1126" xr:uid="{00000000-0002-0000-0D00-000010000000}">
      <formula1>30</formula1>
    </dataValidation>
    <dataValidation type="list" allowBlank="1" showInputMessage="1" showErrorMessage="1" sqref="AU1077:BC1126" xr:uid="{00000000-0002-0000-0D00-000011000000}">
      <formula1>_uso3</formula1>
    </dataValidation>
    <dataValidation type="list" allowBlank="1" showInputMessage="1" showErrorMessage="1" sqref="Z1077:AE1126" xr:uid="{00000000-0002-0000-0D00-000012000000}">
      <formula1>titoloProp</formula1>
    </dataValidation>
    <dataValidation type="list" allowBlank="1" showInputMessage="1" showErrorMessage="1" sqref="C1195:C1249 AE1195:AE1249" xr:uid="{00000000-0002-0000-0D00-000013000000}">
      <formula1>$BG$1077:$BG$1126</formula1>
    </dataValidation>
    <dataValidation type="textLength" operator="lessThan" allowBlank="1" showInputMessage="1" showErrorMessage="1" sqref="H1262:AG1262" xr:uid="{00000000-0002-0000-0D00-000014000000}">
      <formula1>50</formula1>
    </dataValidation>
    <dataValidation type="decimal" allowBlank="1" showInputMessage="1" showErrorMessage="1" sqref="AJ1070:AR1070 K288:AX288 AE109:AL114 AY237:BB241 T153:AM153 M590:AI600 AK982:AP982" xr:uid="{00000000-0002-0000-0D00-000015000000}">
      <formula1>0</formula1>
      <formula2>1</formula2>
    </dataValidation>
    <dataValidation type="list" allowBlank="1" showInputMessage="1" showErrorMessage="1" sqref="AG1061:AH1061 AH340:AQ340 AH331:AQ331 AE357:AL366 AL320:AS320 AM222:AR222 AM219:AR219 AM216:AR216 AM213:AR213 AM210:AR210 AM207:AR207 AM204:AR204 AG180:AP180 AU790:AZ790 AU796:AZ796 AH708:AQ708 AH717:AQ717 AJ590:AP600 AU784:AZ784 AK813:AP813" xr:uid="{00000000-0002-0000-0D00-000016000000}">
      <formula1>sino</formula1>
    </dataValidation>
    <dataValidation type="list" allowBlank="1" showInputMessage="1" showErrorMessage="1" sqref="AG968:AQ968" xr:uid="{00000000-0002-0000-0D00-000017000000}">
      <formula1>tipoVincolo</formula1>
    </dataValidation>
    <dataValidation type="list" operator="greaterThanOrEqual" allowBlank="1" showInputMessage="1" showErrorMessage="1" sqref="AK890:AP890 AK953:AP953 AK932:AP932 AK929:AP929 AK926:AP926 AK923:AP923 AK920:AP920" xr:uid="{00000000-0002-0000-0D00-000018000000}">
      <formula1>sino</formula1>
    </dataValidation>
    <dataValidation type="decimal" allowBlank="1" showInputMessage="1" showErrorMessage="1" sqref="AV869:BB874 R869:X874" xr:uid="{00000000-0002-0000-0D00-000019000000}">
      <formula1>0</formula1>
      <formula2>10000</formula2>
    </dataValidation>
    <dataValidation type="whole" allowBlank="1" showInputMessage="1" showErrorMessage="1" sqref="L869:Q874 AP869:AU874" xr:uid="{00000000-0002-0000-0D00-00001A000000}">
      <formula1>0</formula1>
      <formula2>1000</formula2>
    </dataValidation>
    <dataValidation type="list" allowBlank="1" showInputMessage="1" showErrorMessage="1" sqref="AC947:AG947 AC890:AG890 AC899:AG899 AC896:AG896 AC914:AG914 AC911:AG911 AC908:AG908 AC905:AG905 AC923:AG923 AC932:AG932 AC929:AG929 AC926:AG926 AC920:AG920 AC941:AG941 AC956:AG956 AC953:AG953 AC950:AG950" xr:uid="{00000000-0002-0000-0D00-00001B000000}">
      <formula1>epoca_interesse_paes</formula1>
    </dataValidation>
    <dataValidation type="decimal" allowBlank="1" showInputMessage="1" showErrorMessage="1" sqref="AH723:AQ723 AH346:AQ346 AH343:AQ343 AH720:AQ720" xr:uid="{00000000-0002-0000-0D00-00001C000000}">
      <formula1>0</formula1>
      <formula2>50</formula2>
    </dataValidation>
    <dataValidation type="list" allowBlank="1" showInputMessage="1" showErrorMessage="1" sqref="AH714:AQ714 AH337:AQ337" xr:uid="{00000000-0002-0000-0D00-00001D000000}">
      <formula1>tipo_terreno</formula1>
    </dataValidation>
    <dataValidation type="list" allowBlank="1" showInputMessage="1" showErrorMessage="1" sqref="AH711:AQ711 AH334:AQ334" xr:uid="{00000000-0002-0000-0D00-00001E000000}">
      <formula1>tipo_fondazioni</formula1>
    </dataValidation>
    <dataValidation type="decimal" allowBlank="1" showInputMessage="1" showErrorMessage="1" errorTitle="ATTENZIONE" error="Il diametro deve essere compreso fra 50 e 150 mm" sqref="M664:M678 AL664:AL678" xr:uid="{00000000-0002-0000-0D00-00001F000000}">
      <formula1>50</formula1>
      <formula2>150</formula2>
    </dataValidation>
    <dataValidation type="list" allowBlank="1" showInputMessage="1" showErrorMessage="1" sqref="H643:M648 O191:O195" xr:uid="{00000000-0002-0000-0D00-000020000000}">
      <formula1>livelli</formula1>
    </dataValidation>
    <dataValidation type="list" allowBlank="1" showInputMessage="1" showErrorMessage="1" sqref="AA468:AK477" xr:uid="{00000000-0002-0000-0D00-000021000000}">
      <formula1>soletta</formula1>
    </dataValidation>
    <dataValidation type="decimal" allowBlank="1" showInputMessage="1" showErrorMessage="1" sqref="AS379:AY382 AS384 AS386" xr:uid="{00000000-0002-0000-0D00-000022000000}">
      <formula1>0</formula1>
      <formula2>300</formula2>
    </dataValidation>
    <dataValidation type="list" allowBlank="1" showInputMessage="1" showErrorMessage="1" sqref="AS378:AY378" xr:uid="{00000000-0002-0000-0D00-000023000000}">
      <formula1>conf_pianta</formula1>
    </dataValidation>
    <dataValidation type="list" allowBlank="1" showInputMessage="1" showErrorMessage="1" sqref="AM357:AT366" xr:uid="{00000000-0002-0000-0D00-000024000000}">
      <formula1>collegamento</formula1>
    </dataValidation>
    <dataValidation type="list" allowBlank="1" showInputMessage="1" showErrorMessage="1" sqref="E274:N283" xr:uid="{00000000-0002-0000-0D00-000025000000}">
      <formula1>tipo_solaio2</formula1>
    </dataValidation>
    <dataValidation type="list" allowBlank="1" showInputMessage="1" showErrorMessage="1" sqref="O274:Z283 P237:P241 U237:U241" xr:uid="{00000000-0002-0000-0D00-000026000000}">
      <formula1>presenza</formula1>
    </dataValidation>
    <dataValidation type="list" allowBlank="1" showInputMessage="1" showErrorMessage="1" sqref="AA274:AF283 Z237:Z241" xr:uid="{00000000-0002-0000-0D00-000027000000}">
      <formula1>presenza2</formula1>
    </dataValidation>
    <dataValidation type="list" allowBlank="1" showInputMessage="1" showErrorMessage="1" sqref="AG274:AL283 AE237:AE241" xr:uid="{00000000-0002-0000-0D00-000028000000}">
      <formula1>stato_conservazione</formula1>
    </dataValidation>
    <dataValidation type="decimal" allowBlank="1" showInputMessage="1" showErrorMessage="1" sqref="AY274:BB283 AV237:AV241" xr:uid="{00000000-0002-0000-0D00-000029000000}">
      <formula1>0</formula1>
      <formula2>3000</formula2>
    </dataValidation>
    <dataValidation type="list" allowBlank="1" showInputMessage="1" showErrorMessage="1" sqref="E237:J241" xr:uid="{00000000-0002-0000-0D00-00002A000000}">
      <formula1>tipo_copertura</formula1>
    </dataValidation>
    <dataValidation type="list" allowBlank="1" showInputMessage="1" showErrorMessage="1" sqref="K237:K241" xr:uid="{00000000-0002-0000-0D00-00002B000000}">
      <formula1>disp_orditura</formula1>
    </dataValidation>
    <dataValidation type="list" allowBlank="1" showInputMessage="1" showErrorMessage="1" sqref="AJ237:AJ241" xr:uid="{00000000-0002-0000-0D00-00002C000000}">
      <formula1>copSpingente</formula1>
    </dataValidation>
    <dataValidation type="list" allowBlank="1" showInputMessage="1" showErrorMessage="1" sqref="AU143 AM143 AE143 W143" xr:uid="{00000000-0002-0000-0D00-00002D000000}">
      <formula1>mur_4.6</formula1>
    </dataValidation>
    <dataValidation type="list" allowBlank="1" showInputMessage="1" showErrorMessage="1" sqref="AG170:AP170" xr:uid="{00000000-0002-0000-0D00-00002E000000}">
      <formula1>qualitaConnessione</formula1>
    </dataValidation>
    <dataValidation type="list" allowBlank="1" showInputMessage="1" showErrorMessage="1" sqref="AU146 W146 AE146 AM146" xr:uid="{00000000-0002-0000-0D00-00002F000000}">
      <formula1>MUR_3.1.4</formula1>
    </dataValidation>
    <dataValidation type="list" allowBlank="1" showInputMessage="1" showErrorMessage="1" sqref="AU137 W137 AE137 AM137" xr:uid="{00000000-0002-0000-0D00-000030000000}">
      <formula1>MUR_3.1.6</formula1>
    </dataValidation>
    <dataValidation type="list" allowBlank="1" showInputMessage="1" showErrorMessage="1" sqref="AM145 AE145 W145 AU145" xr:uid="{00000000-0002-0000-0D00-000031000000}">
      <formula1>mur_4.3</formula1>
    </dataValidation>
    <dataValidation type="list" allowBlank="1" showInputMessage="1" showErrorMessage="1" sqref="W141 AE141 AM141 AU141" xr:uid="{00000000-0002-0000-0D00-000032000000}">
      <formula1>mur_3.2.2</formula1>
    </dataValidation>
    <dataValidation type="list" allowBlank="1" showInputMessage="1" showErrorMessage="1" sqref="AU136 AM136 AE136 W136" xr:uid="{00000000-0002-0000-0D00-000033000000}">
      <formula1>MUR_3.1.3</formula1>
    </dataValidation>
    <dataValidation type="list" allowBlank="1" showInputMessage="1" showErrorMessage="1" sqref="AU134 W134 AE134 AM134" xr:uid="{00000000-0002-0000-0D00-000034000000}">
      <formula1>MUR_3.1.1</formula1>
    </dataValidation>
    <dataValidation type="list" allowBlank="1" showInputMessage="1" showErrorMessage="1" sqref="AU135 AM135 AE135 W135" xr:uid="{00000000-0002-0000-0D00-000035000000}">
      <formula1>MUR_2.2</formula1>
    </dataValidation>
    <dataValidation type="list" allowBlank="1" showInputMessage="1" showErrorMessage="1" sqref="W138 AU138 AM138 AE138" xr:uid="{00000000-0002-0000-0D00-000036000000}">
      <formula1>MUR_2.3</formula1>
    </dataValidation>
    <dataValidation type="list" allowBlank="1" showInputMessage="1" showErrorMessage="1" sqref="W139 AU139 AM139 AE139" xr:uid="{00000000-0002-0000-0D00-000037000000}">
      <formula1>MUR_2.4</formula1>
    </dataValidation>
    <dataValidation type="list" allowBlank="1" showInputMessage="1" showErrorMessage="1" sqref="AU140 AM140 AE140 W140" xr:uid="{00000000-0002-0000-0D00-000038000000}">
      <formula1>MUR_2.5</formula1>
    </dataValidation>
    <dataValidation type="list" allowBlank="1" showInputMessage="1" showErrorMessage="1" sqref="AU144 AM144 AE144 W144" xr:uid="{00000000-0002-0000-0D00-000039000000}">
      <formula1>MUR_2.7</formula1>
    </dataValidation>
    <dataValidation type="list" allowBlank="1" showInputMessage="1" showErrorMessage="1" sqref="W142:BB142" xr:uid="{00000000-0002-0000-0D00-00003A000000}">
      <formula1>matMalta</formula1>
    </dataValidation>
    <dataValidation type="list" allowBlank="1" showInputMessage="1" showErrorMessage="1" sqref="AA82:AX82" xr:uid="{00000000-0002-0000-0D00-00003B000000}">
      <formula1>schedaDisponibile</formula1>
    </dataValidation>
    <dataValidation type="list" allowBlank="1" showInputMessage="1" showErrorMessage="1" sqref="V54:AI59" xr:uid="{00000000-0002-0000-0D00-00003C000000}">
      <formula1>vincoli</formula1>
    </dataValidation>
    <dataValidation type="list" allowBlank="1" showInputMessage="1" showErrorMessage="1" sqref="K33:U42" xr:uid="{00000000-0002-0000-0D00-00003D000000}">
      <formula1>tipo_livello</formula1>
    </dataValidation>
    <dataValidation type="list" allowBlank="1" showInputMessage="1" showErrorMessage="1" sqref="AM23:BA23" xr:uid="{00000000-0002-0000-0D00-00003E000000}">
      <formula1>morfologia</formula1>
    </dataValidation>
    <dataValidation type="whole" allowBlank="1" showInputMessage="1" showErrorMessage="1" sqref="AM17:BA17 AM14:BA14 AM19:BA19" xr:uid="{00000000-0002-0000-0D00-00003F000000}">
      <formula1>1900</formula1>
      <formula2>2009</formula2>
    </dataValidation>
    <dataValidation type="list" allowBlank="1" showInputMessage="1" showErrorMessage="1" sqref="AM18:BA18" xr:uid="{00000000-0002-0000-0D00-000040000000}">
      <formula1>tipo_interventi</formula1>
    </dataValidation>
    <dataValidation type="decimal" allowBlank="1" showInputMessage="1" showErrorMessage="1" sqref="AM21:BA22" xr:uid="{00000000-0002-0000-0D00-000041000000}">
      <formula1>1</formula1>
      <formula2>2.5</formula2>
    </dataValidation>
    <dataValidation type="list" allowBlank="1" showInputMessage="1" showErrorMessage="1" sqref="AM13:BA13" xr:uid="{00000000-0002-0000-0D00-000042000000}">
      <formula1>tipo_edificio</formula1>
    </dataValidation>
    <dataValidation type="list" allowBlank="1" showInputMessage="1" showErrorMessage="1" sqref="AM16:BA16" xr:uid="{00000000-0002-0000-0D00-000043000000}">
      <formula1>norma_sismica</formula1>
    </dataValidation>
    <dataValidation type="list" allowBlank="1" showInputMessage="1" showErrorMessage="1" sqref="AM15:BA15" xr:uid="{00000000-0002-0000-0D00-000044000000}">
      <formula1>epoca</formula1>
    </dataValidation>
    <dataValidation type="list" allowBlank="1" showInputMessage="1" showErrorMessage="1" sqref="AM11:BA11" xr:uid="{00000000-0002-0000-0D00-000045000000}">
      <formula1>tipo_aggregazione</formula1>
    </dataValidation>
    <dataValidation type="list" allowBlank="1" showInputMessage="1" showErrorMessage="1" sqref="AM12:BA12" xr:uid="{00000000-0002-0000-0D00-000046000000}">
      <formula1>aggr_posizione</formula1>
    </dataValidation>
    <dataValidation type="list" allowBlank="1" showInputMessage="1" showErrorMessage="1" sqref="AM9:BA9" xr:uid="{00000000-0002-0000-0D00-000047000000}">
      <formula1>proprieta2</formula1>
    </dataValidation>
    <dataValidation type="decimal" errorStyle="information" allowBlank="1" showInputMessage="1" showErrorMessage="1" errorTitle="ATTENZIONE" error="Il valore deve essere compreso tra 0 e 0,4" sqref="AM20:BA20" xr:uid="{00000000-0002-0000-0D00-000048000000}">
      <formula1>0</formula1>
      <formula2>0.4</formula2>
    </dataValidation>
    <dataValidation type="list" allowBlank="1" showInputMessage="1" showErrorMessage="1" sqref="Y67:AV67" xr:uid="{00000000-0002-0000-0D00-000049000000}">
      <formula1>esitoSchedaDisponibile</formula1>
    </dataValidation>
    <dataValidation type="list" allowBlank="1" showInputMessage="1" showErrorMessage="1" sqref="AD860:AM860" xr:uid="{00000000-0002-0000-0D00-00004A000000}">
      <formula1>livelloContributo</formula1>
    </dataValidation>
    <dataValidation type="list" allowBlank="1" showInputMessage="1" showErrorMessage="1" sqref="AC1046:AG1046 AC1049:AG1049" xr:uid="{00000000-0002-0000-0D00-00004B000000}">
      <formula1>epoca_incremento_pregio</formula1>
    </dataValidation>
  </dataValidations>
  <printOptions horizontalCentered="1"/>
  <pageMargins left="0.2" right="0.2" top="0.2" bottom="0.3" header="0.2" footer="0.2"/>
  <pageSetup paperSize="9" scale="83" orientation="portrait" r:id="rId1"/>
  <headerFooter alignWithMargins="0">
    <oddFooter>&amp;Laggiornamento 17 gennaio 2013&amp;Rpag &amp;P/&amp;N</oddFooter>
  </headerFooter>
  <rowBreaks count="15" manualBreakCount="15">
    <brk id="59" max="54" man="1"/>
    <brk id="114" max="54" man="1"/>
    <brk id="508" max="54" man="1"/>
    <brk id="587" max="54" man="1"/>
    <brk id="633" max="54" man="1"/>
    <brk id="686" max="54" man="1"/>
    <brk id="771" max="54" man="1"/>
    <brk id="839" max="54" man="1"/>
    <brk id="891" max="54" man="1"/>
    <brk id="963" max="54" man="1"/>
    <brk id="1022" max="54" man="1"/>
    <brk id="1070" max="54" man="1"/>
    <brk id="1127" max="54" man="1"/>
    <brk id="1187" max="54" man="1"/>
    <brk id="1250" max="5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db_aggregato"/>
  <dimension ref="A1:O439"/>
  <sheetViews>
    <sheetView zoomScale="85" workbookViewId="0">
      <selection activeCell="K23" sqref="K23"/>
    </sheetView>
  </sheetViews>
  <sheetFormatPr baseColWidth="10" defaultColWidth="9.1640625" defaultRowHeight="13"/>
  <cols>
    <col min="1" max="1" width="5.5" style="739" customWidth="1"/>
    <col min="2" max="2" width="7.33203125" style="739" customWidth="1"/>
    <col min="3" max="3" width="25.1640625" style="739" customWidth="1"/>
    <col min="4" max="4" width="29.83203125" style="739" customWidth="1"/>
    <col min="5" max="5" width="10.83203125" style="739" customWidth="1"/>
    <col min="6" max="6" width="12.83203125" style="739" customWidth="1"/>
    <col min="7" max="7" width="21.5" style="740" customWidth="1"/>
    <col min="8" max="8" width="21.5" style="739" customWidth="1"/>
    <col min="9" max="9" width="18.6640625" style="739" customWidth="1"/>
    <col min="10" max="16384" width="9.1640625" style="739"/>
  </cols>
  <sheetData>
    <row r="1" spans="1:12">
      <c r="A1" s="738" t="s">
        <v>422</v>
      </c>
      <c r="D1" s="739" t="s">
        <v>759</v>
      </c>
    </row>
    <row r="4" spans="1:12" ht="28">
      <c r="A4" s="741" t="s">
        <v>2040</v>
      </c>
      <c r="B4" s="742" t="s">
        <v>762</v>
      </c>
      <c r="C4" s="742" t="s">
        <v>763</v>
      </c>
      <c r="D4" s="742" t="s">
        <v>192</v>
      </c>
      <c r="E4" s="742" t="s">
        <v>2114</v>
      </c>
      <c r="F4" s="742" t="s">
        <v>2115</v>
      </c>
      <c r="G4" s="740" t="s">
        <v>760</v>
      </c>
      <c r="H4" s="740" t="s">
        <v>1051</v>
      </c>
      <c r="I4" s="740" t="s">
        <v>193</v>
      </c>
    </row>
    <row r="5" spans="1:12">
      <c r="A5" s="477"/>
      <c r="B5" s="477"/>
      <c r="C5" s="477"/>
      <c r="D5" s="479" t="s">
        <v>2116</v>
      </c>
      <c r="E5" s="479">
        <f>ROW(schedaUMI!AL83)</f>
        <v>83</v>
      </c>
      <c r="F5" s="479">
        <f>COLUMN(schedaUMI!AL83)</f>
        <v>38</v>
      </c>
      <c r="G5" s="478" t="s">
        <v>1000</v>
      </c>
      <c r="H5" s="478" t="e">
        <f t="shared" ref="H5:H36" ca="1" si="0">valore_celle_Aggr2(E5,F5,G5)</f>
        <v>#NAME?</v>
      </c>
      <c r="I5" s="478" t="s">
        <v>2021</v>
      </c>
    </row>
    <row r="6" spans="1:12">
      <c r="A6" s="477"/>
      <c r="B6" s="477"/>
      <c r="C6" s="477"/>
      <c r="D6" s="479"/>
      <c r="E6" s="479">
        <f>ROW(schedaUMI!AL85)</f>
        <v>85</v>
      </c>
      <c r="F6" s="479">
        <f>COLUMN(schedaUMI!AL85)</f>
        <v>38</v>
      </c>
      <c r="G6" s="478" t="s">
        <v>1000</v>
      </c>
      <c r="H6" s="478" t="e">
        <f t="shared" ca="1" si="0"/>
        <v>#NAME?</v>
      </c>
      <c r="I6" s="478"/>
      <c r="K6" s="752"/>
      <c r="L6" s="739" t="s">
        <v>689</v>
      </c>
    </row>
    <row r="7" spans="1:12">
      <c r="A7" s="477"/>
      <c r="B7" s="477"/>
      <c r="C7" s="477"/>
      <c r="D7" s="479" t="s">
        <v>37</v>
      </c>
      <c r="E7" s="479">
        <f>ROW(schedaUMI!AL88)</f>
        <v>88</v>
      </c>
      <c r="F7" s="479">
        <f>COLUMN(schedaUMI!AL88)</f>
        <v>38</v>
      </c>
      <c r="G7" s="478" t="s">
        <v>1000</v>
      </c>
      <c r="H7" s="478" t="e">
        <f t="shared" ca="1" si="0"/>
        <v>#NAME?</v>
      </c>
      <c r="I7" s="478"/>
    </row>
    <row r="8" spans="1:12">
      <c r="A8" s="477"/>
      <c r="B8" s="477"/>
      <c r="C8" s="477"/>
      <c r="D8" s="479"/>
      <c r="E8" s="479">
        <f>ROW(schedaUMI!AU88)</f>
        <v>88</v>
      </c>
      <c r="F8" s="479">
        <f>COLUMN(schedaUMI!AU88)</f>
        <v>47</v>
      </c>
      <c r="G8" s="478" t="s">
        <v>1000</v>
      </c>
      <c r="H8" s="478" t="e">
        <f t="shared" ca="1" si="0"/>
        <v>#NAME?</v>
      </c>
      <c r="I8" s="478"/>
    </row>
    <row r="9" spans="1:12">
      <c r="A9" s="477"/>
      <c r="B9" s="477"/>
      <c r="C9" s="477"/>
      <c r="D9" s="479" t="s">
        <v>1789</v>
      </c>
      <c r="E9" s="479">
        <f>ROW(schedaUMI!AN91)</f>
        <v>91</v>
      </c>
      <c r="F9" s="479">
        <f>COLUMN(schedaUMI!AN91)</f>
        <v>40</v>
      </c>
      <c r="G9" s="478" t="s">
        <v>2263</v>
      </c>
      <c r="H9" s="478" t="e">
        <f t="shared" ca="1" si="0"/>
        <v>#NAME?</v>
      </c>
      <c r="I9" s="740">
        <v>0</v>
      </c>
    </row>
    <row r="10" spans="1:12">
      <c r="A10" s="477"/>
      <c r="B10" s="477"/>
      <c r="C10" s="477"/>
      <c r="D10" s="479" t="s">
        <v>2270</v>
      </c>
      <c r="E10" s="479">
        <f>ROW(schedaUMI!AL94)</f>
        <v>94</v>
      </c>
      <c r="F10" s="479">
        <f>COLUMN(schedaUMI!AL94)</f>
        <v>38</v>
      </c>
      <c r="G10" s="478" t="s">
        <v>1000</v>
      </c>
      <c r="H10" s="478" t="e">
        <f t="shared" ca="1" si="0"/>
        <v>#NAME?</v>
      </c>
      <c r="I10" s="478"/>
    </row>
    <row r="11" spans="1:12">
      <c r="A11" s="477"/>
      <c r="B11" s="477"/>
      <c r="C11" s="477"/>
      <c r="D11" s="479"/>
      <c r="E11" s="479">
        <f>ROW(schedaUMI!AX94)</f>
        <v>94</v>
      </c>
      <c r="F11" s="479">
        <f>COLUMN(schedaUMI!AX94)</f>
        <v>50</v>
      </c>
      <c r="G11" s="478" t="s">
        <v>1000</v>
      </c>
      <c r="H11" s="478" t="e">
        <f t="shared" ca="1" si="0"/>
        <v>#NAME?</v>
      </c>
      <c r="I11" s="478"/>
    </row>
    <row r="12" spans="1:12">
      <c r="A12" s="477"/>
      <c r="B12" s="477"/>
      <c r="C12" s="477"/>
      <c r="D12" s="479" t="s">
        <v>1948</v>
      </c>
      <c r="E12" s="479">
        <f>ROW(schedaUMI!AL97)</f>
        <v>97</v>
      </c>
      <c r="F12" s="479">
        <f>COLUMN(schedaUMI!AL97)</f>
        <v>38</v>
      </c>
      <c r="G12" s="478" t="s">
        <v>1000</v>
      </c>
      <c r="H12" s="478" t="e">
        <f t="shared" ca="1" si="0"/>
        <v>#NAME?</v>
      </c>
      <c r="I12" s="478"/>
    </row>
    <row r="13" spans="1:12">
      <c r="A13" s="477"/>
      <c r="B13" s="477"/>
      <c r="C13" s="477"/>
      <c r="D13" s="479"/>
      <c r="E13" s="479">
        <f>ROW(schedaUMI!AX97)</f>
        <v>97</v>
      </c>
      <c r="F13" s="479">
        <f>COLUMN(schedaUMI!AX97)</f>
        <v>50</v>
      </c>
      <c r="G13" s="478" t="s">
        <v>1000</v>
      </c>
      <c r="H13" s="478" t="e">
        <f t="shared" ca="1" si="0"/>
        <v>#NAME?</v>
      </c>
      <c r="I13" s="478"/>
    </row>
    <row r="14" spans="1:12">
      <c r="A14" s="477"/>
      <c r="B14" s="477"/>
      <c r="C14" s="477"/>
      <c r="D14" s="479" t="s">
        <v>2271</v>
      </c>
      <c r="E14" s="479">
        <f>ROW(schedaUMI!AL100)</f>
        <v>100</v>
      </c>
      <c r="F14" s="479">
        <f>COLUMN(schedaUMI!AL100)</f>
        <v>38</v>
      </c>
      <c r="G14" s="478" t="s">
        <v>2263</v>
      </c>
      <c r="H14" s="478" t="e">
        <f t="shared" ca="1" si="0"/>
        <v>#NAME?</v>
      </c>
      <c r="I14" s="478">
        <v>0</v>
      </c>
    </row>
    <row r="15" spans="1:12">
      <c r="A15" s="477"/>
      <c r="B15" s="477"/>
      <c r="C15" s="477"/>
      <c r="D15" s="479"/>
      <c r="E15" s="479">
        <f>ROW(schedaUMI!AL102)</f>
        <v>102</v>
      </c>
      <c r="F15" s="479">
        <f>COLUMN(schedaUMI!AL102)</f>
        <v>38</v>
      </c>
      <c r="G15" s="478" t="s">
        <v>2263</v>
      </c>
      <c r="H15" s="478" t="e">
        <f t="shared" ca="1" si="0"/>
        <v>#NAME?</v>
      </c>
      <c r="I15" s="478">
        <v>0</v>
      </c>
    </row>
    <row r="16" spans="1:12">
      <c r="A16" s="477"/>
      <c r="B16" s="477"/>
      <c r="C16" s="477"/>
      <c r="D16" s="479"/>
      <c r="E16" s="479">
        <f>ROW(schedaUMI!AL104)</f>
        <v>104</v>
      </c>
      <c r="F16" s="479">
        <f>COLUMN(schedaUMI!AL104)</f>
        <v>38</v>
      </c>
      <c r="G16" s="478" t="s">
        <v>2263</v>
      </c>
      <c r="H16" s="478" t="e">
        <f t="shared" ca="1" si="0"/>
        <v>#NAME?</v>
      </c>
      <c r="I16" s="478">
        <v>0</v>
      </c>
    </row>
    <row r="17" spans="1:9">
      <c r="A17" s="477"/>
      <c r="B17" s="477"/>
      <c r="C17" s="477"/>
      <c r="D17" s="479" t="s">
        <v>2272</v>
      </c>
      <c r="E17" s="479">
        <f>ROW(schedaUMI!AQ107)</f>
        <v>107</v>
      </c>
      <c r="F17" s="479">
        <f>COLUMN(schedaUMI!AQ107)</f>
        <v>43</v>
      </c>
      <c r="G17" s="478" t="s">
        <v>2263</v>
      </c>
      <c r="H17" s="478" t="e">
        <f t="shared" ca="1" si="0"/>
        <v>#NAME?</v>
      </c>
      <c r="I17" s="478">
        <v>1</v>
      </c>
    </row>
    <row r="18" spans="1:9">
      <c r="A18" s="477"/>
      <c r="B18" s="477"/>
      <c r="C18" s="477"/>
      <c r="D18" s="479" t="s">
        <v>1703</v>
      </c>
      <c r="E18" s="479">
        <f>ROW(schedaUMI!AL110)</f>
        <v>110</v>
      </c>
      <c r="F18" s="479">
        <f>COLUMN(schedaUMI!AL110)</f>
        <v>38</v>
      </c>
      <c r="G18" s="478" t="s">
        <v>1000</v>
      </c>
      <c r="H18" s="478" t="e">
        <f t="shared" ca="1" si="0"/>
        <v>#NAME?</v>
      </c>
      <c r="I18" s="478"/>
    </row>
    <row r="19" spans="1:9">
      <c r="A19" s="477"/>
      <c r="B19" s="477"/>
      <c r="C19" s="477"/>
      <c r="D19" s="479"/>
      <c r="E19" s="479">
        <f>ROW(schedaUMI!AL112)</f>
        <v>112</v>
      </c>
      <c r="F19" s="479">
        <f>COLUMN(schedaUMI!AL112)</f>
        <v>38</v>
      </c>
      <c r="G19" s="478" t="s">
        <v>1000</v>
      </c>
      <c r="H19" s="478" t="e">
        <f t="shared" ca="1" si="0"/>
        <v>#NAME?</v>
      </c>
      <c r="I19" s="478"/>
    </row>
    <row r="20" spans="1:9">
      <c r="A20" s="477"/>
      <c r="B20" s="477"/>
      <c r="C20" s="477"/>
      <c r="D20" s="479"/>
      <c r="E20" s="479">
        <f>ROW(schedaUMI!AL114)</f>
        <v>114</v>
      </c>
      <c r="F20" s="479">
        <f>COLUMN(schedaUMI!AL114)</f>
        <v>38</v>
      </c>
      <c r="G20" s="478" t="s">
        <v>1000</v>
      </c>
      <c r="H20" s="478" t="e">
        <f t="shared" ca="1" si="0"/>
        <v>#NAME?</v>
      </c>
      <c r="I20" s="478"/>
    </row>
    <row r="21" spans="1:9">
      <c r="A21" s="477"/>
      <c r="B21" s="477"/>
      <c r="C21" s="477"/>
      <c r="D21" s="479"/>
      <c r="E21" s="479">
        <f>ROW(schedaUMI!AL114)</f>
        <v>114</v>
      </c>
      <c r="F21" s="479">
        <f>COLUMN(schedaUMI!AL114)</f>
        <v>38</v>
      </c>
      <c r="G21" s="478" t="s">
        <v>1000</v>
      </c>
      <c r="H21" s="478" t="e">
        <f t="shared" ca="1" si="0"/>
        <v>#NAME?</v>
      </c>
      <c r="I21" s="478"/>
    </row>
    <row r="22" spans="1:9">
      <c r="A22" s="477"/>
      <c r="B22" s="477"/>
      <c r="C22" s="477"/>
      <c r="D22" s="479" t="s">
        <v>761</v>
      </c>
      <c r="E22" s="479">
        <f>ROW(schedaUMI!AL117)</f>
        <v>117</v>
      </c>
      <c r="F22" s="479">
        <f>COLUMN(schedaUMI!AL117)</f>
        <v>38</v>
      </c>
      <c r="G22" s="478" t="s">
        <v>1000</v>
      </c>
      <c r="H22" s="478" t="e">
        <f t="shared" ca="1" si="0"/>
        <v>#NAME?</v>
      </c>
      <c r="I22" s="478"/>
    </row>
    <row r="23" spans="1:9">
      <c r="A23" s="477"/>
      <c r="B23" s="477"/>
      <c r="C23" s="477"/>
      <c r="D23" s="479" t="s">
        <v>511</v>
      </c>
      <c r="E23" s="479">
        <f>ROW(schedaUMI!AL120)</f>
        <v>120</v>
      </c>
      <c r="F23" s="479">
        <f>COLUMN(schedaUMI!AL120)</f>
        <v>38</v>
      </c>
      <c r="G23" s="478" t="s">
        <v>1000</v>
      </c>
      <c r="H23" s="478" t="e">
        <f t="shared" ca="1" si="0"/>
        <v>#NAME?</v>
      </c>
      <c r="I23" s="478"/>
    </row>
    <row r="24" spans="1:9">
      <c r="A24" s="477"/>
      <c r="B24" s="477"/>
      <c r="C24" s="477"/>
      <c r="D24" s="479"/>
      <c r="E24" s="479">
        <f>ROW(schedaUMI!AU120)</f>
        <v>120</v>
      </c>
      <c r="F24" s="479">
        <f>COLUMN(schedaUMI!AU120)</f>
        <v>47</v>
      </c>
      <c r="G24" s="478" t="s">
        <v>2264</v>
      </c>
      <c r="H24" s="478" t="e">
        <f t="shared" ca="1" si="0"/>
        <v>#NAME?</v>
      </c>
      <c r="I24" s="478">
        <v>0</v>
      </c>
    </row>
    <row r="25" spans="1:9">
      <c r="A25" s="477"/>
      <c r="B25" s="477"/>
      <c r="C25" s="477"/>
      <c r="D25" s="479" t="s">
        <v>512</v>
      </c>
      <c r="E25" s="479">
        <f>ROW(schedaUMI!AL123)</f>
        <v>123</v>
      </c>
      <c r="F25" s="479">
        <f>COLUMN(schedaUMI!AL123)</f>
        <v>38</v>
      </c>
      <c r="G25" s="478" t="s">
        <v>1000</v>
      </c>
      <c r="H25" s="478" t="e">
        <f t="shared" ca="1" si="0"/>
        <v>#NAME?</v>
      </c>
      <c r="I25" s="478"/>
    </row>
    <row r="26" spans="1:9">
      <c r="A26" s="477"/>
      <c r="B26" s="477"/>
      <c r="C26" s="479" t="s">
        <v>2269</v>
      </c>
      <c r="D26" s="479" t="s">
        <v>36</v>
      </c>
      <c r="E26" s="479">
        <f>ROW(schedaUMI!AY126)</f>
        <v>126</v>
      </c>
      <c r="F26" s="479">
        <f>COLUMN(schedaUMI!AY126)</f>
        <v>51</v>
      </c>
      <c r="G26" s="478" t="s">
        <v>2265</v>
      </c>
      <c r="H26" s="478" t="e">
        <f t="shared" ca="1" si="0"/>
        <v>#NAME?</v>
      </c>
      <c r="I26" s="478">
        <v>0</v>
      </c>
    </row>
    <row r="27" spans="1:9">
      <c r="A27" s="477"/>
      <c r="B27" s="477"/>
      <c r="C27" s="477"/>
      <c r="D27" s="479" t="s">
        <v>38</v>
      </c>
      <c r="E27" s="479">
        <f>ROW(schedaUMI!AY127)</f>
        <v>127</v>
      </c>
      <c r="F27" s="479">
        <f>COLUMN(schedaUMI!AY127)</f>
        <v>51</v>
      </c>
      <c r="G27" s="478" t="s">
        <v>2265</v>
      </c>
      <c r="H27" s="478" t="e">
        <f t="shared" ca="1" si="0"/>
        <v>#NAME?</v>
      </c>
      <c r="I27" s="478">
        <v>0</v>
      </c>
    </row>
    <row r="28" spans="1:9">
      <c r="A28" s="477"/>
      <c r="B28" s="477"/>
      <c r="C28" s="477"/>
      <c r="D28" s="479" t="s">
        <v>1949</v>
      </c>
      <c r="E28" s="479">
        <f>ROW(schedaUMI!AY128)</f>
        <v>128</v>
      </c>
      <c r="F28" s="479">
        <f>COLUMN(schedaUMI!AY128)</f>
        <v>51</v>
      </c>
      <c r="G28" s="478" t="s">
        <v>2265</v>
      </c>
      <c r="H28" s="478" t="e">
        <f t="shared" ca="1" si="0"/>
        <v>#NAME?</v>
      </c>
      <c r="I28" s="478">
        <v>0</v>
      </c>
    </row>
    <row r="29" spans="1:9">
      <c r="A29" s="477"/>
      <c r="B29" s="477"/>
      <c r="C29" s="477"/>
      <c r="D29" s="479" t="s">
        <v>1132</v>
      </c>
      <c r="E29" s="479">
        <f>ROW(schedaUMI!AY129)</f>
        <v>129</v>
      </c>
      <c r="F29" s="479">
        <f>COLUMN(schedaUMI!AY129)</f>
        <v>51</v>
      </c>
      <c r="G29" s="478" t="s">
        <v>2265</v>
      </c>
      <c r="H29" s="478" t="e">
        <f t="shared" ca="1" si="0"/>
        <v>#NAME?</v>
      </c>
      <c r="I29" s="478">
        <v>0</v>
      </c>
    </row>
    <row r="30" spans="1:9">
      <c r="A30" s="477"/>
      <c r="B30" s="477"/>
      <c r="C30" s="477"/>
      <c r="D30" s="479" t="s">
        <v>1950</v>
      </c>
      <c r="E30" s="479">
        <f>ROW(schedaUMI!AY130)</f>
        <v>130</v>
      </c>
      <c r="F30" s="479">
        <f>COLUMN(schedaUMI!AY130)</f>
        <v>51</v>
      </c>
      <c r="G30" s="478" t="s">
        <v>2265</v>
      </c>
      <c r="H30" s="478" t="e">
        <f t="shared" ca="1" si="0"/>
        <v>#NAME?</v>
      </c>
      <c r="I30" s="478">
        <v>0</v>
      </c>
    </row>
    <row r="31" spans="1:9">
      <c r="A31" s="477"/>
      <c r="B31" s="477"/>
      <c r="C31" s="477"/>
      <c r="D31" s="479" t="s">
        <v>1683</v>
      </c>
      <c r="E31" s="479">
        <f>ROW(schedaUMI!AY131)</f>
        <v>131</v>
      </c>
      <c r="F31" s="479">
        <f>COLUMN(schedaUMI!AY131)</f>
        <v>51</v>
      </c>
      <c r="G31" s="478" t="s">
        <v>2265</v>
      </c>
      <c r="H31" s="478" t="e">
        <f t="shared" ca="1" si="0"/>
        <v>#NAME?</v>
      </c>
      <c r="I31" s="478">
        <v>0</v>
      </c>
    </row>
    <row r="32" spans="1:9">
      <c r="A32" s="477"/>
      <c r="B32" s="477"/>
      <c r="C32" s="477"/>
      <c r="D32" s="479" t="s">
        <v>2041</v>
      </c>
      <c r="E32" s="479">
        <f>ROW(schedaUMI!AY132)</f>
        <v>132</v>
      </c>
      <c r="F32" s="479">
        <f>COLUMN(schedaUMI!AY132)</f>
        <v>51</v>
      </c>
      <c r="G32" s="478" t="s">
        <v>2265</v>
      </c>
      <c r="H32" s="478" t="e">
        <f t="shared" ca="1" si="0"/>
        <v>#NAME?</v>
      </c>
      <c r="I32" s="478">
        <v>0</v>
      </c>
    </row>
    <row r="33" spans="1:9">
      <c r="A33" s="477"/>
      <c r="B33" s="477"/>
      <c r="C33" s="477"/>
      <c r="D33" s="479" t="s">
        <v>687</v>
      </c>
      <c r="E33" s="479">
        <f>ROW(schedaUMI!AY133)</f>
        <v>133</v>
      </c>
      <c r="F33" s="479">
        <f>COLUMN(schedaUMI!AY133)</f>
        <v>51</v>
      </c>
      <c r="G33" s="478" t="s">
        <v>2265</v>
      </c>
      <c r="H33" s="478" t="e">
        <f t="shared" ca="1" si="0"/>
        <v>#NAME?</v>
      </c>
      <c r="I33" s="478">
        <v>0</v>
      </c>
    </row>
    <row r="34" spans="1:9">
      <c r="A34" s="477"/>
      <c r="B34" s="477"/>
      <c r="C34" s="477"/>
      <c r="D34" s="479" t="s">
        <v>688</v>
      </c>
      <c r="E34" s="479">
        <f>ROW(schedaUMI!AY134)</f>
        <v>134</v>
      </c>
      <c r="F34" s="479">
        <f>COLUMN(schedaUMI!AY134)</f>
        <v>51</v>
      </c>
      <c r="G34" s="478" t="s">
        <v>2265</v>
      </c>
      <c r="H34" s="478" t="e">
        <f t="shared" ca="1" si="0"/>
        <v>#NAME?</v>
      </c>
      <c r="I34" s="478">
        <v>0</v>
      </c>
    </row>
    <row r="35" spans="1:9">
      <c r="A35" s="477"/>
      <c r="B35" s="477"/>
      <c r="C35" s="477"/>
      <c r="D35" s="479" t="s">
        <v>1174</v>
      </c>
      <c r="E35" s="479">
        <f>ROW(schedaUMI!AY135)</f>
        <v>135</v>
      </c>
      <c r="F35" s="479">
        <f>COLUMN(schedaUMI!AY135)</f>
        <v>51</v>
      </c>
      <c r="G35" s="478" t="s">
        <v>2265</v>
      </c>
      <c r="H35" s="478" t="e">
        <f t="shared" ca="1" si="0"/>
        <v>#NAME?</v>
      </c>
      <c r="I35" s="478">
        <v>0</v>
      </c>
    </row>
    <row r="36" spans="1:9">
      <c r="A36" s="477"/>
      <c r="B36" s="477"/>
      <c r="C36" s="477"/>
      <c r="D36" s="479" t="s">
        <v>1175</v>
      </c>
      <c r="E36" s="479">
        <f>ROW(schedaUMI!AY136)</f>
        <v>136</v>
      </c>
      <c r="F36" s="479">
        <f>COLUMN(schedaUMI!AY136)</f>
        <v>51</v>
      </c>
      <c r="G36" s="478" t="s">
        <v>2265</v>
      </c>
      <c r="H36" s="478" t="e">
        <f t="shared" ca="1" si="0"/>
        <v>#NAME?</v>
      </c>
      <c r="I36" s="478">
        <v>0</v>
      </c>
    </row>
    <row r="37" spans="1:9">
      <c r="A37" s="477"/>
      <c r="B37" s="477"/>
      <c r="C37" s="477"/>
      <c r="D37" s="479" t="s">
        <v>1627</v>
      </c>
      <c r="E37" s="479">
        <f>ROW(schedaUMI!AY137)</f>
        <v>137</v>
      </c>
      <c r="F37" s="479">
        <f>COLUMN(schedaUMI!AY137)</f>
        <v>51</v>
      </c>
      <c r="G37" s="478" t="s">
        <v>2265</v>
      </c>
      <c r="H37" s="478" t="e">
        <f t="shared" ref="H37:H68" ca="1" si="1">valore_celle_Aggr2(E37,F37,G37)</f>
        <v>#NAME?</v>
      </c>
      <c r="I37" s="478">
        <v>0</v>
      </c>
    </row>
    <row r="38" spans="1:9">
      <c r="A38" s="477"/>
      <c r="B38" s="477"/>
      <c r="C38" s="477"/>
      <c r="D38" s="479" t="s">
        <v>1609</v>
      </c>
      <c r="E38" s="479">
        <f>ROW(schedaUMI!AY138)</f>
        <v>138</v>
      </c>
      <c r="F38" s="479">
        <f>COLUMN(schedaUMI!AY138)</f>
        <v>51</v>
      </c>
      <c r="G38" s="478" t="s">
        <v>2265</v>
      </c>
      <c r="H38" s="478" t="e">
        <f t="shared" ca="1" si="1"/>
        <v>#NAME?</v>
      </c>
      <c r="I38" s="478">
        <v>0</v>
      </c>
    </row>
    <row r="39" spans="1:9">
      <c r="A39" s="477"/>
      <c r="B39" s="477"/>
      <c r="C39" s="477"/>
      <c r="D39" s="479" t="s">
        <v>1628</v>
      </c>
      <c r="E39" s="479">
        <f>ROW(schedaUMI!AY139)</f>
        <v>139</v>
      </c>
      <c r="F39" s="479">
        <f>COLUMN(schedaUMI!AY139)</f>
        <v>51</v>
      </c>
      <c r="G39" s="478" t="s">
        <v>2265</v>
      </c>
      <c r="H39" s="478" t="e">
        <f t="shared" ca="1" si="1"/>
        <v>#NAME?</v>
      </c>
      <c r="I39" s="478">
        <v>0</v>
      </c>
    </row>
    <row r="40" spans="1:9">
      <c r="A40" s="477"/>
      <c r="B40" s="477"/>
      <c r="C40" s="477"/>
      <c r="D40" s="479" t="s">
        <v>1635</v>
      </c>
      <c r="E40" s="479">
        <f>ROW(schedaUMI!AY140)</f>
        <v>140</v>
      </c>
      <c r="F40" s="479">
        <f>COLUMN(schedaUMI!AY140)</f>
        <v>51</v>
      </c>
      <c r="G40" s="478" t="s">
        <v>2265</v>
      </c>
      <c r="H40" s="478" t="e">
        <f t="shared" ca="1" si="1"/>
        <v>#NAME?</v>
      </c>
      <c r="I40" s="478">
        <v>0</v>
      </c>
    </row>
    <row r="41" spans="1:9">
      <c r="A41" s="477"/>
      <c r="B41" s="477"/>
      <c r="C41" s="477" t="s">
        <v>2268</v>
      </c>
      <c r="D41" s="479" t="s">
        <v>1043</v>
      </c>
      <c r="E41" s="479">
        <f>ROW(schedaUMI!G163)</f>
        <v>163</v>
      </c>
      <c r="F41" s="479">
        <f>COLUMN(schedaUMI!G163)</f>
        <v>7</v>
      </c>
      <c r="G41" s="478" t="s">
        <v>1000</v>
      </c>
      <c r="H41" s="478" t="e">
        <f t="shared" ca="1" si="1"/>
        <v>#NAME?</v>
      </c>
      <c r="I41" s="478"/>
    </row>
    <row r="42" spans="1:9">
      <c r="A42" s="477"/>
      <c r="B42" s="477"/>
      <c r="C42" s="477"/>
      <c r="D42" s="479" t="s">
        <v>1042</v>
      </c>
      <c r="E42" s="479">
        <f>ROW(schedaUMI!W163)</f>
        <v>163</v>
      </c>
      <c r="F42" s="479">
        <f>COLUMN(schedaUMI!W163)</f>
        <v>23</v>
      </c>
      <c r="G42" s="478" t="s">
        <v>1000</v>
      </c>
      <c r="H42" s="478" t="e">
        <f t="shared" ca="1" si="1"/>
        <v>#NAME?</v>
      </c>
      <c r="I42" s="478"/>
    </row>
    <row r="43" spans="1:9">
      <c r="A43" s="477"/>
      <c r="B43" s="477"/>
      <c r="C43" s="477"/>
      <c r="D43" s="479" t="s">
        <v>1752</v>
      </c>
      <c r="E43" s="479">
        <f>ROW(schedaUMI!AM163)</f>
        <v>163</v>
      </c>
      <c r="F43" s="479">
        <f>COLUMN(schedaUMI!AM163)</f>
        <v>39</v>
      </c>
      <c r="G43" s="478" t="s">
        <v>1000</v>
      </c>
      <c r="H43" s="478" t="e">
        <f t="shared" ca="1" si="1"/>
        <v>#NAME?</v>
      </c>
      <c r="I43" s="478"/>
    </row>
    <row r="44" spans="1:9">
      <c r="A44" s="477"/>
      <c r="B44" s="477"/>
      <c r="C44" s="477"/>
      <c r="D44" s="479" t="s">
        <v>1045</v>
      </c>
      <c r="E44" s="479">
        <f>ROW(schedaUMI!G166)</f>
        <v>166</v>
      </c>
      <c r="F44" s="479">
        <f>COLUMN(schedaUMI!G166)</f>
        <v>7</v>
      </c>
      <c r="G44" s="478" t="s">
        <v>1000</v>
      </c>
      <c r="H44" s="478" t="e">
        <f t="shared" ca="1" si="1"/>
        <v>#NAME?</v>
      </c>
      <c r="I44" s="478"/>
    </row>
    <row r="45" spans="1:9">
      <c r="A45" s="477"/>
      <c r="B45" s="477"/>
      <c r="C45" s="477"/>
      <c r="D45" s="479" t="s">
        <v>1751</v>
      </c>
      <c r="E45" s="479">
        <f>ROW(schedaUMI!W166)</f>
        <v>166</v>
      </c>
      <c r="F45" s="479">
        <f>COLUMN(schedaUMI!W166)</f>
        <v>23</v>
      </c>
      <c r="G45" s="478" t="s">
        <v>1000</v>
      </c>
      <c r="H45" s="478" t="e">
        <f t="shared" ca="1" si="1"/>
        <v>#NAME?</v>
      </c>
      <c r="I45" s="478"/>
    </row>
    <row r="46" spans="1:9">
      <c r="A46" s="477"/>
      <c r="B46" s="477"/>
      <c r="C46" s="477" t="s">
        <v>2267</v>
      </c>
      <c r="D46" s="479" t="s">
        <v>813</v>
      </c>
      <c r="E46" s="479">
        <f>ROW(schedaUMI!G171)</f>
        <v>171</v>
      </c>
      <c r="F46" s="479">
        <f>COLUMN(schedaUMI!G171)</f>
        <v>7</v>
      </c>
      <c r="G46" s="478" t="s">
        <v>1000</v>
      </c>
      <c r="H46" s="478" t="e">
        <f t="shared" ca="1" si="1"/>
        <v>#NAME?</v>
      </c>
      <c r="I46" s="478"/>
    </row>
    <row r="47" spans="1:9">
      <c r="A47" s="477"/>
      <c r="B47" s="477"/>
      <c r="C47" s="477"/>
      <c r="D47" s="479" t="s">
        <v>1043</v>
      </c>
      <c r="E47" s="479">
        <f>ROW(schedaUMI!L171)</f>
        <v>171</v>
      </c>
      <c r="F47" s="479">
        <f>COLUMN(schedaUMI!L171)</f>
        <v>12</v>
      </c>
      <c r="G47" s="478" t="s">
        <v>1000</v>
      </c>
      <c r="H47" s="478" t="e">
        <f t="shared" ca="1" si="1"/>
        <v>#NAME?</v>
      </c>
      <c r="I47" s="478"/>
    </row>
    <row r="48" spans="1:9">
      <c r="A48" s="477"/>
      <c r="B48" s="477"/>
      <c r="C48" s="477"/>
      <c r="D48" s="479" t="s">
        <v>1042</v>
      </c>
      <c r="E48" s="479">
        <f>ROW(schedaUMI!Y171)</f>
        <v>171</v>
      </c>
      <c r="F48" s="479">
        <f>COLUMN(schedaUMI!Y171)</f>
        <v>25</v>
      </c>
      <c r="G48" s="478" t="s">
        <v>1000</v>
      </c>
      <c r="H48" s="478" t="e">
        <f t="shared" ca="1" si="1"/>
        <v>#NAME?</v>
      </c>
      <c r="I48" s="478"/>
    </row>
    <row r="49" spans="1:9">
      <c r="A49" s="477"/>
      <c r="B49" s="477"/>
      <c r="C49" s="477"/>
      <c r="D49" s="479" t="s">
        <v>1752</v>
      </c>
      <c r="E49" s="479">
        <f>ROW(schedaUMI!AM171)</f>
        <v>171</v>
      </c>
      <c r="F49" s="479">
        <f>COLUMN(schedaUMI!AM171)</f>
        <v>39</v>
      </c>
      <c r="G49" s="478" t="s">
        <v>1000</v>
      </c>
      <c r="H49" s="478" t="e">
        <f t="shared" ca="1" si="1"/>
        <v>#NAME?</v>
      </c>
      <c r="I49" s="478"/>
    </row>
    <row r="50" spans="1:9">
      <c r="A50" s="477"/>
      <c r="B50" s="477"/>
      <c r="C50" s="477"/>
      <c r="D50" s="479" t="s">
        <v>1045</v>
      </c>
      <c r="E50" s="479">
        <f>ROW(schedaUMI!G174)</f>
        <v>174</v>
      </c>
      <c r="F50" s="479">
        <f>COLUMN(schedaUMI!G174)</f>
        <v>7</v>
      </c>
      <c r="G50" s="478" t="s">
        <v>1000</v>
      </c>
      <c r="H50" s="478" t="e">
        <f t="shared" ca="1" si="1"/>
        <v>#NAME?</v>
      </c>
      <c r="I50" s="478"/>
    </row>
    <row r="51" spans="1:9">
      <c r="A51" s="477"/>
      <c r="B51" s="477"/>
      <c r="C51" s="477"/>
      <c r="D51" s="479" t="s">
        <v>1751</v>
      </c>
      <c r="E51" s="479">
        <f>ROW(schedaUMI!W174)</f>
        <v>174</v>
      </c>
      <c r="F51" s="479">
        <f>COLUMN(schedaUMI!W174)</f>
        <v>23</v>
      </c>
      <c r="G51" s="478" t="s">
        <v>1000</v>
      </c>
      <c r="H51" s="478" t="e">
        <f t="shared" ca="1" si="1"/>
        <v>#NAME?</v>
      </c>
      <c r="I51" s="478"/>
    </row>
    <row r="52" spans="1:9">
      <c r="A52" s="477"/>
      <c r="B52" s="477"/>
      <c r="C52" s="477" t="s">
        <v>2266</v>
      </c>
      <c r="D52" s="479" t="s">
        <v>813</v>
      </c>
      <c r="E52" s="479">
        <f>ROW(schedaUMI!G179)</f>
        <v>179</v>
      </c>
      <c r="F52" s="479">
        <f>COLUMN(schedaUMI!G179)</f>
        <v>7</v>
      </c>
      <c r="G52" s="478" t="s">
        <v>1000</v>
      </c>
      <c r="H52" s="478" t="e">
        <f t="shared" ca="1" si="1"/>
        <v>#NAME?</v>
      </c>
      <c r="I52" s="478"/>
    </row>
    <row r="53" spans="1:9">
      <c r="A53" s="477"/>
      <c r="B53" s="477"/>
      <c r="C53" s="477"/>
      <c r="D53" s="479" t="s">
        <v>1043</v>
      </c>
      <c r="E53" s="479">
        <f>ROW(schedaUMI!L179)</f>
        <v>179</v>
      </c>
      <c r="F53" s="479">
        <f>COLUMN(schedaUMI!L179)</f>
        <v>12</v>
      </c>
      <c r="G53" s="478" t="s">
        <v>1000</v>
      </c>
      <c r="H53" s="478" t="e">
        <f t="shared" ca="1" si="1"/>
        <v>#NAME?</v>
      </c>
      <c r="I53" s="478"/>
    </row>
    <row r="54" spans="1:9">
      <c r="A54" s="477"/>
      <c r="B54" s="477"/>
      <c r="C54" s="477"/>
      <c r="D54" s="479" t="s">
        <v>1042</v>
      </c>
      <c r="E54" s="479">
        <f>ROW(schedaUMI!Y179)</f>
        <v>179</v>
      </c>
      <c r="F54" s="479">
        <f>COLUMN(schedaUMI!Y179)</f>
        <v>25</v>
      </c>
      <c r="G54" s="478" t="s">
        <v>1000</v>
      </c>
      <c r="H54" s="478" t="e">
        <f t="shared" ca="1" si="1"/>
        <v>#NAME?</v>
      </c>
      <c r="I54" s="478"/>
    </row>
    <row r="55" spans="1:9">
      <c r="A55" s="477"/>
      <c r="B55" s="477"/>
      <c r="C55" s="477"/>
      <c r="D55" s="479" t="s">
        <v>1752</v>
      </c>
      <c r="E55" s="479">
        <f>ROW(schedaUMI!AM179)</f>
        <v>179</v>
      </c>
      <c r="F55" s="479">
        <f>COLUMN(schedaUMI!AM179)</f>
        <v>39</v>
      </c>
      <c r="G55" s="478" t="s">
        <v>1000</v>
      </c>
      <c r="H55" s="478" t="e">
        <f t="shared" ca="1" si="1"/>
        <v>#NAME?</v>
      </c>
      <c r="I55" s="478"/>
    </row>
    <row r="56" spans="1:9">
      <c r="A56" s="477"/>
      <c r="B56" s="477"/>
      <c r="C56" s="477"/>
      <c r="D56" s="479" t="s">
        <v>1045</v>
      </c>
      <c r="E56" s="479">
        <f>ROW(schedaUMI!G182)</f>
        <v>182</v>
      </c>
      <c r="F56" s="479">
        <f>COLUMN(schedaUMI!G182)</f>
        <v>7</v>
      </c>
      <c r="G56" s="478" t="s">
        <v>1000</v>
      </c>
      <c r="H56" s="478" t="e">
        <f t="shared" ca="1" si="1"/>
        <v>#NAME?</v>
      </c>
      <c r="I56" s="478"/>
    </row>
    <row r="57" spans="1:9">
      <c r="A57" s="477"/>
      <c r="B57" s="477"/>
      <c r="C57" s="477"/>
      <c r="D57" s="479" t="s">
        <v>1751</v>
      </c>
      <c r="E57" s="479">
        <f>ROW(schedaUMI!W182)</f>
        <v>182</v>
      </c>
      <c r="F57" s="479">
        <f>COLUMN(schedaUMI!W182)</f>
        <v>23</v>
      </c>
      <c r="G57" s="478" t="s">
        <v>1000</v>
      </c>
      <c r="H57" s="478" t="e">
        <f t="shared" ca="1" si="1"/>
        <v>#NAME?</v>
      </c>
      <c r="I57" s="478"/>
    </row>
    <row r="58" spans="1:9">
      <c r="A58" s="477"/>
      <c r="B58" s="477"/>
      <c r="C58" s="477"/>
      <c r="D58" s="479" t="s">
        <v>813</v>
      </c>
      <c r="E58" s="479">
        <f>ROW(schedaUMI!G185)</f>
        <v>185</v>
      </c>
      <c r="F58" s="479">
        <f>COLUMN(schedaUMI!G185)</f>
        <v>7</v>
      </c>
      <c r="G58" s="478" t="s">
        <v>1000</v>
      </c>
      <c r="H58" s="478" t="e">
        <f t="shared" ca="1" si="1"/>
        <v>#NAME?</v>
      </c>
      <c r="I58" s="478"/>
    </row>
    <row r="59" spans="1:9">
      <c r="A59" s="477"/>
      <c r="B59" s="477"/>
      <c r="C59" s="477"/>
      <c r="D59" s="479" t="s">
        <v>1043</v>
      </c>
      <c r="E59" s="479">
        <f>ROW(schedaUMI!L185)</f>
        <v>185</v>
      </c>
      <c r="F59" s="479">
        <f>COLUMN(schedaUMI!L185)</f>
        <v>12</v>
      </c>
      <c r="G59" s="478" t="s">
        <v>1000</v>
      </c>
      <c r="H59" s="478" t="e">
        <f t="shared" ca="1" si="1"/>
        <v>#NAME?</v>
      </c>
      <c r="I59" s="478"/>
    </row>
    <row r="60" spans="1:9">
      <c r="A60" s="477"/>
      <c r="B60" s="477"/>
      <c r="C60" s="477"/>
      <c r="D60" s="479" t="s">
        <v>1042</v>
      </c>
      <c r="E60" s="479">
        <f>ROW(schedaUMI!Y185)</f>
        <v>185</v>
      </c>
      <c r="F60" s="479">
        <f>COLUMN(schedaUMI!Y185)</f>
        <v>25</v>
      </c>
      <c r="G60" s="478" t="s">
        <v>1000</v>
      </c>
      <c r="H60" s="478" t="e">
        <f t="shared" ca="1" si="1"/>
        <v>#NAME?</v>
      </c>
      <c r="I60" s="478"/>
    </row>
    <row r="61" spans="1:9">
      <c r="A61" s="477"/>
      <c r="B61" s="477"/>
      <c r="C61" s="477"/>
      <c r="D61" s="479" t="s">
        <v>1752</v>
      </c>
      <c r="E61" s="479">
        <f>ROW(schedaUMI!AM185)</f>
        <v>185</v>
      </c>
      <c r="F61" s="479">
        <f>COLUMN(schedaUMI!AM185)</f>
        <v>39</v>
      </c>
      <c r="G61" s="478" t="s">
        <v>1000</v>
      </c>
      <c r="H61" s="478" t="e">
        <f t="shared" ca="1" si="1"/>
        <v>#NAME?</v>
      </c>
      <c r="I61" s="478"/>
    </row>
    <row r="62" spans="1:9">
      <c r="A62" s="477"/>
      <c r="B62" s="477"/>
      <c r="C62" s="477"/>
      <c r="D62" s="479" t="s">
        <v>1045</v>
      </c>
      <c r="E62" s="479">
        <f>ROW(schedaUMI!G188)</f>
        <v>188</v>
      </c>
      <c r="F62" s="479">
        <f>COLUMN(schedaUMI!G188)</f>
        <v>7</v>
      </c>
      <c r="G62" s="478" t="s">
        <v>1000</v>
      </c>
      <c r="H62" s="478" t="e">
        <f t="shared" ca="1" si="1"/>
        <v>#NAME?</v>
      </c>
      <c r="I62" s="478"/>
    </row>
    <row r="63" spans="1:9">
      <c r="A63" s="477"/>
      <c r="B63" s="477"/>
      <c r="C63" s="477"/>
      <c r="D63" s="479" t="s">
        <v>1751</v>
      </c>
      <c r="E63" s="479">
        <f>ROW(schedaUMI!W188)</f>
        <v>188</v>
      </c>
      <c r="F63" s="479">
        <f>COLUMN(schedaUMI!W188)</f>
        <v>23</v>
      </c>
      <c r="G63" s="478" t="s">
        <v>1000</v>
      </c>
      <c r="H63" s="478" t="e">
        <f t="shared" ca="1" si="1"/>
        <v>#NAME?</v>
      </c>
      <c r="I63" s="478"/>
    </row>
    <row r="64" spans="1:9">
      <c r="A64" s="477"/>
      <c r="B64" s="477"/>
      <c r="C64" s="477"/>
      <c r="D64" s="479" t="s">
        <v>813</v>
      </c>
      <c r="E64" s="479">
        <f>ROW(schedaUMI!G191)</f>
        <v>191</v>
      </c>
      <c r="F64" s="479">
        <f>COLUMN(schedaUMI!G191)</f>
        <v>7</v>
      </c>
      <c r="G64" s="478" t="s">
        <v>1000</v>
      </c>
      <c r="H64" s="478" t="e">
        <f t="shared" ca="1" si="1"/>
        <v>#NAME?</v>
      </c>
      <c r="I64" s="478"/>
    </row>
    <row r="65" spans="1:9">
      <c r="A65" s="477"/>
      <c r="B65" s="477"/>
      <c r="C65" s="477"/>
      <c r="D65" s="479" t="s">
        <v>1043</v>
      </c>
      <c r="E65" s="479">
        <f>ROW(schedaUMI!L191)</f>
        <v>191</v>
      </c>
      <c r="F65" s="479">
        <f>COLUMN(schedaUMI!L191)</f>
        <v>12</v>
      </c>
      <c r="G65" s="478" t="s">
        <v>1000</v>
      </c>
      <c r="H65" s="478" t="e">
        <f t="shared" ca="1" si="1"/>
        <v>#NAME?</v>
      </c>
      <c r="I65" s="478"/>
    </row>
    <row r="66" spans="1:9">
      <c r="A66" s="477"/>
      <c r="B66" s="477"/>
      <c r="C66" s="477"/>
      <c r="D66" s="479" t="s">
        <v>1042</v>
      </c>
      <c r="E66" s="479">
        <f>ROW(schedaUMI!Y191)</f>
        <v>191</v>
      </c>
      <c r="F66" s="479">
        <f>COLUMN(schedaUMI!Y191)</f>
        <v>25</v>
      </c>
      <c r="G66" s="478" t="s">
        <v>1000</v>
      </c>
      <c r="H66" s="478" t="e">
        <f t="shared" ca="1" si="1"/>
        <v>#NAME?</v>
      </c>
      <c r="I66" s="478"/>
    </row>
    <row r="67" spans="1:9">
      <c r="A67" s="477"/>
      <c r="B67" s="477"/>
      <c r="C67" s="477"/>
      <c r="D67" s="479" t="s">
        <v>1752</v>
      </c>
      <c r="E67" s="479">
        <f>ROW(schedaUMI!AM191)</f>
        <v>191</v>
      </c>
      <c r="F67" s="479">
        <f>COLUMN(schedaUMI!AM191)</f>
        <v>39</v>
      </c>
      <c r="G67" s="478" t="s">
        <v>1000</v>
      </c>
      <c r="H67" s="478" t="e">
        <f t="shared" ca="1" si="1"/>
        <v>#NAME?</v>
      </c>
      <c r="I67" s="478"/>
    </row>
    <row r="68" spans="1:9">
      <c r="A68" s="477"/>
      <c r="B68" s="477"/>
      <c r="C68" s="477"/>
      <c r="D68" s="479" t="s">
        <v>1045</v>
      </c>
      <c r="E68" s="479">
        <f>ROW(schedaUMI!G194)</f>
        <v>194</v>
      </c>
      <c r="F68" s="479">
        <f>COLUMN(schedaUMI!G194)</f>
        <v>7</v>
      </c>
      <c r="G68" s="478" t="s">
        <v>1000</v>
      </c>
      <c r="H68" s="478" t="e">
        <f t="shared" ca="1" si="1"/>
        <v>#NAME?</v>
      </c>
      <c r="I68" s="478"/>
    </row>
    <row r="69" spans="1:9">
      <c r="A69" s="477"/>
      <c r="B69" s="477"/>
      <c r="C69" s="477"/>
      <c r="D69" s="479" t="s">
        <v>1751</v>
      </c>
      <c r="E69" s="479">
        <f>ROW(schedaUMI!W194)</f>
        <v>194</v>
      </c>
      <c r="F69" s="479">
        <f>COLUMN(schedaUMI!W194)</f>
        <v>23</v>
      </c>
      <c r="G69" s="478" t="s">
        <v>1000</v>
      </c>
      <c r="H69" s="478" t="e">
        <f t="shared" ref="H69:H100" ca="1" si="2">valore_celle_Aggr2(E69,F69,G69)</f>
        <v>#NAME?</v>
      </c>
      <c r="I69" s="478"/>
    </row>
    <row r="70" spans="1:9">
      <c r="A70" s="477"/>
      <c r="B70" s="477"/>
      <c r="C70" s="477"/>
      <c r="D70" s="479" t="s">
        <v>813</v>
      </c>
      <c r="E70" s="479">
        <f>ROW(schedaUMI!G197)</f>
        <v>197</v>
      </c>
      <c r="F70" s="479">
        <f>COLUMN(schedaUMI!G197)</f>
        <v>7</v>
      </c>
      <c r="G70" s="478" t="s">
        <v>1000</v>
      </c>
      <c r="H70" s="478" t="e">
        <f t="shared" ca="1" si="2"/>
        <v>#NAME?</v>
      </c>
      <c r="I70" s="478"/>
    </row>
    <row r="71" spans="1:9">
      <c r="A71" s="477"/>
      <c r="B71" s="477"/>
      <c r="C71" s="477"/>
      <c r="D71" s="479" t="s">
        <v>1043</v>
      </c>
      <c r="E71" s="479">
        <f>ROW(schedaUMI!L197)</f>
        <v>197</v>
      </c>
      <c r="F71" s="479">
        <f>COLUMN(schedaUMI!L197)</f>
        <v>12</v>
      </c>
      <c r="G71" s="478" t="s">
        <v>1000</v>
      </c>
      <c r="H71" s="478" t="e">
        <f t="shared" ca="1" si="2"/>
        <v>#NAME?</v>
      </c>
      <c r="I71" s="478"/>
    </row>
    <row r="72" spans="1:9">
      <c r="A72" s="477"/>
      <c r="B72" s="477"/>
      <c r="C72" s="477"/>
      <c r="D72" s="479" t="s">
        <v>1042</v>
      </c>
      <c r="E72" s="479">
        <f>ROW(schedaUMI!Y197)</f>
        <v>197</v>
      </c>
      <c r="F72" s="479">
        <f>COLUMN(schedaUMI!Y197)</f>
        <v>25</v>
      </c>
      <c r="G72" s="478" t="s">
        <v>1000</v>
      </c>
      <c r="H72" s="478" t="e">
        <f t="shared" ca="1" si="2"/>
        <v>#NAME?</v>
      </c>
      <c r="I72" s="478"/>
    </row>
    <row r="73" spans="1:9">
      <c r="A73" s="477"/>
      <c r="B73" s="477"/>
      <c r="C73" s="477"/>
      <c r="D73" s="479" t="s">
        <v>1752</v>
      </c>
      <c r="E73" s="479">
        <f>ROW(schedaUMI!AM197)</f>
        <v>197</v>
      </c>
      <c r="F73" s="479">
        <f>COLUMN(schedaUMI!AM197)</f>
        <v>39</v>
      </c>
      <c r="G73" s="478" t="s">
        <v>1000</v>
      </c>
      <c r="H73" s="478" t="e">
        <f t="shared" ca="1" si="2"/>
        <v>#NAME?</v>
      </c>
      <c r="I73" s="478"/>
    </row>
    <row r="74" spans="1:9">
      <c r="A74" s="477"/>
      <c r="B74" s="477"/>
      <c r="C74" s="477"/>
      <c r="D74" s="479" t="s">
        <v>1045</v>
      </c>
      <c r="E74" s="479">
        <f>ROW(schedaUMI!G200)</f>
        <v>200</v>
      </c>
      <c r="F74" s="479">
        <f>COLUMN(schedaUMI!G200)</f>
        <v>7</v>
      </c>
      <c r="G74" s="478" t="s">
        <v>1000</v>
      </c>
      <c r="H74" s="478" t="e">
        <f t="shared" ca="1" si="2"/>
        <v>#NAME?</v>
      </c>
      <c r="I74" s="478"/>
    </row>
    <row r="75" spans="1:9">
      <c r="A75" s="477"/>
      <c r="B75" s="477"/>
      <c r="C75" s="477"/>
      <c r="D75" s="479" t="s">
        <v>1751</v>
      </c>
      <c r="E75" s="479">
        <f>ROW(schedaUMI!W200)</f>
        <v>200</v>
      </c>
      <c r="F75" s="479">
        <f>COLUMN(schedaUMI!W200)</f>
        <v>23</v>
      </c>
      <c r="G75" s="478" t="s">
        <v>1000</v>
      </c>
      <c r="H75" s="478" t="e">
        <f t="shared" ca="1" si="2"/>
        <v>#NAME?</v>
      </c>
      <c r="I75" s="478"/>
    </row>
    <row r="76" spans="1:9">
      <c r="A76" s="477"/>
      <c r="B76" s="477"/>
      <c r="C76" s="477"/>
      <c r="D76" s="479" t="s">
        <v>813</v>
      </c>
      <c r="E76" s="479">
        <f>ROW(schedaUMI!G203)</f>
        <v>203</v>
      </c>
      <c r="F76" s="479">
        <f>COLUMN(schedaUMI!G203)</f>
        <v>7</v>
      </c>
      <c r="G76" s="478" t="s">
        <v>1000</v>
      </c>
      <c r="H76" s="478" t="e">
        <f t="shared" ca="1" si="2"/>
        <v>#NAME?</v>
      </c>
      <c r="I76" s="478"/>
    </row>
    <row r="77" spans="1:9">
      <c r="A77" s="477"/>
      <c r="B77" s="477"/>
      <c r="C77" s="477"/>
      <c r="D77" s="479" t="s">
        <v>1043</v>
      </c>
      <c r="E77" s="479">
        <f>ROW(schedaUMI!L203)</f>
        <v>203</v>
      </c>
      <c r="F77" s="479">
        <f>COLUMN(schedaUMI!L203)</f>
        <v>12</v>
      </c>
      <c r="G77" s="478" t="s">
        <v>1000</v>
      </c>
      <c r="H77" s="478" t="e">
        <f t="shared" ca="1" si="2"/>
        <v>#NAME?</v>
      </c>
      <c r="I77" s="478"/>
    </row>
    <row r="78" spans="1:9">
      <c r="A78" s="477"/>
      <c r="B78" s="477"/>
      <c r="C78" s="477"/>
      <c r="D78" s="479" t="s">
        <v>1042</v>
      </c>
      <c r="E78" s="479">
        <f>ROW(schedaUMI!Y203)</f>
        <v>203</v>
      </c>
      <c r="F78" s="479">
        <f>COLUMN(schedaUMI!Y203)</f>
        <v>25</v>
      </c>
      <c r="G78" s="478" t="s">
        <v>1000</v>
      </c>
      <c r="H78" s="478" t="e">
        <f t="shared" ca="1" si="2"/>
        <v>#NAME?</v>
      </c>
      <c r="I78" s="478"/>
    </row>
    <row r="79" spans="1:9">
      <c r="A79" s="477"/>
      <c r="B79" s="477"/>
      <c r="C79" s="477"/>
      <c r="D79" s="479" t="s">
        <v>1752</v>
      </c>
      <c r="E79" s="479">
        <f>ROW(schedaUMI!AM203)</f>
        <v>203</v>
      </c>
      <c r="F79" s="479">
        <f>COLUMN(schedaUMI!AM203)</f>
        <v>39</v>
      </c>
      <c r="G79" s="478" t="s">
        <v>1000</v>
      </c>
      <c r="H79" s="478" t="e">
        <f t="shared" ca="1" si="2"/>
        <v>#NAME?</v>
      </c>
      <c r="I79" s="478"/>
    </row>
    <row r="80" spans="1:9">
      <c r="A80" s="477"/>
      <c r="B80" s="477"/>
      <c r="C80" s="477"/>
      <c r="D80" s="479" t="s">
        <v>1045</v>
      </c>
      <c r="E80" s="479">
        <f>ROW(schedaUMI!G206)</f>
        <v>206</v>
      </c>
      <c r="F80" s="479">
        <f>COLUMN(schedaUMI!G206)</f>
        <v>7</v>
      </c>
      <c r="G80" s="478" t="s">
        <v>1000</v>
      </c>
      <c r="H80" s="478" t="e">
        <f t="shared" ca="1" si="2"/>
        <v>#NAME?</v>
      </c>
      <c r="I80" s="478"/>
    </row>
    <row r="81" spans="1:9">
      <c r="A81" s="477"/>
      <c r="B81" s="477"/>
      <c r="C81" s="477"/>
      <c r="D81" s="479" t="s">
        <v>1751</v>
      </c>
      <c r="E81" s="479">
        <f>ROW(schedaUMI!W206)</f>
        <v>206</v>
      </c>
      <c r="F81" s="479">
        <f>COLUMN(schedaUMI!W206)</f>
        <v>23</v>
      </c>
      <c r="G81" s="478" t="s">
        <v>1000</v>
      </c>
      <c r="H81" s="478" t="e">
        <f t="shared" ca="1" si="2"/>
        <v>#NAME?</v>
      </c>
      <c r="I81" s="478"/>
    </row>
    <row r="82" spans="1:9">
      <c r="A82" s="477"/>
      <c r="B82" s="477"/>
      <c r="C82" s="477"/>
      <c r="D82" s="479" t="s">
        <v>813</v>
      </c>
      <c r="E82" s="479">
        <f>ROW(schedaUMI!G209)</f>
        <v>209</v>
      </c>
      <c r="F82" s="479">
        <f>COLUMN(schedaUMI!G209)</f>
        <v>7</v>
      </c>
      <c r="G82" s="478" t="s">
        <v>1000</v>
      </c>
      <c r="H82" s="478" t="e">
        <f t="shared" ca="1" si="2"/>
        <v>#NAME?</v>
      </c>
      <c r="I82" s="478"/>
    </row>
    <row r="83" spans="1:9">
      <c r="A83" s="477"/>
      <c r="B83" s="477"/>
      <c r="C83" s="477"/>
      <c r="D83" s="479" t="s">
        <v>1043</v>
      </c>
      <c r="E83" s="479">
        <f>ROW(schedaUMI!L209)</f>
        <v>209</v>
      </c>
      <c r="F83" s="479">
        <f>COLUMN(schedaUMI!L209)</f>
        <v>12</v>
      </c>
      <c r="G83" s="478" t="s">
        <v>1000</v>
      </c>
      <c r="H83" s="478" t="e">
        <f t="shared" ca="1" si="2"/>
        <v>#NAME?</v>
      </c>
      <c r="I83" s="478"/>
    </row>
    <row r="84" spans="1:9">
      <c r="A84" s="477"/>
      <c r="B84" s="477"/>
      <c r="C84" s="477"/>
      <c r="D84" s="479" t="s">
        <v>1042</v>
      </c>
      <c r="E84" s="479">
        <f>ROW(schedaUMI!Y209)</f>
        <v>209</v>
      </c>
      <c r="F84" s="479">
        <f>COLUMN(schedaUMI!Y209)</f>
        <v>25</v>
      </c>
      <c r="G84" s="478" t="s">
        <v>1000</v>
      </c>
      <c r="H84" s="478" t="e">
        <f t="shared" ca="1" si="2"/>
        <v>#NAME?</v>
      </c>
      <c r="I84" s="478"/>
    </row>
    <row r="85" spans="1:9">
      <c r="A85" s="477"/>
      <c r="B85" s="477"/>
      <c r="C85" s="477"/>
      <c r="D85" s="479" t="s">
        <v>1752</v>
      </c>
      <c r="E85" s="479">
        <f>ROW(schedaUMI!AM209)</f>
        <v>209</v>
      </c>
      <c r="F85" s="479">
        <f>COLUMN(schedaUMI!AM209)</f>
        <v>39</v>
      </c>
      <c r="G85" s="478" t="s">
        <v>1000</v>
      </c>
      <c r="H85" s="478" t="e">
        <f t="shared" ca="1" si="2"/>
        <v>#NAME?</v>
      </c>
      <c r="I85" s="478"/>
    </row>
    <row r="86" spans="1:9">
      <c r="A86" s="477"/>
      <c r="B86" s="477"/>
      <c r="C86" s="477"/>
      <c r="D86" s="479" t="s">
        <v>1045</v>
      </c>
      <c r="E86" s="479">
        <f>ROW(schedaUMI!G212)</f>
        <v>212</v>
      </c>
      <c r="F86" s="479">
        <f>COLUMN(schedaUMI!G212)</f>
        <v>7</v>
      </c>
      <c r="G86" s="478" t="s">
        <v>1000</v>
      </c>
      <c r="H86" s="478" t="e">
        <f t="shared" ca="1" si="2"/>
        <v>#NAME?</v>
      </c>
      <c r="I86" s="478"/>
    </row>
    <row r="87" spans="1:9">
      <c r="A87" s="477"/>
      <c r="B87" s="477"/>
      <c r="C87" s="477"/>
      <c r="D87" s="479" t="s">
        <v>1751</v>
      </c>
      <c r="E87" s="479">
        <f>ROW(schedaUMI!W212)</f>
        <v>212</v>
      </c>
      <c r="F87" s="479">
        <f>COLUMN(schedaUMI!W212)</f>
        <v>23</v>
      </c>
      <c r="G87" s="478" t="s">
        <v>1000</v>
      </c>
      <c r="H87" s="478" t="e">
        <f t="shared" ca="1" si="2"/>
        <v>#NAME?</v>
      </c>
      <c r="I87" s="478"/>
    </row>
    <row r="88" spans="1:9">
      <c r="A88" s="477"/>
      <c r="B88" s="477"/>
      <c r="C88" s="477" t="s">
        <v>1610</v>
      </c>
      <c r="D88" s="479" t="s">
        <v>254</v>
      </c>
      <c r="E88" s="479">
        <f>ROW(schedaUMI!AW343)</f>
        <v>343</v>
      </c>
      <c r="F88" s="479">
        <f>COLUMN(schedaUMI!AW343)</f>
        <v>49</v>
      </c>
      <c r="G88" s="478" t="s">
        <v>2264</v>
      </c>
      <c r="H88" s="478" t="e">
        <f t="shared" ca="1" si="2"/>
        <v>#NAME?</v>
      </c>
      <c r="I88" s="478">
        <v>0</v>
      </c>
    </row>
    <row r="89" spans="1:9">
      <c r="A89" s="477"/>
      <c r="B89" s="477"/>
      <c r="C89" s="477"/>
      <c r="D89" s="479" t="s">
        <v>255</v>
      </c>
      <c r="E89" s="479">
        <f>ROW(schedaUMI!AW344)</f>
        <v>344</v>
      </c>
      <c r="F89" s="479">
        <f>COLUMN(schedaUMI!AW344)</f>
        <v>49</v>
      </c>
      <c r="G89" s="478" t="s">
        <v>2264</v>
      </c>
      <c r="H89" s="478" t="e">
        <f t="shared" ca="1" si="2"/>
        <v>#NAME?</v>
      </c>
      <c r="I89" s="478">
        <v>0</v>
      </c>
    </row>
    <row r="90" spans="1:9">
      <c r="A90" s="477"/>
      <c r="B90" s="477"/>
      <c r="C90" s="477"/>
      <c r="D90" s="479" t="s">
        <v>256</v>
      </c>
      <c r="E90" s="479">
        <f>ROW(schedaUMI!AW345)</f>
        <v>345</v>
      </c>
      <c r="F90" s="479">
        <f>COLUMN(schedaUMI!AW345)</f>
        <v>49</v>
      </c>
      <c r="G90" s="478" t="s">
        <v>2264</v>
      </c>
      <c r="H90" s="478" t="e">
        <f t="shared" ca="1" si="2"/>
        <v>#NAME?</v>
      </c>
      <c r="I90" s="478">
        <v>0</v>
      </c>
    </row>
    <row r="91" spans="1:9">
      <c r="A91" s="477"/>
      <c r="B91" s="477"/>
      <c r="C91" s="477"/>
      <c r="D91" s="479" t="s">
        <v>257</v>
      </c>
      <c r="E91" s="479">
        <f>ROW(schedaUMI!AW346)</f>
        <v>346</v>
      </c>
      <c r="F91" s="479">
        <f>COLUMN(schedaUMI!AW346)</f>
        <v>49</v>
      </c>
      <c r="G91" s="478" t="s">
        <v>2264</v>
      </c>
      <c r="H91" s="478" t="e">
        <f t="shared" ca="1" si="2"/>
        <v>#NAME?</v>
      </c>
      <c r="I91" s="478">
        <v>0</v>
      </c>
    </row>
    <row r="92" spans="1:9">
      <c r="A92" s="477"/>
      <c r="B92" s="477"/>
      <c r="C92" s="477"/>
      <c r="D92" s="479" t="s">
        <v>258</v>
      </c>
      <c r="E92" s="479">
        <f>ROW(schedaUMI!AW347)</f>
        <v>347</v>
      </c>
      <c r="F92" s="479">
        <f>COLUMN(schedaUMI!AW347)</f>
        <v>49</v>
      </c>
      <c r="G92" s="478" t="s">
        <v>2264</v>
      </c>
      <c r="H92" s="478" t="e">
        <f t="shared" ca="1" si="2"/>
        <v>#NAME?</v>
      </c>
      <c r="I92" s="478">
        <v>0</v>
      </c>
    </row>
    <row r="93" spans="1:9">
      <c r="A93" s="477"/>
      <c r="B93" s="477"/>
      <c r="C93" s="477"/>
      <c r="D93" s="479" t="s">
        <v>259</v>
      </c>
      <c r="E93" s="479">
        <f>ROW(schedaUMI!AW348)</f>
        <v>348</v>
      </c>
      <c r="F93" s="479">
        <f>COLUMN(schedaUMI!AW348)</f>
        <v>49</v>
      </c>
      <c r="G93" s="478" t="s">
        <v>2264</v>
      </c>
      <c r="H93" s="478" t="e">
        <f t="shared" ca="1" si="2"/>
        <v>#NAME?</v>
      </c>
      <c r="I93" s="478">
        <v>0</v>
      </c>
    </row>
    <row r="94" spans="1:9">
      <c r="A94" s="477"/>
      <c r="B94" s="477"/>
      <c r="C94" s="477"/>
      <c r="D94" s="479" t="s">
        <v>260</v>
      </c>
      <c r="E94" s="479">
        <f>ROW(schedaUMI!AW349)</f>
        <v>349</v>
      </c>
      <c r="F94" s="479">
        <f>COLUMN(schedaUMI!AW349)</f>
        <v>49</v>
      </c>
      <c r="G94" s="478" t="s">
        <v>2264</v>
      </c>
      <c r="H94" s="478" t="e">
        <f t="shared" ca="1" si="2"/>
        <v>#NAME?</v>
      </c>
      <c r="I94" s="478">
        <v>0</v>
      </c>
    </row>
    <row r="95" spans="1:9">
      <c r="A95" s="477"/>
      <c r="B95" s="477"/>
      <c r="C95" s="477"/>
      <c r="D95" s="479" t="s">
        <v>261</v>
      </c>
      <c r="E95" s="479">
        <f>ROW(schedaUMI!AW350)</f>
        <v>350</v>
      </c>
      <c r="F95" s="479">
        <f>COLUMN(schedaUMI!AW350)</f>
        <v>49</v>
      </c>
      <c r="G95" s="478" t="s">
        <v>2264</v>
      </c>
      <c r="H95" s="478" t="e">
        <f t="shared" ca="1" si="2"/>
        <v>#NAME?</v>
      </c>
      <c r="I95" s="478">
        <v>0</v>
      </c>
    </row>
    <row r="96" spans="1:9">
      <c r="A96" s="477"/>
      <c r="B96" s="477"/>
      <c r="C96" s="477"/>
      <c r="D96" s="479" t="s">
        <v>262</v>
      </c>
      <c r="E96" s="479">
        <f>ROW(schedaUMI!AW351)</f>
        <v>351</v>
      </c>
      <c r="F96" s="479">
        <f>COLUMN(schedaUMI!AW351)</f>
        <v>49</v>
      </c>
      <c r="G96" s="478" t="s">
        <v>2264</v>
      </c>
      <c r="H96" s="478" t="e">
        <f t="shared" ca="1" si="2"/>
        <v>#NAME?</v>
      </c>
      <c r="I96" s="478">
        <v>0</v>
      </c>
    </row>
    <row r="97" spans="1:9">
      <c r="A97" s="477"/>
      <c r="B97" s="477"/>
      <c r="C97" s="477"/>
      <c r="D97" s="479" t="s">
        <v>263</v>
      </c>
      <c r="E97" s="479">
        <f>ROW(schedaUMI!AW352)</f>
        <v>352</v>
      </c>
      <c r="F97" s="479">
        <f>COLUMN(schedaUMI!AW352)</f>
        <v>49</v>
      </c>
      <c r="G97" s="478" t="s">
        <v>2264</v>
      </c>
      <c r="H97" s="478" t="e">
        <f t="shared" ca="1" si="2"/>
        <v>#NAME?</v>
      </c>
      <c r="I97" s="478">
        <v>0</v>
      </c>
    </row>
    <row r="98" spans="1:9">
      <c r="A98" s="477"/>
      <c r="B98" s="477"/>
      <c r="C98" s="477"/>
      <c r="D98" s="479" t="s">
        <v>1331</v>
      </c>
      <c r="E98" s="479"/>
      <c r="F98" s="479"/>
      <c r="G98" s="478" t="s">
        <v>2264</v>
      </c>
      <c r="H98" s="478"/>
      <c r="I98" s="478"/>
    </row>
    <row r="99" spans="1:9">
      <c r="A99" s="477"/>
      <c r="B99" s="477"/>
      <c r="C99" s="477"/>
      <c r="D99" s="479" t="s">
        <v>1332</v>
      </c>
      <c r="E99" s="479"/>
      <c r="F99" s="479"/>
      <c r="G99" s="478" t="s">
        <v>2264</v>
      </c>
      <c r="H99" s="478"/>
      <c r="I99" s="478"/>
    </row>
    <row r="100" spans="1:9">
      <c r="A100" s="477"/>
      <c r="B100" s="477"/>
      <c r="C100" s="477"/>
      <c r="D100" s="479" t="s">
        <v>1333</v>
      </c>
      <c r="E100" s="479"/>
      <c r="F100" s="479"/>
      <c r="G100" s="478" t="s">
        <v>2264</v>
      </c>
      <c r="H100" s="478"/>
      <c r="I100" s="478"/>
    </row>
    <row r="101" spans="1:9">
      <c r="A101" s="477"/>
      <c r="B101" s="477"/>
      <c r="C101" s="477"/>
      <c r="D101" s="479" t="s">
        <v>1334</v>
      </c>
      <c r="E101" s="479"/>
      <c r="F101" s="479"/>
      <c r="G101" s="478" t="s">
        <v>2264</v>
      </c>
      <c r="H101" s="478"/>
      <c r="I101" s="478"/>
    </row>
    <row r="102" spans="1:9">
      <c r="A102" s="477"/>
      <c r="B102" s="477"/>
      <c r="C102" s="477"/>
      <c r="D102" s="479" t="s">
        <v>1801</v>
      </c>
      <c r="E102" s="479"/>
      <c r="F102" s="479"/>
      <c r="G102" s="478" t="s">
        <v>2264</v>
      </c>
      <c r="H102" s="478"/>
      <c r="I102" s="478"/>
    </row>
    <row r="103" spans="1:9">
      <c r="A103" s="477"/>
      <c r="B103" s="477"/>
      <c r="C103" s="477"/>
      <c r="D103" s="479" t="s">
        <v>1802</v>
      </c>
      <c r="E103" s="479"/>
      <c r="F103" s="479"/>
      <c r="G103" s="478" t="s">
        <v>2264</v>
      </c>
      <c r="H103" s="478"/>
      <c r="I103" s="478"/>
    </row>
    <row r="104" spans="1:9">
      <c r="A104" s="477"/>
      <c r="B104" s="477"/>
      <c r="C104" s="477"/>
      <c r="D104" s="479" t="s">
        <v>1803</v>
      </c>
      <c r="E104" s="479"/>
      <c r="F104" s="479"/>
      <c r="G104" s="478" t="s">
        <v>2264</v>
      </c>
      <c r="H104" s="478"/>
      <c r="I104" s="478"/>
    </row>
    <row r="105" spans="1:9">
      <c r="A105" s="477"/>
      <c r="B105" s="477"/>
      <c r="C105" s="477"/>
      <c r="D105" s="479" t="s">
        <v>1804</v>
      </c>
      <c r="E105" s="479"/>
      <c r="F105" s="479"/>
      <c r="G105" s="478" t="s">
        <v>2264</v>
      </c>
      <c r="H105" s="478"/>
      <c r="I105" s="478"/>
    </row>
    <row r="106" spans="1:9">
      <c r="A106" s="477"/>
      <c r="B106" s="477"/>
      <c r="C106" s="477"/>
      <c r="D106" s="479" t="s">
        <v>1805</v>
      </c>
      <c r="E106" s="479"/>
      <c r="F106" s="479"/>
      <c r="G106" s="478" t="s">
        <v>2264</v>
      </c>
      <c r="H106" s="478"/>
      <c r="I106" s="478"/>
    </row>
    <row r="107" spans="1:9">
      <c r="A107" s="477"/>
      <c r="B107" s="477"/>
      <c r="C107" s="477"/>
      <c r="D107" s="479" t="s">
        <v>1806</v>
      </c>
      <c r="E107" s="479"/>
      <c r="F107" s="479"/>
      <c r="G107" s="478" t="s">
        <v>2264</v>
      </c>
      <c r="H107" s="478"/>
      <c r="I107" s="478"/>
    </row>
    <row r="108" spans="1:9">
      <c r="A108" s="477"/>
      <c r="B108" s="477"/>
      <c r="C108" s="477"/>
      <c r="D108" s="479" t="s">
        <v>2127</v>
      </c>
      <c r="E108" s="479">
        <f>ROW(schedaUMI!AE353)</f>
        <v>353</v>
      </c>
      <c r="F108" s="479">
        <f>COLUMN(schedaUMI!AE353)</f>
        <v>31</v>
      </c>
      <c r="G108" s="478" t="s">
        <v>2264</v>
      </c>
      <c r="H108" s="478" t="e">
        <f t="shared" ref="H108:H139" ca="1" si="3">valore_celle_Aggr2(E108,F108,G108)</f>
        <v>#NAME?</v>
      </c>
      <c r="I108" s="478">
        <v>0</v>
      </c>
    </row>
    <row r="109" spans="1:9">
      <c r="A109" s="477"/>
      <c r="B109" s="477"/>
      <c r="C109" s="477"/>
      <c r="D109" s="479"/>
      <c r="E109" s="479">
        <f>ROW(schedaUMI!AK353)</f>
        <v>353</v>
      </c>
      <c r="F109" s="479">
        <f>COLUMN(schedaUMI!AK353)</f>
        <v>37</v>
      </c>
      <c r="G109" s="478" t="s">
        <v>2264</v>
      </c>
      <c r="H109" s="478" t="e">
        <f t="shared" ca="1" si="3"/>
        <v>#NAME?</v>
      </c>
      <c r="I109" s="478">
        <v>0</v>
      </c>
    </row>
    <row r="110" spans="1:9">
      <c r="A110" s="477"/>
      <c r="B110" s="477"/>
      <c r="C110" s="477"/>
      <c r="D110" s="479"/>
      <c r="E110" s="479">
        <f>ROW(schedaUMI!AQ353)</f>
        <v>353</v>
      </c>
      <c r="F110" s="479">
        <f>COLUMN(schedaUMI!AQ353)</f>
        <v>43</v>
      </c>
      <c r="G110" s="478" t="s">
        <v>2264</v>
      </c>
      <c r="H110" s="478" t="e">
        <f t="shared" ca="1" si="3"/>
        <v>#NAME?</v>
      </c>
      <c r="I110" s="478">
        <v>0</v>
      </c>
    </row>
    <row r="111" spans="1:9">
      <c r="A111" s="477"/>
      <c r="B111" s="477"/>
      <c r="C111" s="477"/>
      <c r="D111" s="479"/>
      <c r="E111" s="479">
        <f>ROW(schedaUMI!AW353)</f>
        <v>353</v>
      </c>
      <c r="F111" s="479">
        <f>COLUMN(schedaUMI!AW353)</f>
        <v>49</v>
      </c>
      <c r="G111" s="478" t="s">
        <v>2264</v>
      </c>
      <c r="H111" s="478" t="e">
        <f t="shared" ca="1" si="3"/>
        <v>#NAME?</v>
      </c>
      <c r="I111" s="478">
        <v>0</v>
      </c>
    </row>
    <row r="112" spans="1:9">
      <c r="A112" s="477"/>
      <c r="B112" s="477"/>
      <c r="C112" s="477"/>
      <c r="D112" s="479" t="s">
        <v>2128</v>
      </c>
      <c r="E112" s="479">
        <f>ROW(schedaUMI!AA354)</f>
        <v>354</v>
      </c>
      <c r="F112" s="479">
        <f>COLUMN(schedaUMI!AA354)</f>
        <v>27</v>
      </c>
      <c r="G112" s="478" t="s">
        <v>2264</v>
      </c>
      <c r="H112" s="478" t="e">
        <f t="shared" ca="1" si="3"/>
        <v>#NAME?</v>
      </c>
      <c r="I112" s="478">
        <v>0</v>
      </c>
    </row>
    <row r="113" spans="1:9">
      <c r="A113" s="477"/>
      <c r="B113" s="477"/>
      <c r="C113" s="477"/>
      <c r="D113" s="479" t="s">
        <v>2036</v>
      </c>
      <c r="E113" s="479">
        <f>ROW(schedaUMI!AW355)</f>
        <v>355</v>
      </c>
      <c r="F113" s="479">
        <f>COLUMN(schedaUMI!AW355)</f>
        <v>49</v>
      </c>
      <c r="G113" s="478" t="s">
        <v>2264</v>
      </c>
      <c r="H113" s="478" t="e">
        <f t="shared" ca="1" si="3"/>
        <v>#NAME?</v>
      </c>
      <c r="I113" s="478">
        <v>0</v>
      </c>
    </row>
    <row r="114" spans="1:9">
      <c r="A114" s="477"/>
      <c r="B114" s="477"/>
      <c r="C114" s="477"/>
      <c r="D114" s="479" t="s">
        <v>2037</v>
      </c>
      <c r="E114" s="479">
        <f>ROW(schedaUMI!AW356)</f>
        <v>356</v>
      </c>
      <c r="F114" s="479">
        <f>COLUMN(schedaUMI!AW356)</f>
        <v>49</v>
      </c>
      <c r="G114" s="478" t="s">
        <v>2264</v>
      </c>
      <c r="H114" s="478" t="e">
        <f t="shared" ca="1" si="3"/>
        <v>#NAME?</v>
      </c>
      <c r="I114" s="478">
        <v>0</v>
      </c>
    </row>
    <row r="115" spans="1:9">
      <c r="A115" s="477"/>
      <c r="B115" s="477"/>
      <c r="C115" s="477"/>
      <c r="D115" s="479" t="s">
        <v>1107</v>
      </c>
      <c r="E115" s="479">
        <f>ROW(schedaUMI!AW359)</f>
        <v>359</v>
      </c>
      <c r="F115" s="479">
        <f>COLUMN(schedaUMI!AW359)</f>
        <v>49</v>
      </c>
      <c r="G115" s="478" t="s">
        <v>2264</v>
      </c>
      <c r="H115" s="478" t="e">
        <f t="shared" ca="1" si="3"/>
        <v>#NAME?</v>
      </c>
      <c r="I115" s="478">
        <v>0</v>
      </c>
    </row>
    <row r="116" spans="1:9">
      <c r="A116" s="477"/>
      <c r="B116" s="477"/>
      <c r="C116" s="477"/>
      <c r="D116" s="479" t="s">
        <v>1108</v>
      </c>
      <c r="E116" s="479">
        <f>ROW(schedaUMI!AW360)</f>
        <v>360</v>
      </c>
      <c r="F116" s="479">
        <f>COLUMN(schedaUMI!AW360)</f>
        <v>49</v>
      </c>
      <c r="G116" s="478" t="s">
        <v>2264</v>
      </c>
      <c r="H116" s="478" t="e">
        <f t="shared" ca="1" si="3"/>
        <v>#NAME?</v>
      </c>
      <c r="I116" s="478">
        <v>0</v>
      </c>
    </row>
    <row r="117" spans="1:9">
      <c r="A117" s="477"/>
      <c r="B117" s="477"/>
      <c r="C117" s="477"/>
      <c r="D117" s="479" t="s">
        <v>2129</v>
      </c>
      <c r="E117" s="479">
        <f>ROW(schedaUMI!AW361)</f>
        <v>361</v>
      </c>
      <c r="F117" s="479">
        <f>COLUMN(schedaUMI!AW361)</f>
        <v>49</v>
      </c>
      <c r="G117" s="478" t="s">
        <v>2264</v>
      </c>
      <c r="H117" s="478" t="e">
        <f t="shared" ca="1" si="3"/>
        <v>#NAME?</v>
      </c>
      <c r="I117" s="478">
        <v>0</v>
      </c>
    </row>
    <row r="118" spans="1:9">
      <c r="A118" s="477"/>
      <c r="B118" s="477"/>
      <c r="C118" s="477"/>
      <c r="D118" s="479" t="s">
        <v>1475</v>
      </c>
      <c r="E118" s="479">
        <f>ROW(schedaUMI!AJ365)</f>
        <v>365</v>
      </c>
      <c r="F118" s="479">
        <f>COLUMN(schedaUMI!AJ365)</f>
        <v>36</v>
      </c>
      <c r="G118" s="478" t="s">
        <v>2264</v>
      </c>
      <c r="H118" s="478" t="e">
        <f t="shared" ca="1" si="3"/>
        <v>#NAME?</v>
      </c>
      <c r="I118" s="478">
        <v>0</v>
      </c>
    </row>
    <row r="119" spans="1:9">
      <c r="A119" s="477"/>
      <c r="B119" s="477"/>
      <c r="C119" s="477"/>
      <c r="D119" s="479" t="s">
        <v>1476</v>
      </c>
      <c r="E119" s="479">
        <f>ROW(schedaUMI!AJ366)</f>
        <v>366</v>
      </c>
      <c r="F119" s="479">
        <f>COLUMN(schedaUMI!AJ366)</f>
        <v>36</v>
      </c>
      <c r="G119" s="478" t="s">
        <v>2264</v>
      </c>
      <c r="H119" s="478" t="e">
        <f t="shared" ca="1" si="3"/>
        <v>#NAME?</v>
      </c>
      <c r="I119" s="478">
        <v>0</v>
      </c>
    </row>
    <row r="120" spans="1:9">
      <c r="A120" s="477"/>
      <c r="B120" s="477"/>
      <c r="C120" s="477"/>
      <c r="D120" s="479" t="s">
        <v>935</v>
      </c>
      <c r="E120" s="479">
        <f>ROW(schedaUMI!AJ367)</f>
        <v>367</v>
      </c>
      <c r="F120" s="479">
        <f>COLUMN(schedaUMI!AJ367)</f>
        <v>36</v>
      </c>
      <c r="G120" s="478" t="s">
        <v>2264</v>
      </c>
      <c r="H120" s="478" t="e">
        <f t="shared" ca="1" si="3"/>
        <v>#NAME?</v>
      </c>
      <c r="I120" s="478">
        <v>0</v>
      </c>
    </row>
    <row r="121" spans="1:9">
      <c r="A121" s="477"/>
      <c r="B121" s="477"/>
      <c r="C121" s="477" t="s">
        <v>363</v>
      </c>
      <c r="D121" s="479" t="s">
        <v>928</v>
      </c>
      <c r="E121" s="479">
        <f>ROW(schedaUMI!AW385)</f>
        <v>385</v>
      </c>
      <c r="F121" s="479">
        <f>COLUMN(schedaUMI!AW385)</f>
        <v>49</v>
      </c>
      <c r="G121" s="478" t="s">
        <v>2263</v>
      </c>
      <c r="H121" s="478" t="e">
        <f t="shared" ca="1" si="3"/>
        <v>#NAME?</v>
      </c>
      <c r="I121" s="478">
        <v>0</v>
      </c>
    </row>
    <row r="122" spans="1:9">
      <c r="A122" s="477"/>
      <c r="B122" s="477"/>
      <c r="C122" s="477"/>
      <c r="D122" s="479" t="s">
        <v>921</v>
      </c>
      <c r="E122" s="479">
        <f>ROW(schedaUMI!AW386)</f>
        <v>386</v>
      </c>
      <c r="F122" s="479">
        <f>COLUMN(schedaUMI!AW386)</f>
        <v>49</v>
      </c>
      <c r="G122" s="478" t="s">
        <v>2263</v>
      </c>
      <c r="H122" s="478" t="e">
        <f t="shared" ca="1" si="3"/>
        <v>#NAME?</v>
      </c>
      <c r="I122" s="478">
        <v>0</v>
      </c>
    </row>
    <row r="123" spans="1:9">
      <c r="A123" s="477"/>
      <c r="B123" s="477"/>
      <c r="C123" s="477"/>
      <c r="D123" s="479" t="s">
        <v>467</v>
      </c>
      <c r="E123" s="479">
        <f>ROW(schedaUMI!AW387)</f>
        <v>387</v>
      </c>
      <c r="F123" s="479">
        <f>COLUMN(schedaUMI!AW387)</f>
        <v>49</v>
      </c>
      <c r="G123" s="478" t="s">
        <v>2263</v>
      </c>
      <c r="H123" s="478" t="e">
        <f t="shared" ca="1" si="3"/>
        <v>#NAME?</v>
      </c>
      <c r="I123" s="478">
        <v>0</v>
      </c>
    </row>
    <row r="124" spans="1:9">
      <c r="A124" s="477"/>
      <c r="B124" s="477"/>
      <c r="C124" s="477"/>
      <c r="D124" s="479" t="s">
        <v>468</v>
      </c>
      <c r="E124" s="479">
        <f>ROW(schedaUMI!AW388)</f>
        <v>388</v>
      </c>
      <c r="F124" s="479">
        <f>COLUMN(schedaUMI!AW388)</f>
        <v>49</v>
      </c>
      <c r="G124" s="478" t="s">
        <v>2263</v>
      </c>
      <c r="H124" s="478" t="e">
        <f t="shared" ca="1" si="3"/>
        <v>#NAME?</v>
      </c>
      <c r="I124" s="478">
        <v>0</v>
      </c>
    </row>
    <row r="125" spans="1:9">
      <c r="A125" s="477"/>
      <c r="B125" s="477"/>
      <c r="C125" s="477"/>
      <c r="D125" s="477" t="s">
        <v>1134</v>
      </c>
      <c r="E125" s="477">
        <f>ROW(schedaUMI!AW389)</f>
        <v>389</v>
      </c>
      <c r="F125" s="477">
        <f>COLUMN(schedaUMI!AW389)</f>
        <v>49</v>
      </c>
      <c r="G125" s="478" t="s">
        <v>2263</v>
      </c>
      <c r="H125" s="478" t="e">
        <f t="shared" ca="1" si="3"/>
        <v>#NAME?</v>
      </c>
      <c r="I125" s="478">
        <v>0</v>
      </c>
    </row>
    <row r="126" spans="1:9">
      <c r="A126" s="477"/>
      <c r="B126" s="477"/>
      <c r="C126" s="477"/>
      <c r="D126" s="477" t="s">
        <v>1251</v>
      </c>
      <c r="E126" s="477">
        <f>ROW(schedaUMI!AW390)</f>
        <v>390</v>
      </c>
      <c r="F126" s="477">
        <f>COLUMN(schedaUMI!AW390)</f>
        <v>49</v>
      </c>
      <c r="G126" s="478" t="s">
        <v>2263</v>
      </c>
      <c r="H126" s="478" t="e">
        <f t="shared" ca="1" si="3"/>
        <v>#NAME?</v>
      </c>
      <c r="I126" s="478">
        <v>0</v>
      </c>
    </row>
    <row r="127" spans="1:9">
      <c r="A127" s="477"/>
      <c r="B127" s="477"/>
      <c r="C127" s="477"/>
      <c r="D127" s="477" t="s">
        <v>934</v>
      </c>
      <c r="E127" s="477">
        <f>ROW(schedaUMI!AW391)</f>
        <v>391</v>
      </c>
      <c r="F127" s="477">
        <f>COLUMN(schedaUMI!AW391)</f>
        <v>49</v>
      </c>
      <c r="G127" s="478" t="s">
        <v>2263</v>
      </c>
      <c r="H127" s="478" t="e">
        <f t="shared" ca="1" si="3"/>
        <v>#NAME?</v>
      </c>
      <c r="I127" s="478">
        <v>0</v>
      </c>
    </row>
    <row r="128" spans="1:9">
      <c r="A128" s="477"/>
      <c r="B128" s="477"/>
      <c r="C128" s="477"/>
      <c r="D128" s="477" t="s">
        <v>349</v>
      </c>
      <c r="E128" s="477">
        <f>ROW(schedaUMI!AW392)</f>
        <v>392</v>
      </c>
      <c r="F128" s="477">
        <f>COLUMN(schedaUMI!AW392)</f>
        <v>49</v>
      </c>
      <c r="G128" s="478" t="s">
        <v>2263</v>
      </c>
      <c r="H128" s="478" t="e">
        <f t="shared" ca="1" si="3"/>
        <v>#NAME?</v>
      </c>
      <c r="I128" s="478">
        <v>0</v>
      </c>
    </row>
    <row r="129" spans="1:9">
      <c r="A129" s="477"/>
      <c r="B129" s="477"/>
      <c r="C129" s="477"/>
      <c r="D129" s="477" t="s">
        <v>350</v>
      </c>
      <c r="E129" s="477">
        <f>ROW(schedaUMI!AW393)</f>
        <v>393</v>
      </c>
      <c r="F129" s="477">
        <f>COLUMN(schedaUMI!AW393)</f>
        <v>49</v>
      </c>
      <c r="G129" s="478" t="s">
        <v>2263</v>
      </c>
      <c r="H129" s="478" t="e">
        <f t="shared" ca="1" si="3"/>
        <v>#NAME?</v>
      </c>
      <c r="I129" s="478">
        <v>0</v>
      </c>
    </row>
    <row r="130" spans="1:9">
      <c r="A130" s="477"/>
      <c r="B130" s="477"/>
      <c r="C130" s="477"/>
      <c r="D130" s="477" t="s">
        <v>929</v>
      </c>
      <c r="E130" s="477">
        <f>ROW(schedaUMI!AW394)</f>
        <v>394</v>
      </c>
      <c r="F130" s="477">
        <f>COLUMN(schedaUMI!AW394)</f>
        <v>49</v>
      </c>
      <c r="G130" s="478" t="s">
        <v>2263</v>
      </c>
      <c r="H130" s="478" t="e">
        <f t="shared" ca="1" si="3"/>
        <v>#NAME?</v>
      </c>
      <c r="I130" s="478">
        <v>0</v>
      </c>
    </row>
    <row r="131" spans="1:9">
      <c r="A131" s="477"/>
      <c r="B131" s="477"/>
      <c r="C131" s="477"/>
      <c r="D131" s="477" t="s">
        <v>2161</v>
      </c>
      <c r="E131" s="477">
        <f>ROW(schedaUMI!AW395)</f>
        <v>395</v>
      </c>
      <c r="F131" s="477">
        <f>COLUMN(schedaUMI!AW395)</f>
        <v>49</v>
      </c>
      <c r="G131" s="478" t="s">
        <v>2263</v>
      </c>
      <c r="H131" s="478" t="e">
        <f t="shared" ca="1" si="3"/>
        <v>#NAME?</v>
      </c>
      <c r="I131" s="478">
        <v>0</v>
      </c>
    </row>
    <row r="132" spans="1:9">
      <c r="A132" s="477"/>
      <c r="B132" s="477"/>
      <c r="C132" s="477"/>
      <c r="D132" s="477" t="s">
        <v>2148</v>
      </c>
      <c r="E132" s="477">
        <f>ROW(schedaUMI!AW396)</f>
        <v>396</v>
      </c>
      <c r="F132" s="477">
        <f>COLUMN(schedaUMI!AW396)</f>
        <v>49</v>
      </c>
      <c r="G132" s="478" t="s">
        <v>2263</v>
      </c>
      <c r="H132" s="478" t="e">
        <f t="shared" ca="1" si="3"/>
        <v>#NAME?</v>
      </c>
      <c r="I132" s="478">
        <v>0</v>
      </c>
    </row>
    <row r="133" spans="1:9">
      <c r="A133" s="477"/>
      <c r="B133" s="477"/>
      <c r="C133" s="477"/>
      <c r="D133" s="477" t="s">
        <v>351</v>
      </c>
      <c r="E133" s="477">
        <f>ROW(schedaUMI!AW397)</f>
        <v>397</v>
      </c>
      <c r="F133" s="477">
        <f>COLUMN(schedaUMI!AW397)</f>
        <v>49</v>
      </c>
      <c r="G133" s="478" t="s">
        <v>2263</v>
      </c>
      <c r="H133" s="478" t="e">
        <f t="shared" ca="1" si="3"/>
        <v>#NAME?</v>
      </c>
      <c r="I133" s="478">
        <v>0</v>
      </c>
    </row>
    <row r="134" spans="1:9">
      <c r="A134" s="477"/>
      <c r="B134" s="477"/>
      <c r="C134" s="477"/>
      <c r="D134" s="477" t="s">
        <v>1135</v>
      </c>
      <c r="E134" s="477">
        <f>ROW(schedaUMI!AW398)</f>
        <v>398</v>
      </c>
      <c r="F134" s="477">
        <f>COLUMN(schedaUMI!AW398)</f>
        <v>49</v>
      </c>
      <c r="G134" s="478" t="s">
        <v>2263</v>
      </c>
      <c r="H134" s="478" t="e">
        <f t="shared" ca="1" si="3"/>
        <v>#NAME?</v>
      </c>
      <c r="I134" s="478">
        <v>0</v>
      </c>
    </row>
    <row r="135" spans="1:9">
      <c r="A135" s="477"/>
      <c r="B135" s="477"/>
      <c r="C135" s="477"/>
      <c r="D135" s="477" t="s">
        <v>1136</v>
      </c>
      <c r="E135" s="477">
        <f>ROW(schedaUMI!AW399)</f>
        <v>399</v>
      </c>
      <c r="F135" s="477">
        <f>COLUMN(schedaUMI!AW399)</f>
        <v>49</v>
      </c>
      <c r="G135" s="478" t="s">
        <v>2263</v>
      </c>
      <c r="H135" s="478" t="e">
        <f t="shared" ca="1" si="3"/>
        <v>#NAME?</v>
      </c>
      <c r="I135" s="478">
        <v>0</v>
      </c>
    </row>
    <row r="136" spans="1:9">
      <c r="A136" s="477"/>
      <c r="B136" s="477"/>
      <c r="C136" s="477"/>
      <c r="D136" s="477" t="s">
        <v>2149</v>
      </c>
      <c r="E136" s="477">
        <f>ROW(schedaUMI!AW400)</f>
        <v>400</v>
      </c>
      <c r="F136" s="477">
        <f>COLUMN(schedaUMI!AW400)</f>
        <v>49</v>
      </c>
      <c r="G136" s="478" t="s">
        <v>2263</v>
      </c>
      <c r="H136" s="478" t="e">
        <f t="shared" ca="1" si="3"/>
        <v>#NAME?</v>
      </c>
      <c r="I136" s="478">
        <v>0</v>
      </c>
    </row>
    <row r="137" spans="1:9">
      <c r="A137" s="477"/>
      <c r="B137" s="477"/>
      <c r="C137" s="477"/>
      <c r="D137" s="477" t="s">
        <v>926</v>
      </c>
      <c r="E137" s="477">
        <f>ROW(schedaUMI!AW401)</f>
        <v>401</v>
      </c>
      <c r="F137" s="477">
        <f>COLUMN(schedaUMI!AW401)</f>
        <v>49</v>
      </c>
      <c r="G137" s="478" t="s">
        <v>2263</v>
      </c>
      <c r="H137" s="478" t="e">
        <f t="shared" ca="1" si="3"/>
        <v>#NAME?</v>
      </c>
      <c r="I137" s="478">
        <v>0</v>
      </c>
    </row>
    <row r="138" spans="1:9">
      <c r="A138" s="477"/>
      <c r="B138" s="477"/>
      <c r="C138" s="477"/>
      <c r="D138" s="477" t="s">
        <v>927</v>
      </c>
      <c r="E138" s="477">
        <f>ROW(schedaUMI!AW402)</f>
        <v>402</v>
      </c>
      <c r="F138" s="477">
        <f>COLUMN(schedaUMI!AW402)</f>
        <v>49</v>
      </c>
      <c r="G138" s="478" t="s">
        <v>2263</v>
      </c>
      <c r="H138" s="478" t="e">
        <f t="shared" ca="1" si="3"/>
        <v>#NAME?</v>
      </c>
      <c r="I138" s="478">
        <v>0</v>
      </c>
    </row>
    <row r="139" spans="1:9">
      <c r="A139" s="477"/>
      <c r="B139" s="477"/>
      <c r="C139" s="477"/>
      <c r="D139" s="477" t="s">
        <v>924</v>
      </c>
      <c r="E139" s="477">
        <f>ROW(schedaUMI!AW403)</f>
        <v>403</v>
      </c>
      <c r="F139" s="477">
        <f>COLUMN(schedaUMI!AW403)</f>
        <v>49</v>
      </c>
      <c r="G139" s="478" t="s">
        <v>2263</v>
      </c>
      <c r="H139" s="478" t="e">
        <f t="shared" ca="1" si="3"/>
        <v>#NAME?</v>
      </c>
      <c r="I139" s="478">
        <v>0</v>
      </c>
    </row>
    <row r="140" spans="1:9">
      <c r="A140" s="477"/>
      <c r="B140" s="477"/>
      <c r="C140" s="477"/>
      <c r="D140" s="477" t="s">
        <v>925</v>
      </c>
      <c r="E140" s="477">
        <f>ROW(schedaUMI!AW404)</f>
        <v>404</v>
      </c>
      <c r="F140" s="477">
        <f>COLUMN(schedaUMI!AW404)</f>
        <v>49</v>
      </c>
      <c r="G140" s="478" t="s">
        <v>2263</v>
      </c>
      <c r="H140" s="478" t="e">
        <f t="shared" ref="H140:H171" ca="1" si="4">valore_celle_Aggr2(E140,F140,G140)</f>
        <v>#NAME?</v>
      </c>
      <c r="I140" s="478">
        <v>0</v>
      </c>
    </row>
    <row r="141" spans="1:9">
      <c r="A141" s="477"/>
      <c r="B141" s="477"/>
      <c r="C141" s="477"/>
      <c r="D141" s="477" t="s">
        <v>2161</v>
      </c>
      <c r="E141" s="477">
        <f>ROW(schedaUMI!AW405)</f>
        <v>405</v>
      </c>
      <c r="F141" s="477">
        <f>COLUMN(schedaUMI!AW405)</f>
        <v>49</v>
      </c>
      <c r="G141" s="478" t="s">
        <v>2263</v>
      </c>
      <c r="H141" s="478" t="e">
        <f t="shared" ca="1" si="4"/>
        <v>#NAME?</v>
      </c>
      <c r="I141" s="478">
        <v>0</v>
      </c>
    </row>
    <row r="142" spans="1:9">
      <c r="A142" s="477"/>
      <c r="B142" s="477"/>
      <c r="C142" s="477"/>
      <c r="D142" s="477" t="s">
        <v>1687</v>
      </c>
      <c r="E142" s="477">
        <f>ROW(schedaUMI!AW406)</f>
        <v>406</v>
      </c>
      <c r="F142" s="477">
        <f>COLUMN(schedaUMI!AW406)</f>
        <v>49</v>
      </c>
      <c r="G142" s="478" t="s">
        <v>2263</v>
      </c>
      <c r="H142" s="478" t="e">
        <f t="shared" ca="1" si="4"/>
        <v>#NAME?</v>
      </c>
      <c r="I142" s="478">
        <v>0</v>
      </c>
    </row>
    <row r="143" spans="1:9">
      <c r="A143" s="477"/>
      <c r="B143" s="477"/>
      <c r="C143" s="477"/>
      <c r="D143" s="477" t="s">
        <v>1685</v>
      </c>
      <c r="E143" s="477">
        <f>ROW(schedaUMI!AW407)</f>
        <v>407</v>
      </c>
      <c r="F143" s="477">
        <f>COLUMN(schedaUMI!AW407)</f>
        <v>49</v>
      </c>
      <c r="G143" s="478" t="s">
        <v>2263</v>
      </c>
      <c r="H143" s="478" t="e">
        <f t="shared" ca="1" si="4"/>
        <v>#NAME?</v>
      </c>
      <c r="I143" s="478">
        <v>0</v>
      </c>
    </row>
    <row r="144" spans="1:9">
      <c r="A144" s="477"/>
      <c r="B144" s="477"/>
      <c r="C144" s="477"/>
      <c r="D144" s="477" t="s">
        <v>1686</v>
      </c>
      <c r="E144" s="477">
        <f>ROW(schedaUMI!AW408)</f>
        <v>408</v>
      </c>
      <c r="F144" s="477">
        <f>COLUMN(schedaUMI!AW408)</f>
        <v>49</v>
      </c>
      <c r="G144" s="478" t="s">
        <v>2263</v>
      </c>
      <c r="H144" s="478" t="e">
        <f t="shared" ca="1" si="4"/>
        <v>#NAME?</v>
      </c>
      <c r="I144" s="478">
        <v>0</v>
      </c>
    </row>
    <row r="145" spans="1:9">
      <c r="A145" s="477"/>
      <c r="B145" s="477"/>
      <c r="C145" s="477"/>
      <c r="D145" s="477" t="s">
        <v>2161</v>
      </c>
      <c r="E145" s="477">
        <f>ROW(schedaUMI!AW409)</f>
        <v>409</v>
      </c>
      <c r="F145" s="477">
        <f>COLUMN(schedaUMI!AW409)</f>
        <v>49</v>
      </c>
      <c r="G145" s="478" t="s">
        <v>2263</v>
      </c>
      <c r="H145" s="478" t="e">
        <f t="shared" ca="1" si="4"/>
        <v>#NAME?</v>
      </c>
      <c r="I145" s="478">
        <v>0</v>
      </c>
    </row>
    <row r="146" spans="1:9">
      <c r="A146" s="477"/>
      <c r="B146" s="477"/>
      <c r="C146" s="477"/>
      <c r="D146" s="477" t="s">
        <v>2156</v>
      </c>
      <c r="E146" s="477">
        <f>ROW(schedaUMI!AW410)</f>
        <v>410</v>
      </c>
      <c r="F146" s="477">
        <f>COLUMN(schedaUMI!AW410)</f>
        <v>49</v>
      </c>
      <c r="G146" s="478" t="s">
        <v>2263</v>
      </c>
      <c r="H146" s="478" t="e">
        <f t="shared" ca="1" si="4"/>
        <v>#NAME?</v>
      </c>
      <c r="I146" s="478">
        <v>0</v>
      </c>
    </row>
    <row r="147" spans="1:9">
      <c r="A147" s="477"/>
      <c r="B147" s="477"/>
      <c r="C147" s="477"/>
      <c r="D147" s="477" t="s">
        <v>2155</v>
      </c>
      <c r="E147" s="477">
        <f>ROW(schedaUMI!AW411)</f>
        <v>411</v>
      </c>
      <c r="F147" s="477">
        <f>COLUMN(schedaUMI!AW411)</f>
        <v>49</v>
      </c>
      <c r="G147" s="478" t="s">
        <v>2263</v>
      </c>
      <c r="H147" s="478" t="e">
        <f t="shared" ca="1" si="4"/>
        <v>#NAME?</v>
      </c>
      <c r="I147" s="478">
        <v>0</v>
      </c>
    </row>
    <row r="148" spans="1:9">
      <c r="A148" s="477"/>
      <c r="B148" s="477"/>
      <c r="C148" s="477"/>
      <c r="D148" s="477" t="s">
        <v>2158</v>
      </c>
      <c r="E148" s="477">
        <f>ROW(schedaUMI!AW412)</f>
        <v>412</v>
      </c>
      <c r="F148" s="477">
        <f>COLUMN(schedaUMI!AW412)</f>
        <v>49</v>
      </c>
      <c r="G148" s="478" t="s">
        <v>2263</v>
      </c>
      <c r="H148" s="478" t="e">
        <f t="shared" ca="1" si="4"/>
        <v>#NAME?</v>
      </c>
      <c r="I148" s="478">
        <v>0</v>
      </c>
    </row>
    <row r="149" spans="1:9">
      <c r="A149" s="477"/>
      <c r="B149" s="477"/>
      <c r="C149" s="477"/>
      <c r="D149" s="477" t="s">
        <v>2159</v>
      </c>
      <c r="E149" s="477">
        <f>ROW(schedaUMI!AW413)</f>
        <v>413</v>
      </c>
      <c r="F149" s="477">
        <f>COLUMN(schedaUMI!AW413)</f>
        <v>49</v>
      </c>
      <c r="G149" s="478" t="s">
        <v>2263</v>
      </c>
      <c r="H149" s="478" t="e">
        <f t="shared" ca="1" si="4"/>
        <v>#NAME?</v>
      </c>
      <c r="I149" s="478">
        <v>0</v>
      </c>
    </row>
    <row r="150" spans="1:9">
      <c r="A150" s="477"/>
      <c r="B150" s="477"/>
      <c r="C150" s="477"/>
      <c r="D150" s="477" t="s">
        <v>2160</v>
      </c>
      <c r="E150" s="477">
        <f>ROW(schedaUMI!AW414)</f>
        <v>414</v>
      </c>
      <c r="F150" s="477">
        <f>COLUMN(schedaUMI!AW414)</f>
        <v>49</v>
      </c>
      <c r="G150" s="478" t="s">
        <v>2263</v>
      </c>
      <c r="H150" s="478" t="e">
        <f t="shared" ca="1" si="4"/>
        <v>#NAME?</v>
      </c>
      <c r="I150" s="478">
        <v>0</v>
      </c>
    </row>
    <row r="151" spans="1:9">
      <c r="A151" s="477"/>
      <c r="B151" s="477"/>
      <c r="C151" s="477"/>
      <c r="D151" s="477" t="s">
        <v>2154</v>
      </c>
      <c r="E151" s="477">
        <f>ROW(schedaUMI!AW415)</f>
        <v>415</v>
      </c>
      <c r="F151" s="477">
        <f>COLUMN(schedaUMI!AW415)</f>
        <v>49</v>
      </c>
      <c r="G151" s="478" t="s">
        <v>2263</v>
      </c>
      <c r="H151" s="478" t="e">
        <f t="shared" ca="1" si="4"/>
        <v>#NAME?</v>
      </c>
      <c r="I151" s="478">
        <v>0</v>
      </c>
    </row>
    <row r="152" spans="1:9">
      <c r="A152" s="477"/>
      <c r="B152" s="477"/>
      <c r="C152" s="477"/>
      <c r="D152" s="477" t="s">
        <v>2153</v>
      </c>
      <c r="E152" s="477">
        <f>ROW(schedaUMI!AW416)</f>
        <v>416</v>
      </c>
      <c r="F152" s="477">
        <f>COLUMN(schedaUMI!AW416)</f>
        <v>49</v>
      </c>
      <c r="G152" s="478" t="s">
        <v>2263</v>
      </c>
      <c r="H152" s="478" t="e">
        <f t="shared" ca="1" si="4"/>
        <v>#NAME?</v>
      </c>
      <c r="I152" s="478">
        <v>0</v>
      </c>
    </row>
    <row r="153" spans="1:9">
      <c r="A153" s="477"/>
      <c r="B153" s="477"/>
      <c r="C153" s="477"/>
      <c r="D153" s="477" t="s">
        <v>2152</v>
      </c>
      <c r="E153" s="477">
        <f>ROW(schedaUMI!AW417)</f>
        <v>417</v>
      </c>
      <c r="F153" s="477">
        <f>COLUMN(schedaUMI!AW417)</f>
        <v>49</v>
      </c>
      <c r="G153" s="478" t="s">
        <v>2263</v>
      </c>
      <c r="H153" s="478" t="e">
        <f t="shared" ca="1" si="4"/>
        <v>#NAME?</v>
      </c>
      <c r="I153" s="478">
        <v>0</v>
      </c>
    </row>
    <row r="154" spans="1:9">
      <c r="A154" s="477"/>
      <c r="B154" s="477"/>
      <c r="C154" s="477"/>
      <c r="D154" s="477" t="s">
        <v>2151</v>
      </c>
      <c r="E154" s="477">
        <f>ROW(schedaUMI!AW418)</f>
        <v>418</v>
      </c>
      <c r="F154" s="477">
        <f>COLUMN(schedaUMI!AW418)</f>
        <v>49</v>
      </c>
      <c r="G154" s="478" t="s">
        <v>2263</v>
      </c>
      <c r="H154" s="478" t="e">
        <f t="shared" ca="1" si="4"/>
        <v>#NAME?</v>
      </c>
      <c r="I154" s="478">
        <v>0</v>
      </c>
    </row>
    <row r="155" spans="1:9">
      <c r="A155" s="477"/>
      <c r="B155" s="477"/>
      <c r="C155" s="477"/>
      <c r="D155" s="477" t="s">
        <v>2157</v>
      </c>
      <c r="E155" s="477">
        <f>ROW(schedaUMI!AW419)</f>
        <v>419</v>
      </c>
      <c r="F155" s="477">
        <f>COLUMN(schedaUMI!AW419)</f>
        <v>49</v>
      </c>
      <c r="G155" s="478" t="s">
        <v>2263</v>
      </c>
      <c r="H155" s="478" t="e">
        <f t="shared" ca="1" si="4"/>
        <v>#NAME?</v>
      </c>
      <c r="I155" s="478">
        <v>0</v>
      </c>
    </row>
    <row r="156" spans="1:9">
      <c r="A156" s="477"/>
      <c r="B156" s="477"/>
      <c r="C156" s="477"/>
      <c r="D156" s="477" t="s">
        <v>2161</v>
      </c>
      <c r="E156" s="477">
        <f>ROW(schedaUMI!AW420)</f>
        <v>420</v>
      </c>
      <c r="F156" s="477">
        <f>COLUMN(schedaUMI!AW420)</f>
        <v>49</v>
      </c>
      <c r="G156" s="478" t="s">
        <v>2263</v>
      </c>
      <c r="H156" s="478" t="e">
        <f t="shared" ca="1" si="4"/>
        <v>#NAME?</v>
      </c>
      <c r="I156" s="478">
        <v>0</v>
      </c>
    </row>
    <row r="157" spans="1:9">
      <c r="A157" s="477"/>
      <c r="B157" s="477"/>
      <c r="C157" s="477"/>
      <c r="D157" s="477" t="s">
        <v>298</v>
      </c>
      <c r="E157" s="477">
        <f>ROW(schedaUMI!AW421)</f>
        <v>421</v>
      </c>
      <c r="F157" s="477">
        <f>COLUMN(schedaUMI!AW421)</f>
        <v>49</v>
      </c>
      <c r="G157" s="478" t="s">
        <v>2263</v>
      </c>
      <c r="H157" s="478" t="e">
        <f t="shared" ca="1" si="4"/>
        <v>#NAME?</v>
      </c>
      <c r="I157" s="478">
        <v>0</v>
      </c>
    </row>
    <row r="158" spans="1:9">
      <c r="A158" s="477"/>
      <c r="B158" s="477"/>
      <c r="C158" s="477"/>
      <c r="D158" s="477" t="s">
        <v>821</v>
      </c>
      <c r="E158" s="477">
        <f>ROW(schedaUMI!AW422)</f>
        <v>422</v>
      </c>
      <c r="F158" s="477">
        <f>COLUMN(schedaUMI!AW422)</f>
        <v>49</v>
      </c>
      <c r="G158" s="478" t="s">
        <v>2263</v>
      </c>
      <c r="H158" s="478" t="e">
        <f t="shared" ca="1" si="4"/>
        <v>#NAME?</v>
      </c>
      <c r="I158" s="478">
        <v>0</v>
      </c>
    </row>
    <row r="159" spans="1:9">
      <c r="A159" s="477"/>
      <c r="B159" s="477"/>
      <c r="C159" s="477"/>
      <c r="D159" s="477" t="s">
        <v>2161</v>
      </c>
      <c r="E159" s="477">
        <f>ROW(schedaUMI!AW423)</f>
        <v>423</v>
      </c>
      <c r="F159" s="477">
        <f>COLUMN(schedaUMI!AW423)</f>
        <v>49</v>
      </c>
      <c r="G159" s="478" t="s">
        <v>2263</v>
      </c>
      <c r="H159" s="478" t="e">
        <f t="shared" ca="1" si="4"/>
        <v>#NAME?</v>
      </c>
      <c r="I159" s="478">
        <v>0</v>
      </c>
    </row>
    <row r="160" spans="1:9">
      <c r="A160" s="477"/>
      <c r="B160" s="477"/>
      <c r="C160" s="477"/>
      <c r="D160" s="477"/>
      <c r="E160" s="477"/>
      <c r="F160" s="477"/>
      <c r="G160" s="478"/>
      <c r="H160" s="477"/>
      <c r="I160" s="477"/>
    </row>
    <row r="161" spans="1:9">
      <c r="A161" s="477"/>
      <c r="B161" s="477"/>
      <c r="C161" s="477"/>
      <c r="D161" s="477"/>
      <c r="E161" s="477"/>
      <c r="F161" s="477"/>
      <c r="G161" s="478"/>
      <c r="H161" s="477"/>
      <c r="I161" s="477"/>
    </row>
    <row r="162" spans="1:9">
      <c r="A162" s="477"/>
      <c r="B162" s="477"/>
      <c r="C162" s="477"/>
      <c r="D162" s="477"/>
      <c r="E162" s="477"/>
      <c r="F162" s="477"/>
      <c r="G162" s="478"/>
      <c r="H162" s="477"/>
      <c r="I162" s="477"/>
    </row>
    <row r="163" spans="1:9">
      <c r="A163" s="477"/>
      <c r="B163" s="477"/>
      <c r="C163" s="477"/>
      <c r="D163" s="477"/>
      <c r="E163" s="477"/>
      <c r="F163" s="477"/>
      <c r="G163" s="478"/>
      <c r="H163" s="477"/>
      <c r="I163" s="477"/>
    </row>
    <row r="164" spans="1:9">
      <c r="A164" s="477"/>
      <c r="B164" s="477"/>
      <c r="C164" s="477"/>
      <c r="D164" s="477"/>
      <c r="E164" s="477"/>
      <c r="F164" s="477"/>
      <c r="G164" s="478"/>
      <c r="H164" s="477"/>
      <c r="I164" s="477"/>
    </row>
    <row r="165" spans="1:9">
      <c r="A165" s="477"/>
      <c r="B165" s="477"/>
      <c r="C165" s="477"/>
      <c r="D165" s="477"/>
      <c r="E165" s="477"/>
      <c r="F165" s="477"/>
      <c r="G165" s="478"/>
      <c r="H165" s="477"/>
      <c r="I165" s="477"/>
    </row>
    <row r="166" spans="1:9">
      <c r="A166" s="477"/>
      <c r="B166" s="477"/>
      <c r="C166" s="477"/>
      <c r="D166" s="477"/>
      <c r="E166" s="477"/>
      <c r="F166" s="477"/>
      <c r="G166" s="478"/>
      <c r="H166" s="477"/>
      <c r="I166" s="477"/>
    </row>
    <row r="167" spans="1:9">
      <c r="A167" s="477"/>
      <c r="B167" s="477"/>
      <c r="C167" s="477"/>
      <c r="D167" s="477"/>
      <c r="E167" s="477"/>
      <c r="F167" s="477"/>
      <c r="G167" s="478"/>
      <c r="H167" s="477"/>
      <c r="I167" s="477"/>
    </row>
    <row r="168" spans="1:9">
      <c r="A168" s="477"/>
      <c r="B168" s="477"/>
      <c r="C168" s="477"/>
      <c r="D168" s="477"/>
      <c r="E168" s="477"/>
      <c r="F168" s="477"/>
      <c r="G168" s="478"/>
      <c r="H168" s="477"/>
      <c r="I168" s="477"/>
    </row>
    <row r="169" spans="1:9">
      <c r="A169" s="477"/>
      <c r="B169" s="477"/>
      <c r="C169" s="477"/>
      <c r="D169" s="477"/>
      <c r="E169" s="477"/>
      <c r="F169" s="477"/>
      <c r="G169" s="478"/>
      <c r="H169" s="477"/>
      <c r="I169" s="477"/>
    </row>
    <row r="170" spans="1:9">
      <c r="A170" s="477"/>
      <c r="B170" s="477"/>
      <c r="C170" s="477"/>
      <c r="D170" s="477"/>
      <c r="E170" s="477"/>
      <c r="F170" s="477"/>
      <c r="G170" s="478"/>
      <c r="H170" s="477"/>
      <c r="I170" s="477"/>
    </row>
    <row r="171" spans="1:9">
      <c r="A171" s="477"/>
      <c r="B171" s="477"/>
      <c r="C171" s="477"/>
      <c r="D171" s="477"/>
      <c r="E171" s="477"/>
      <c r="F171" s="477"/>
      <c r="G171" s="478"/>
      <c r="H171" s="477"/>
      <c r="I171" s="477"/>
    </row>
    <row r="172" spans="1:9">
      <c r="A172" s="477"/>
      <c r="B172" s="477"/>
      <c r="C172" s="477"/>
      <c r="D172" s="477"/>
      <c r="E172" s="477"/>
      <c r="F172" s="477"/>
      <c r="G172" s="478"/>
      <c r="H172" s="477"/>
      <c r="I172" s="477"/>
    </row>
    <row r="173" spans="1:9">
      <c r="A173" s="477"/>
      <c r="B173" s="477"/>
      <c r="C173" s="477"/>
      <c r="D173" s="477"/>
      <c r="E173" s="477"/>
      <c r="F173" s="477"/>
      <c r="G173" s="478"/>
      <c r="H173" s="477"/>
      <c r="I173" s="477"/>
    </row>
    <row r="174" spans="1:9">
      <c r="A174" s="477"/>
      <c r="B174" s="477"/>
      <c r="C174" s="477"/>
      <c r="D174" s="477"/>
      <c r="E174" s="477"/>
      <c r="F174" s="477"/>
      <c r="G174" s="478"/>
      <c r="H174" s="477"/>
      <c r="I174" s="477"/>
    </row>
    <row r="175" spans="1:9">
      <c r="A175" s="477"/>
      <c r="B175" s="477"/>
      <c r="C175" s="477"/>
      <c r="D175" s="477"/>
      <c r="E175" s="477"/>
      <c r="F175" s="477"/>
      <c r="G175" s="478"/>
      <c r="H175" s="477"/>
      <c r="I175" s="477"/>
    </row>
    <row r="176" spans="1:9">
      <c r="A176" s="477"/>
      <c r="B176" s="477"/>
      <c r="C176" s="477"/>
      <c r="D176" s="477"/>
      <c r="E176" s="477"/>
      <c r="F176" s="477"/>
      <c r="G176" s="478"/>
      <c r="H176" s="477"/>
      <c r="I176" s="477"/>
    </row>
    <row r="177" spans="1:12">
      <c r="A177" s="477"/>
      <c r="B177" s="477"/>
      <c r="C177" s="477"/>
      <c r="D177" s="477"/>
      <c r="E177" s="477"/>
      <c r="F177" s="477"/>
      <c r="G177" s="478"/>
      <c r="H177" s="477"/>
      <c r="I177" s="477"/>
    </row>
    <row r="178" spans="1:12">
      <c r="A178" s="477"/>
      <c r="B178" s="477"/>
      <c r="C178" s="477"/>
      <c r="D178" s="477"/>
      <c r="E178" s="477"/>
      <c r="F178" s="477"/>
      <c r="G178" s="478"/>
      <c r="H178" s="477"/>
      <c r="I178" s="477"/>
    </row>
    <row r="179" spans="1:12">
      <c r="A179" s="477"/>
      <c r="B179" s="477"/>
      <c r="C179" s="477"/>
      <c r="D179" s="477"/>
      <c r="E179" s="477"/>
      <c r="F179" s="477"/>
      <c r="G179" s="478"/>
      <c r="H179" s="477"/>
      <c r="I179" s="477"/>
    </row>
    <row r="180" spans="1:12">
      <c r="A180" s="477"/>
      <c r="B180" s="477"/>
      <c r="C180" s="477"/>
      <c r="D180" s="477"/>
      <c r="E180" s="477"/>
      <c r="F180" s="477"/>
      <c r="G180" s="478"/>
      <c r="H180" s="477"/>
      <c r="I180" s="477"/>
    </row>
    <row r="181" spans="1:12">
      <c r="A181" s="477"/>
      <c r="B181" s="477"/>
      <c r="C181" s="477"/>
      <c r="D181" s="477"/>
      <c r="E181" s="477"/>
      <c r="F181" s="477"/>
      <c r="G181" s="478"/>
      <c r="H181" s="477"/>
      <c r="I181" s="477"/>
    </row>
    <row r="182" spans="1:12">
      <c r="A182" s="477"/>
      <c r="B182" s="477"/>
      <c r="C182" s="477"/>
      <c r="D182" s="477"/>
      <c r="E182" s="477"/>
      <c r="F182" s="477"/>
      <c r="G182" s="478"/>
      <c r="H182" s="477"/>
      <c r="I182" s="477"/>
    </row>
    <row r="183" spans="1:12">
      <c r="A183" s="477"/>
      <c r="B183" s="477"/>
      <c r="C183" s="477"/>
      <c r="D183" s="477"/>
      <c r="E183" s="477"/>
      <c r="F183" s="477"/>
      <c r="G183" s="478"/>
      <c r="H183" s="477"/>
      <c r="I183" s="477"/>
    </row>
    <row r="184" spans="1:12">
      <c r="A184" s="477"/>
      <c r="B184" s="477"/>
      <c r="C184" s="477"/>
      <c r="D184" s="477"/>
      <c r="E184" s="477"/>
      <c r="F184" s="477"/>
      <c r="G184" s="478"/>
      <c r="H184" s="477"/>
      <c r="I184" s="477"/>
    </row>
    <row r="185" spans="1:12">
      <c r="A185" s="477"/>
      <c r="B185" s="477"/>
      <c r="C185" s="477"/>
      <c r="D185" s="477"/>
      <c r="E185" s="477"/>
      <c r="F185" s="477"/>
      <c r="G185" s="478"/>
      <c r="H185" s="477"/>
      <c r="I185" s="477"/>
    </row>
    <row r="186" spans="1:12">
      <c r="A186" s="477"/>
      <c r="B186" s="477"/>
      <c r="C186" s="477"/>
      <c r="D186" s="477"/>
      <c r="E186" s="477"/>
      <c r="F186" s="477"/>
      <c r="G186" s="478"/>
      <c r="H186" s="477"/>
      <c r="I186" s="477"/>
    </row>
    <row r="187" spans="1:12">
      <c r="A187" s="477"/>
      <c r="B187" s="477"/>
      <c r="C187" s="477"/>
      <c r="D187" s="477"/>
      <c r="E187" s="477"/>
      <c r="F187" s="477"/>
      <c r="G187" s="478"/>
      <c r="H187" s="477"/>
      <c r="I187" s="477"/>
      <c r="K187" s="752"/>
      <c r="L187" s="739" t="s">
        <v>689</v>
      </c>
    </row>
    <row r="188" spans="1:12">
      <c r="A188" s="477"/>
      <c r="B188" s="477"/>
      <c r="C188" s="477"/>
      <c r="D188" s="477"/>
      <c r="E188" s="477"/>
      <c r="F188" s="477"/>
      <c r="G188" s="478"/>
      <c r="H188" s="477"/>
      <c r="I188" s="477"/>
    </row>
    <row r="189" spans="1:12">
      <c r="A189" s="477"/>
      <c r="B189" s="477"/>
      <c r="C189" s="477"/>
      <c r="D189" s="477"/>
      <c r="E189" s="477"/>
      <c r="F189" s="477"/>
      <c r="G189" s="478"/>
      <c r="H189" s="477"/>
      <c r="I189" s="477"/>
    </row>
    <row r="190" spans="1:12">
      <c r="A190" s="477"/>
      <c r="B190" s="477"/>
      <c r="C190" s="477"/>
      <c r="D190" s="477"/>
      <c r="E190" s="477"/>
      <c r="F190" s="477"/>
      <c r="G190" s="478"/>
      <c r="H190" s="477"/>
      <c r="I190" s="477"/>
    </row>
    <row r="191" spans="1:12">
      <c r="A191" s="477"/>
      <c r="B191" s="477"/>
      <c r="C191" s="477"/>
      <c r="D191" s="477"/>
      <c r="E191" s="477"/>
      <c r="F191" s="477"/>
      <c r="G191" s="478"/>
      <c r="H191" s="477"/>
      <c r="I191" s="477"/>
    </row>
    <row r="192" spans="1:12">
      <c r="A192" s="477"/>
      <c r="B192" s="477"/>
      <c r="C192" s="477"/>
      <c r="D192" s="477"/>
      <c r="E192" s="477"/>
      <c r="F192" s="477"/>
      <c r="G192" s="478"/>
      <c r="H192" s="477"/>
      <c r="I192" s="477"/>
    </row>
    <row r="193" spans="1:9">
      <c r="A193" s="477"/>
      <c r="B193" s="477"/>
      <c r="C193" s="477"/>
      <c r="D193" s="477"/>
      <c r="E193" s="477"/>
      <c r="F193" s="477"/>
      <c r="G193" s="478"/>
      <c r="H193" s="477"/>
      <c r="I193" s="477"/>
    </row>
    <row r="194" spans="1:9">
      <c r="A194" s="477"/>
      <c r="B194" s="477"/>
      <c r="C194" s="477"/>
      <c r="D194" s="477"/>
      <c r="E194" s="477"/>
      <c r="F194" s="477"/>
      <c r="G194" s="478"/>
      <c r="H194" s="477"/>
      <c r="I194" s="477"/>
    </row>
    <row r="195" spans="1:9">
      <c r="A195" s="477"/>
      <c r="B195" s="477"/>
      <c r="C195" s="477"/>
      <c r="D195" s="477"/>
      <c r="E195" s="477"/>
      <c r="F195" s="477"/>
      <c r="G195" s="478"/>
      <c r="H195" s="477"/>
      <c r="I195" s="477"/>
    </row>
    <row r="196" spans="1:9">
      <c r="A196" s="477"/>
      <c r="B196" s="477"/>
      <c r="C196" s="477"/>
      <c r="D196" s="477"/>
      <c r="E196" s="477"/>
      <c r="F196" s="477"/>
      <c r="G196" s="478"/>
      <c r="H196" s="477"/>
      <c r="I196" s="477"/>
    </row>
    <row r="197" spans="1:9">
      <c r="A197" s="477"/>
      <c r="B197" s="477"/>
      <c r="C197" s="477"/>
      <c r="D197" s="477"/>
      <c r="E197" s="477"/>
      <c r="F197" s="477"/>
      <c r="G197" s="478"/>
      <c r="H197" s="477"/>
      <c r="I197" s="477"/>
    </row>
    <row r="198" spans="1:9">
      <c r="A198" s="477"/>
      <c r="B198" s="477"/>
      <c r="C198" s="477"/>
      <c r="D198" s="477"/>
      <c r="E198" s="477"/>
      <c r="F198" s="477"/>
      <c r="G198" s="478"/>
      <c r="H198" s="477"/>
      <c r="I198" s="477"/>
    </row>
    <row r="199" spans="1:9">
      <c r="A199" s="477"/>
      <c r="B199" s="477"/>
      <c r="C199" s="477"/>
      <c r="D199" s="477"/>
      <c r="E199" s="477"/>
      <c r="F199" s="477"/>
      <c r="G199" s="478"/>
      <c r="H199" s="477"/>
      <c r="I199" s="477"/>
    </row>
    <row r="200" spans="1:9">
      <c r="A200" s="477"/>
      <c r="B200" s="477"/>
      <c r="C200" s="477"/>
      <c r="D200" s="477"/>
      <c r="E200" s="477"/>
      <c r="F200" s="477"/>
      <c r="G200" s="478"/>
      <c r="H200" s="477"/>
      <c r="I200" s="477"/>
    </row>
    <row r="201" spans="1:9">
      <c r="A201" s="477"/>
      <c r="B201" s="477"/>
      <c r="C201" s="477"/>
      <c r="D201" s="477"/>
      <c r="E201" s="477"/>
      <c r="F201" s="477"/>
      <c r="G201" s="478"/>
      <c r="H201" s="477"/>
      <c r="I201" s="477"/>
    </row>
    <row r="202" spans="1:9">
      <c r="A202" s="477"/>
      <c r="B202" s="477"/>
      <c r="C202" s="477"/>
      <c r="D202" s="477"/>
      <c r="E202" s="477"/>
      <c r="F202" s="477"/>
      <c r="G202" s="478"/>
      <c r="H202" s="477"/>
      <c r="I202" s="477"/>
    </row>
    <row r="203" spans="1:9">
      <c r="A203" s="477"/>
      <c r="B203" s="477"/>
      <c r="C203" s="477"/>
      <c r="D203" s="477"/>
      <c r="E203" s="477"/>
      <c r="F203" s="477"/>
      <c r="G203" s="478"/>
      <c r="H203" s="477"/>
      <c r="I203" s="477"/>
    </row>
    <row r="204" spans="1:9">
      <c r="A204" s="477"/>
      <c r="B204" s="477"/>
      <c r="C204" s="477"/>
      <c r="D204" s="477"/>
      <c r="E204" s="477"/>
      <c r="F204" s="477"/>
      <c r="G204" s="478"/>
      <c r="H204" s="477"/>
      <c r="I204" s="477"/>
    </row>
    <row r="205" spans="1:9">
      <c r="A205" s="477"/>
      <c r="B205" s="477"/>
      <c r="C205" s="477"/>
      <c r="D205" s="477"/>
      <c r="E205" s="477"/>
      <c r="F205" s="477"/>
      <c r="G205" s="478"/>
      <c r="H205" s="477"/>
      <c r="I205" s="477"/>
    </row>
    <row r="206" spans="1:9">
      <c r="A206" s="477"/>
      <c r="B206" s="477"/>
      <c r="C206" s="477"/>
      <c r="D206" s="477"/>
      <c r="E206" s="477"/>
      <c r="F206" s="477"/>
      <c r="G206" s="478"/>
      <c r="H206" s="477"/>
      <c r="I206" s="477"/>
    </row>
    <row r="207" spans="1:9">
      <c r="A207" s="477"/>
      <c r="B207" s="477"/>
      <c r="C207" s="477"/>
      <c r="D207" s="477"/>
      <c r="E207" s="477"/>
      <c r="F207" s="477"/>
      <c r="G207" s="478"/>
      <c r="H207" s="477"/>
      <c r="I207" s="477"/>
    </row>
    <row r="208" spans="1:9">
      <c r="A208" s="477"/>
      <c r="B208" s="477"/>
      <c r="C208" s="477"/>
      <c r="D208" s="477"/>
      <c r="E208" s="477"/>
      <c r="F208" s="477"/>
      <c r="G208" s="478"/>
      <c r="H208" s="477"/>
      <c r="I208" s="477"/>
    </row>
    <row r="209" spans="1:9">
      <c r="A209" s="477"/>
      <c r="B209" s="477"/>
      <c r="C209" s="477"/>
      <c r="D209" s="477"/>
      <c r="E209" s="477"/>
      <c r="F209" s="477"/>
      <c r="G209" s="478"/>
      <c r="H209" s="477"/>
      <c r="I209" s="477"/>
    </row>
    <row r="210" spans="1:9">
      <c r="A210" s="477"/>
      <c r="B210" s="477"/>
      <c r="C210" s="477"/>
      <c r="D210" s="477"/>
      <c r="E210" s="477"/>
      <c r="F210" s="477"/>
      <c r="G210" s="478"/>
      <c r="H210" s="477"/>
      <c r="I210" s="477"/>
    </row>
    <row r="211" spans="1:9">
      <c r="A211" s="477"/>
      <c r="B211" s="477"/>
      <c r="C211" s="477"/>
      <c r="D211" s="477"/>
      <c r="E211" s="477"/>
      <c r="F211" s="477"/>
      <c r="G211" s="478"/>
      <c r="H211" s="477"/>
      <c r="I211" s="477"/>
    </row>
    <row r="212" spans="1:9">
      <c r="A212" s="477"/>
      <c r="B212" s="477"/>
      <c r="C212" s="477"/>
      <c r="D212" s="477"/>
      <c r="E212" s="477"/>
      <c r="F212" s="477"/>
      <c r="G212" s="478"/>
      <c r="H212" s="477"/>
      <c r="I212" s="477"/>
    </row>
    <row r="213" spans="1:9">
      <c r="A213" s="477"/>
      <c r="B213" s="477"/>
      <c r="C213" s="477"/>
      <c r="D213" s="477"/>
      <c r="E213" s="477"/>
      <c r="F213" s="477"/>
      <c r="G213" s="478"/>
      <c r="H213" s="477"/>
      <c r="I213" s="477"/>
    </row>
    <row r="214" spans="1:9">
      <c r="A214" s="477"/>
      <c r="B214" s="477"/>
      <c r="C214" s="477"/>
      <c r="D214" s="477"/>
      <c r="E214" s="477"/>
      <c r="F214" s="477"/>
      <c r="G214" s="478"/>
      <c r="H214" s="477"/>
      <c r="I214" s="477"/>
    </row>
    <row r="215" spans="1:9">
      <c r="A215" s="477"/>
      <c r="B215" s="477"/>
      <c r="C215" s="477"/>
      <c r="D215" s="477"/>
      <c r="E215" s="477"/>
      <c r="F215" s="477"/>
      <c r="G215" s="478"/>
      <c r="H215" s="477"/>
      <c r="I215" s="477"/>
    </row>
    <row r="216" spans="1:9">
      <c r="A216" s="477"/>
      <c r="B216" s="477"/>
      <c r="C216" s="477"/>
      <c r="D216" s="477"/>
      <c r="E216" s="477"/>
      <c r="F216" s="477"/>
      <c r="G216" s="478"/>
      <c r="H216" s="477"/>
      <c r="I216" s="477"/>
    </row>
    <row r="217" spans="1:9">
      <c r="A217" s="477"/>
      <c r="B217" s="477"/>
      <c r="C217" s="477"/>
      <c r="D217" s="477"/>
      <c r="E217" s="477"/>
      <c r="F217" s="477"/>
      <c r="G217" s="478"/>
      <c r="H217" s="477"/>
      <c r="I217" s="477"/>
    </row>
    <row r="218" spans="1:9">
      <c r="A218" s="477"/>
      <c r="B218" s="477"/>
      <c r="C218" s="477"/>
      <c r="D218" s="477"/>
      <c r="E218" s="477"/>
      <c r="F218" s="477"/>
      <c r="G218" s="478"/>
      <c r="H218" s="477"/>
      <c r="I218" s="477"/>
    </row>
    <row r="219" spans="1:9">
      <c r="A219" s="477"/>
      <c r="B219" s="477"/>
      <c r="C219" s="477"/>
      <c r="D219" s="477"/>
      <c r="E219" s="477"/>
      <c r="F219" s="477"/>
      <c r="G219" s="478"/>
      <c r="H219" s="477"/>
      <c r="I219" s="477"/>
    </row>
    <row r="220" spans="1:9">
      <c r="A220" s="477"/>
      <c r="B220" s="477"/>
      <c r="C220" s="477"/>
      <c r="D220" s="477"/>
      <c r="E220" s="477"/>
      <c r="F220" s="477"/>
      <c r="G220" s="478"/>
      <c r="H220" s="477"/>
      <c r="I220" s="477"/>
    </row>
    <row r="221" spans="1:9">
      <c r="A221" s="477"/>
      <c r="B221" s="477"/>
      <c r="C221" s="477"/>
      <c r="D221" s="477"/>
      <c r="E221" s="477"/>
      <c r="F221" s="477"/>
      <c r="G221" s="478"/>
      <c r="H221" s="477"/>
      <c r="I221" s="477"/>
    </row>
    <row r="222" spans="1:9">
      <c r="A222" s="477"/>
      <c r="B222" s="477"/>
      <c r="C222" s="477"/>
      <c r="D222" s="477"/>
      <c r="E222" s="477"/>
      <c r="F222" s="477"/>
      <c r="G222" s="478"/>
      <c r="H222" s="477"/>
      <c r="I222" s="477"/>
    </row>
    <row r="223" spans="1:9">
      <c r="A223" s="477"/>
      <c r="B223" s="477"/>
      <c r="C223" s="477"/>
      <c r="D223" s="477"/>
      <c r="E223" s="477"/>
      <c r="F223" s="477"/>
      <c r="G223" s="478"/>
      <c r="H223" s="477"/>
      <c r="I223" s="477"/>
    </row>
    <row r="224" spans="1:9">
      <c r="A224" s="477"/>
      <c r="B224" s="477"/>
      <c r="C224" s="477"/>
      <c r="D224" s="477"/>
      <c r="E224" s="477"/>
      <c r="F224" s="477"/>
      <c r="G224" s="478"/>
      <c r="H224" s="477"/>
      <c r="I224" s="477"/>
    </row>
    <row r="225" spans="1:9">
      <c r="A225" s="477"/>
      <c r="B225" s="477"/>
      <c r="C225" s="477"/>
      <c r="D225" s="477"/>
      <c r="E225" s="477"/>
      <c r="F225" s="477"/>
      <c r="G225" s="478"/>
      <c r="H225" s="477"/>
      <c r="I225" s="477"/>
    </row>
    <row r="226" spans="1:9">
      <c r="A226" s="477"/>
      <c r="B226" s="477"/>
      <c r="C226" s="477"/>
      <c r="D226" s="477"/>
      <c r="E226" s="477"/>
      <c r="F226" s="477"/>
      <c r="G226" s="478"/>
      <c r="H226" s="477"/>
      <c r="I226" s="477"/>
    </row>
    <row r="227" spans="1:9">
      <c r="A227" s="477"/>
      <c r="B227" s="477"/>
      <c r="C227" s="477"/>
      <c r="D227" s="477"/>
      <c r="E227" s="477"/>
      <c r="F227" s="477"/>
      <c r="G227" s="478"/>
      <c r="H227" s="477"/>
      <c r="I227" s="477"/>
    </row>
    <row r="228" spans="1:9">
      <c r="A228" s="477"/>
      <c r="B228" s="477"/>
      <c r="C228" s="477"/>
      <c r="D228" s="477"/>
      <c r="E228" s="477"/>
      <c r="F228" s="477"/>
      <c r="G228" s="478"/>
      <c r="H228" s="477"/>
      <c r="I228" s="477"/>
    </row>
    <row r="229" spans="1:9">
      <c r="A229" s="477"/>
      <c r="B229" s="477"/>
      <c r="C229" s="477"/>
      <c r="D229" s="477"/>
      <c r="E229" s="477"/>
      <c r="F229" s="477"/>
      <c r="G229" s="478"/>
      <c r="H229" s="477"/>
      <c r="I229" s="477"/>
    </row>
    <row r="230" spans="1:9">
      <c r="A230" s="477"/>
      <c r="B230" s="477"/>
      <c r="C230" s="477"/>
      <c r="D230" s="477"/>
      <c r="E230" s="477"/>
      <c r="F230" s="477"/>
      <c r="G230" s="478"/>
      <c r="H230" s="477"/>
      <c r="I230" s="477"/>
    </row>
    <row r="231" spans="1:9">
      <c r="A231" s="477"/>
      <c r="B231" s="477"/>
      <c r="C231" s="477"/>
      <c r="D231" s="477"/>
      <c r="E231" s="477"/>
      <c r="F231" s="477"/>
      <c r="G231" s="478"/>
      <c r="H231" s="477"/>
      <c r="I231" s="477"/>
    </row>
    <row r="232" spans="1:9">
      <c r="A232" s="477"/>
      <c r="B232" s="477"/>
      <c r="C232" s="477"/>
      <c r="D232" s="477"/>
      <c r="E232" s="477"/>
      <c r="F232" s="477"/>
      <c r="G232" s="478"/>
      <c r="H232" s="477"/>
      <c r="I232" s="477"/>
    </row>
    <row r="233" spans="1:9">
      <c r="A233" s="477"/>
      <c r="B233" s="477"/>
      <c r="C233" s="477"/>
      <c r="D233" s="477"/>
      <c r="E233" s="477"/>
      <c r="F233" s="477"/>
      <c r="G233" s="478"/>
      <c r="H233" s="477"/>
      <c r="I233" s="477"/>
    </row>
    <row r="234" spans="1:9">
      <c r="A234" s="477"/>
      <c r="B234" s="477"/>
      <c r="C234" s="477"/>
      <c r="D234" s="477"/>
      <c r="E234" s="477"/>
      <c r="F234" s="477"/>
      <c r="G234" s="478"/>
      <c r="H234" s="477"/>
      <c r="I234" s="477"/>
    </row>
    <row r="235" spans="1:9">
      <c r="A235" s="477"/>
      <c r="B235" s="477"/>
      <c r="C235" s="477"/>
      <c r="D235" s="477"/>
      <c r="E235" s="477"/>
      <c r="F235" s="477"/>
      <c r="G235" s="478"/>
      <c r="H235" s="477"/>
      <c r="I235" s="477"/>
    </row>
    <row r="236" spans="1:9">
      <c r="A236" s="477"/>
      <c r="B236" s="477"/>
      <c r="C236" s="477"/>
      <c r="D236" s="477"/>
      <c r="E236" s="477"/>
      <c r="F236" s="477"/>
      <c r="G236" s="478"/>
      <c r="H236" s="477"/>
      <c r="I236" s="477"/>
    </row>
    <row r="237" spans="1:9">
      <c r="A237" s="477"/>
      <c r="B237" s="477"/>
      <c r="C237" s="477"/>
      <c r="D237" s="477"/>
      <c r="E237" s="477"/>
      <c r="F237" s="477"/>
      <c r="G237" s="478"/>
      <c r="H237" s="477"/>
      <c r="I237" s="477"/>
    </row>
    <row r="238" spans="1:9">
      <c r="A238" s="477"/>
      <c r="B238" s="477"/>
      <c r="C238" s="477"/>
      <c r="D238" s="477"/>
      <c r="E238" s="477"/>
      <c r="F238" s="477"/>
      <c r="G238" s="478"/>
      <c r="H238" s="477"/>
      <c r="I238" s="477"/>
    </row>
    <row r="239" spans="1:9">
      <c r="A239" s="477"/>
      <c r="B239" s="477"/>
      <c r="C239" s="477"/>
      <c r="D239" s="477"/>
      <c r="E239" s="477"/>
      <c r="F239" s="477"/>
      <c r="G239" s="478"/>
      <c r="H239" s="477"/>
      <c r="I239" s="477"/>
    </row>
    <row r="240" spans="1:9">
      <c r="A240" s="477"/>
      <c r="B240" s="477"/>
      <c r="C240" s="477"/>
      <c r="D240" s="477"/>
      <c r="E240" s="477"/>
      <c r="F240" s="477"/>
      <c r="G240" s="478"/>
      <c r="H240" s="477"/>
      <c r="I240" s="477"/>
    </row>
    <row r="241" spans="1:9">
      <c r="A241" s="477"/>
      <c r="B241" s="477"/>
      <c r="C241" s="477"/>
      <c r="D241" s="477"/>
      <c r="E241" s="477"/>
      <c r="F241" s="477"/>
      <c r="G241" s="478"/>
      <c r="H241" s="477"/>
      <c r="I241" s="477"/>
    </row>
    <row r="242" spans="1:9">
      <c r="A242" s="477"/>
      <c r="B242" s="477"/>
      <c r="C242" s="477"/>
      <c r="D242" s="477"/>
      <c r="E242" s="477"/>
      <c r="F242" s="477"/>
      <c r="G242" s="478"/>
      <c r="H242" s="477"/>
      <c r="I242" s="477"/>
    </row>
    <row r="243" spans="1:9">
      <c r="A243" s="477"/>
      <c r="B243" s="477"/>
      <c r="C243" s="477"/>
      <c r="D243" s="477"/>
      <c r="E243" s="477"/>
      <c r="F243" s="477"/>
      <c r="G243" s="478"/>
      <c r="H243" s="477"/>
      <c r="I243" s="477"/>
    </row>
    <row r="244" spans="1:9">
      <c r="A244" s="477"/>
      <c r="B244" s="477"/>
      <c r="C244" s="477"/>
      <c r="D244" s="477"/>
      <c r="E244" s="477"/>
      <c r="F244" s="477"/>
      <c r="G244" s="478"/>
      <c r="H244" s="477"/>
      <c r="I244" s="477"/>
    </row>
    <row r="245" spans="1:9">
      <c r="A245" s="477"/>
      <c r="B245" s="477"/>
      <c r="C245" s="477"/>
      <c r="D245" s="477"/>
      <c r="E245" s="477"/>
      <c r="F245" s="477"/>
      <c r="G245" s="478"/>
      <c r="H245" s="477"/>
      <c r="I245" s="477"/>
    </row>
    <row r="246" spans="1:9">
      <c r="A246" s="477"/>
      <c r="B246" s="477"/>
      <c r="C246" s="477"/>
      <c r="D246" s="477"/>
      <c r="E246" s="477"/>
      <c r="F246" s="477"/>
      <c r="G246" s="478"/>
      <c r="H246" s="477"/>
      <c r="I246" s="477"/>
    </row>
    <row r="247" spans="1:9">
      <c r="A247" s="477"/>
      <c r="B247" s="477"/>
      <c r="C247" s="477"/>
      <c r="D247" s="477"/>
      <c r="E247" s="477"/>
      <c r="F247" s="477"/>
      <c r="G247" s="478"/>
      <c r="H247" s="477"/>
      <c r="I247" s="477"/>
    </row>
    <row r="248" spans="1:9">
      <c r="A248" s="477"/>
      <c r="B248" s="477"/>
      <c r="C248" s="477"/>
      <c r="D248" s="477"/>
      <c r="E248" s="477"/>
      <c r="F248" s="477"/>
      <c r="G248" s="478"/>
      <c r="H248" s="477"/>
      <c r="I248" s="477"/>
    </row>
    <row r="249" spans="1:9">
      <c r="A249" s="477"/>
      <c r="B249" s="477"/>
      <c r="C249" s="477"/>
      <c r="D249" s="477"/>
      <c r="E249" s="477"/>
      <c r="F249" s="477"/>
      <c r="G249" s="478"/>
      <c r="H249" s="477"/>
      <c r="I249" s="477"/>
    </row>
    <row r="250" spans="1:9">
      <c r="A250" s="477"/>
      <c r="B250" s="477"/>
      <c r="C250" s="477"/>
      <c r="D250" s="477"/>
      <c r="E250" s="477"/>
      <c r="F250" s="477"/>
      <c r="G250" s="478"/>
      <c r="H250" s="477"/>
      <c r="I250" s="477"/>
    </row>
    <row r="251" spans="1:9">
      <c r="A251" s="477"/>
      <c r="B251" s="477"/>
      <c r="C251" s="477"/>
      <c r="D251" s="477"/>
      <c r="E251" s="477"/>
      <c r="F251" s="477"/>
      <c r="G251" s="478"/>
      <c r="H251" s="477"/>
      <c r="I251" s="477"/>
    </row>
    <row r="252" spans="1:9">
      <c r="A252" s="477"/>
      <c r="B252" s="477"/>
      <c r="C252" s="477"/>
      <c r="D252" s="477"/>
      <c r="E252" s="477"/>
      <c r="F252" s="477"/>
      <c r="G252" s="478"/>
      <c r="H252" s="477"/>
      <c r="I252" s="477"/>
    </row>
    <row r="253" spans="1:9">
      <c r="A253" s="477"/>
      <c r="B253" s="477"/>
      <c r="C253" s="477"/>
      <c r="D253" s="477"/>
      <c r="E253" s="477"/>
      <c r="F253" s="477"/>
      <c r="G253" s="478"/>
      <c r="H253" s="477"/>
      <c r="I253" s="477"/>
    </row>
    <row r="254" spans="1:9">
      <c r="A254" s="477"/>
      <c r="B254" s="477"/>
      <c r="C254" s="477"/>
      <c r="D254" s="477"/>
      <c r="E254" s="477"/>
      <c r="F254" s="477"/>
      <c r="G254" s="478"/>
      <c r="H254" s="477"/>
      <c r="I254" s="477"/>
    </row>
    <row r="255" spans="1:9">
      <c r="A255" s="477"/>
      <c r="B255" s="477"/>
      <c r="C255" s="477"/>
      <c r="D255" s="477"/>
      <c r="E255" s="477"/>
      <c r="F255" s="477"/>
      <c r="G255" s="478"/>
      <c r="H255" s="477"/>
      <c r="I255" s="477"/>
    </row>
    <row r="256" spans="1:9">
      <c r="A256" s="477"/>
      <c r="B256" s="477"/>
      <c r="C256" s="477"/>
      <c r="D256" s="477"/>
      <c r="E256" s="477"/>
      <c r="F256" s="477"/>
      <c r="G256" s="478"/>
      <c r="H256" s="477"/>
      <c r="I256" s="477"/>
    </row>
    <row r="257" spans="1:9">
      <c r="A257" s="477"/>
      <c r="B257" s="477"/>
      <c r="C257" s="477"/>
      <c r="D257" s="477"/>
      <c r="E257" s="477"/>
      <c r="F257" s="477"/>
      <c r="G257" s="478"/>
      <c r="H257" s="477"/>
      <c r="I257" s="477"/>
    </row>
    <row r="258" spans="1:9">
      <c r="A258" s="477"/>
      <c r="B258" s="477"/>
      <c r="C258" s="477"/>
      <c r="D258" s="477"/>
      <c r="E258" s="477"/>
      <c r="F258" s="477"/>
      <c r="G258" s="478"/>
      <c r="H258" s="477"/>
      <c r="I258" s="477"/>
    </row>
    <row r="259" spans="1:9">
      <c r="A259" s="477"/>
      <c r="B259" s="477"/>
      <c r="C259" s="477"/>
      <c r="D259" s="477"/>
      <c r="E259" s="477"/>
      <c r="F259" s="477"/>
      <c r="G259" s="478"/>
      <c r="H259" s="477"/>
      <c r="I259" s="477"/>
    </row>
    <row r="260" spans="1:9">
      <c r="A260" s="477"/>
      <c r="B260" s="477"/>
      <c r="C260" s="477"/>
      <c r="D260" s="477"/>
      <c r="E260" s="477"/>
      <c r="F260" s="477"/>
      <c r="G260" s="478"/>
      <c r="H260" s="477"/>
      <c r="I260" s="477"/>
    </row>
    <row r="261" spans="1:9">
      <c r="A261" s="477"/>
      <c r="B261" s="477"/>
      <c r="C261" s="477"/>
      <c r="D261" s="477"/>
      <c r="E261" s="477"/>
      <c r="F261" s="477"/>
      <c r="G261" s="478"/>
      <c r="H261" s="477"/>
      <c r="I261" s="477"/>
    </row>
    <row r="262" spans="1:9">
      <c r="A262" s="477"/>
      <c r="B262" s="477"/>
      <c r="C262" s="477"/>
      <c r="D262" s="477"/>
      <c r="E262" s="477"/>
      <c r="F262" s="477"/>
      <c r="G262" s="478"/>
      <c r="H262" s="477"/>
      <c r="I262" s="477"/>
    </row>
    <row r="263" spans="1:9">
      <c r="A263" s="477"/>
      <c r="B263" s="477"/>
      <c r="C263" s="477"/>
      <c r="D263" s="477"/>
      <c r="E263" s="477"/>
      <c r="F263" s="477"/>
      <c r="G263" s="478"/>
      <c r="H263" s="477"/>
      <c r="I263" s="477"/>
    </row>
    <row r="264" spans="1:9">
      <c r="A264" s="477"/>
      <c r="B264" s="477"/>
      <c r="C264" s="477"/>
      <c r="D264" s="477"/>
      <c r="E264" s="477"/>
      <c r="F264" s="477"/>
      <c r="G264" s="478"/>
      <c r="H264" s="477"/>
      <c r="I264" s="477"/>
    </row>
    <row r="265" spans="1:9">
      <c r="A265" s="477"/>
      <c r="B265" s="477"/>
      <c r="C265" s="477"/>
      <c r="D265" s="477"/>
      <c r="E265" s="477"/>
      <c r="F265" s="477"/>
      <c r="G265" s="478"/>
      <c r="H265" s="477"/>
      <c r="I265" s="477"/>
    </row>
    <row r="266" spans="1:9">
      <c r="A266" s="477"/>
      <c r="B266" s="477"/>
      <c r="C266" s="477"/>
      <c r="D266" s="477"/>
      <c r="E266" s="477"/>
      <c r="F266" s="477"/>
      <c r="G266" s="478"/>
      <c r="H266" s="477"/>
      <c r="I266" s="477"/>
    </row>
    <row r="267" spans="1:9">
      <c r="A267" s="477"/>
      <c r="B267" s="477"/>
      <c r="C267" s="477"/>
      <c r="D267" s="477"/>
      <c r="E267" s="477"/>
      <c r="F267" s="477"/>
      <c r="G267" s="478"/>
      <c r="H267" s="477"/>
      <c r="I267" s="477"/>
    </row>
    <row r="268" spans="1:9">
      <c r="A268" s="477"/>
      <c r="B268" s="477"/>
      <c r="C268" s="477"/>
      <c r="D268" s="477"/>
      <c r="E268" s="477"/>
      <c r="F268" s="477"/>
      <c r="G268" s="478"/>
      <c r="H268" s="477"/>
      <c r="I268" s="477"/>
    </row>
    <row r="269" spans="1:9">
      <c r="A269" s="477"/>
      <c r="B269" s="477"/>
      <c r="C269" s="477"/>
      <c r="D269" s="477"/>
      <c r="E269" s="477"/>
      <c r="F269" s="477"/>
      <c r="G269" s="478"/>
      <c r="H269" s="477"/>
      <c r="I269" s="477"/>
    </row>
    <row r="270" spans="1:9">
      <c r="A270" s="477"/>
      <c r="B270" s="477"/>
      <c r="C270" s="477"/>
      <c r="D270" s="477"/>
      <c r="E270" s="477"/>
      <c r="F270" s="477"/>
      <c r="G270" s="478"/>
      <c r="H270" s="477"/>
      <c r="I270" s="477"/>
    </row>
    <row r="271" spans="1:9">
      <c r="A271" s="477"/>
      <c r="B271" s="477"/>
      <c r="C271" s="477"/>
      <c r="D271" s="477"/>
      <c r="E271" s="477"/>
      <c r="F271" s="477"/>
      <c r="G271" s="478"/>
      <c r="H271" s="477"/>
      <c r="I271" s="477"/>
    </row>
    <row r="272" spans="1:9">
      <c r="A272" s="477"/>
      <c r="B272" s="477"/>
      <c r="C272" s="477"/>
      <c r="D272" s="477"/>
      <c r="E272" s="477"/>
      <c r="F272" s="477"/>
      <c r="G272" s="478"/>
      <c r="H272" s="477"/>
      <c r="I272" s="477"/>
    </row>
    <row r="273" spans="1:15">
      <c r="A273" s="477"/>
      <c r="B273" s="477"/>
      <c r="C273" s="477"/>
      <c r="D273" s="477"/>
      <c r="E273" s="477"/>
      <c r="F273" s="477"/>
      <c r="G273" s="478"/>
      <c r="H273" s="477"/>
      <c r="I273" s="477"/>
    </row>
    <row r="274" spans="1:15">
      <c r="A274" s="477"/>
      <c r="B274" s="477"/>
      <c r="C274" s="477"/>
      <c r="D274" s="477"/>
      <c r="E274" s="477"/>
      <c r="F274" s="477"/>
      <c r="G274" s="478"/>
      <c r="H274" s="477"/>
      <c r="I274" s="477"/>
    </row>
    <row r="275" spans="1:15">
      <c r="A275" s="477"/>
      <c r="B275" s="477"/>
      <c r="C275" s="477"/>
      <c r="D275" s="477"/>
      <c r="E275" s="477"/>
      <c r="F275" s="477"/>
      <c r="G275" s="478"/>
      <c r="H275" s="477"/>
      <c r="I275" s="477"/>
    </row>
    <row r="276" spans="1:15">
      <c r="A276" s="477"/>
      <c r="B276" s="477"/>
      <c r="C276" s="477"/>
      <c r="D276" s="477"/>
      <c r="E276" s="477"/>
      <c r="F276" s="477"/>
      <c r="G276" s="478"/>
      <c r="H276" s="477"/>
      <c r="I276" s="477"/>
    </row>
    <row r="277" spans="1:15">
      <c r="A277" s="477"/>
      <c r="B277" s="477"/>
      <c r="C277" s="477"/>
      <c r="D277" s="477"/>
      <c r="E277" s="477"/>
      <c r="F277" s="477"/>
      <c r="G277" s="478"/>
      <c r="H277" s="477"/>
      <c r="I277" s="477"/>
    </row>
    <row r="278" spans="1:15">
      <c r="A278" s="477"/>
      <c r="B278" s="477"/>
      <c r="C278" s="477"/>
      <c r="D278" s="477"/>
      <c r="E278" s="477"/>
      <c r="F278" s="477"/>
      <c r="G278" s="478"/>
      <c r="H278" s="477"/>
      <c r="I278" s="477"/>
    </row>
    <row r="279" spans="1:15">
      <c r="A279" s="477"/>
      <c r="B279" s="477"/>
      <c r="C279" s="477"/>
      <c r="D279" s="477"/>
      <c r="E279" s="477"/>
      <c r="F279" s="477"/>
      <c r="G279" s="478"/>
      <c r="H279" s="477"/>
      <c r="I279" s="477"/>
    </row>
    <row r="280" spans="1:15">
      <c r="A280" s="477"/>
      <c r="B280" s="477"/>
      <c r="C280" s="477"/>
      <c r="D280" s="477"/>
      <c r="E280" s="477"/>
      <c r="F280" s="477"/>
      <c r="G280" s="478"/>
      <c r="H280" s="477"/>
      <c r="I280" s="477"/>
    </row>
    <row r="281" spans="1:15">
      <c r="A281" s="477"/>
      <c r="B281" s="477"/>
      <c r="C281" s="477"/>
      <c r="D281" s="477"/>
      <c r="E281" s="477"/>
      <c r="F281" s="477"/>
      <c r="G281" s="478"/>
      <c r="H281" s="477"/>
      <c r="I281" s="477"/>
    </row>
    <row r="282" spans="1:15" ht="14" thickBot="1">
      <c r="A282" s="477"/>
      <c r="B282" s="477"/>
      <c r="C282" s="477"/>
      <c r="D282" s="477"/>
      <c r="E282" s="477"/>
      <c r="F282" s="477"/>
      <c r="G282" s="478"/>
      <c r="H282" s="477"/>
      <c r="I282" s="477"/>
    </row>
    <row r="283" spans="1:15" ht="14" thickBot="1">
      <c r="A283" s="477"/>
      <c r="B283" s="477"/>
      <c r="C283" s="477"/>
      <c r="D283" s="748"/>
      <c r="E283" s="478"/>
      <c r="F283" s="478"/>
      <c r="G283" s="478"/>
      <c r="H283" s="478"/>
      <c r="I283" s="478"/>
    </row>
    <row r="284" spans="1:15">
      <c r="A284" s="477"/>
      <c r="B284" s="477"/>
      <c r="C284" s="477"/>
      <c r="D284" s="477"/>
      <c r="E284" s="478"/>
      <c r="F284" s="478"/>
      <c r="G284" s="478"/>
      <c r="H284" s="478"/>
      <c r="I284" s="478"/>
      <c r="J284" s="739" t="s">
        <v>686</v>
      </c>
      <c r="O284" s="753"/>
    </row>
    <row r="285" spans="1:15" ht="14" thickBot="1">
      <c r="A285" s="477"/>
      <c r="B285" s="477"/>
      <c r="C285" s="477"/>
      <c r="D285" s="477"/>
      <c r="E285" s="478"/>
      <c r="F285" s="478"/>
      <c r="G285" s="478"/>
      <c r="H285" s="478"/>
      <c r="I285" s="478"/>
    </row>
    <row r="286" spans="1:15" ht="14" thickBot="1">
      <c r="A286" s="477"/>
      <c r="B286" s="477"/>
      <c r="C286" s="477"/>
      <c r="D286" s="477"/>
      <c r="E286" s="478"/>
      <c r="F286" s="478"/>
      <c r="G286" s="478"/>
      <c r="H286" s="478"/>
      <c r="I286" s="478"/>
      <c r="N286" s="754" t="s">
        <v>200</v>
      </c>
      <c r="O286" s="755"/>
    </row>
    <row r="287" spans="1:15">
      <c r="A287" s="477"/>
      <c r="B287" s="477"/>
      <c r="C287" s="477"/>
      <c r="D287" s="477"/>
      <c r="E287" s="478"/>
      <c r="F287" s="478"/>
      <c r="G287" s="478"/>
      <c r="H287" s="478"/>
      <c r="I287" s="478"/>
    </row>
    <row r="288" spans="1:15">
      <c r="A288" s="477"/>
      <c r="B288" s="477"/>
      <c r="C288" s="477"/>
      <c r="D288" s="477"/>
      <c r="E288" s="478"/>
      <c r="F288" s="478"/>
      <c r="G288" s="478"/>
      <c r="H288" s="478"/>
      <c r="I288" s="478"/>
    </row>
    <row r="289" spans="1:9">
      <c r="A289" s="477"/>
      <c r="B289" s="477"/>
      <c r="C289" s="477"/>
      <c r="D289" s="477"/>
      <c r="E289" s="478"/>
      <c r="F289" s="478"/>
      <c r="G289" s="478"/>
      <c r="H289" s="478"/>
      <c r="I289" s="478"/>
    </row>
    <row r="290" spans="1:9">
      <c r="A290" s="477"/>
      <c r="B290" s="477"/>
      <c r="C290" s="477"/>
      <c r="D290" s="477"/>
      <c r="E290" s="478"/>
      <c r="F290" s="478"/>
      <c r="G290" s="478"/>
      <c r="H290" s="478"/>
      <c r="I290" s="478"/>
    </row>
    <row r="291" spans="1:9">
      <c r="A291" s="477"/>
      <c r="B291" s="477"/>
      <c r="C291" s="477"/>
      <c r="D291" s="477"/>
      <c r="E291" s="478"/>
      <c r="F291" s="478"/>
      <c r="G291" s="478"/>
      <c r="H291" s="478"/>
      <c r="I291" s="478"/>
    </row>
    <row r="292" spans="1:9">
      <c r="A292" s="477"/>
      <c r="B292" s="477"/>
      <c r="C292" s="477"/>
      <c r="D292" s="477"/>
      <c r="E292" s="478"/>
      <c r="F292" s="478"/>
      <c r="G292" s="478"/>
      <c r="H292" s="478"/>
      <c r="I292" s="478"/>
    </row>
    <row r="293" spans="1:9">
      <c r="A293" s="477"/>
      <c r="B293" s="477"/>
      <c r="C293" s="477"/>
      <c r="D293" s="477"/>
      <c r="E293" s="478"/>
      <c r="F293" s="478"/>
      <c r="G293" s="478"/>
      <c r="H293" s="478"/>
      <c r="I293" s="478"/>
    </row>
    <row r="294" spans="1:9">
      <c r="A294" s="477"/>
      <c r="B294" s="477"/>
      <c r="C294" s="477"/>
      <c r="D294" s="477"/>
      <c r="E294" s="478"/>
      <c r="F294" s="478"/>
      <c r="G294" s="478"/>
      <c r="H294" s="478"/>
      <c r="I294" s="478"/>
    </row>
    <row r="295" spans="1:9">
      <c r="A295" s="477"/>
      <c r="B295" s="477"/>
      <c r="C295" s="477"/>
      <c r="D295" s="477"/>
      <c r="E295" s="478"/>
      <c r="F295" s="478"/>
      <c r="G295" s="478"/>
      <c r="H295" s="478"/>
      <c r="I295" s="478"/>
    </row>
    <row r="296" spans="1:9">
      <c r="A296" s="477"/>
      <c r="B296" s="477"/>
      <c r="C296" s="477"/>
      <c r="D296" s="477"/>
      <c r="E296" s="478"/>
      <c r="F296" s="478"/>
      <c r="G296" s="478"/>
      <c r="H296" s="478"/>
      <c r="I296" s="478"/>
    </row>
    <row r="297" spans="1:9">
      <c r="A297" s="477"/>
      <c r="B297" s="477"/>
      <c r="C297" s="477"/>
      <c r="D297" s="477"/>
      <c r="E297" s="478"/>
      <c r="F297" s="478"/>
      <c r="G297" s="478"/>
      <c r="H297" s="478"/>
      <c r="I297" s="478"/>
    </row>
    <row r="298" spans="1:9">
      <c r="A298" s="477"/>
      <c r="B298" s="477"/>
      <c r="C298" s="477"/>
      <c r="D298" s="477"/>
      <c r="E298" s="478"/>
      <c r="F298" s="478"/>
      <c r="G298" s="478"/>
      <c r="H298" s="478"/>
      <c r="I298" s="478"/>
    </row>
    <row r="299" spans="1:9">
      <c r="A299" s="477"/>
      <c r="B299" s="477"/>
      <c r="C299" s="477"/>
      <c r="D299" s="477"/>
      <c r="E299" s="478"/>
      <c r="F299" s="478"/>
      <c r="G299" s="478"/>
      <c r="H299" s="478"/>
      <c r="I299" s="478"/>
    </row>
    <row r="300" spans="1:9">
      <c r="A300" s="477"/>
      <c r="B300" s="477"/>
      <c r="C300" s="477"/>
      <c r="D300" s="477"/>
      <c r="E300" s="478"/>
      <c r="F300" s="478"/>
      <c r="G300" s="478"/>
      <c r="H300" s="478"/>
      <c r="I300" s="478"/>
    </row>
    <row r="301" spans="1:9">
      <c r="A301" s="477"/>
      <c r="B301" s="477"/>
      <c r="C301" s="477"/>
      <c r="D301" s="477"/>
      <c r="E301" s="478"/>
      <c r="F301" s="478"/>
      <c r="G301" s="478"/>
      <c r="H301" s="478"/>
      <c r="I301" s="478"/>
    </row>
    <row r="302" spans="1:9">
      <c r="A302" s="477"/>
      <c r="B302" s="477"/>
      <c r="C302" s="477"/>
      <c r="D302" s="477"/>
      <c r="E302" s="478"/>
      <c r="F302" s="478"/>
      <c r="G302" s="478"/>
      <c r="H302" s="478"/>
      <c r="I302" s="478"/>
    </row>
    <row r="303" spans="1:9">
      <c r="A303" s="477"/>
      <c r="B303" s="477"/>
      <c r="C303" s="477"/>
      <c r="D303" s="477"/>
      <c r="E303" s="478"/>
      <c r="F303" s="478"/>
      <c r="G303" s="478"/>
      <c r="H303" s="478"/>
      <c r="I303" s="478"/>
    </row>
    <row r="304" spans="1:9">
      <c r="A304" s="477"/>
      <c r="B304" s="477"/>
      <c r="C304" s="477"/>
      <c r="D304" s="477"/>
      <c r="E304" s="478"/>
      <c r="F304" s="478"/>
      <c r="G304" s="478"/>
      <c r="H304" s="478"/>
      <c r="I304" s="478"/>
    </row>
    <row r="305" spans="1:15">
      <c r="A305" s="477"/>
      <c r="B305" s="477"/>
      <c r="C305" s="477"/>
      <c r="D305" s="477"/>
      <c r="E305" s="478"/>
      <c r="F305" s="478"/>
      <c r="G305" s="478"/>
      <c r="H305" s="478"/>
      <c r="I305" s="478"/>
    </row>
    <row r="306" spans="1:15">
      <c r="A306" s="477"/>
      <c r="B306" s="477"/>
      <c r="C306" s="477"/>
      <c r="D306" s="477"/>
      <c r="E306" s="478"/>
      <c r="F306" s="478"/>
      <c r="G306" s="478"/>
      <c r="H306" s="478"/>
      <c r="I306" s="478"/>
    </row>
    <row r="307" spans="1:15">
      <c r="A307" s="477"/>
      <c r="B307" s="477"/>
      <c r="C307" s="477"/>
      <c r="D307" s="477"/>
      <c r="E307" s="478"/>
      <c r="F307" s="478"/>
      <c r="G307" s="478"/>
      <c r="H307" s="478"/>
      <c r="I307" s="478"/>
      <c r="J307" s="739" t="s">
        <v>198</v>
      </c>
      <c r="O307" s="756"/>
    </row>
    <row r="308" spans="1:15">
      <c r="A308" s="477"/>
      <c r="B308" s="477"/>
      <c r="C308" s="477"/>
      <c r="D308" s="477"/>
      <c r="E308" s="478"/>
      <c r="F308" s="478"/>
      <c r="G308" s="478"/>
      <c r="H308" s="478"/>
      <c r="I308" s="478"/>
      <c r="J308" s="739" t="s">
        <v>199</v>
      </c>
    </row>
    <row r="309" spans="1:15">
      <c r="A309" s="477"/>
      <c r="B309" s="477"/>
      <c r="C309" s="477"/>
      <c r="D309" s="477"/>
      <c r="E309" s="478"/>
      <c r="F309" s="478"/>
      <c r="G309" s="478"/>
      <c r="H309" s="478"/>
      <c r="I309" s="478"/>
    </row>
    <row r="310" spans="1:15">
      <c r="A310" s="477"/>
      <c r="B310" s="477"/>
      <c r="C310" s="477"/>
      <c r="D310" s="477"/>
      <c r="E310" s="478"/>
      <c r="F310" s="478"/>
      <c r="G310" s="478"/>
      <c r="H310" s="478"/>
      <c r="I310" s="478"/>
    </row>
    <row r="311" spans="1:15">
      <c r="A311" s="477"/>
      <c r="B311" s="477"/>
      <c r="C311" s="477"/>
      <c r="D311" s="477"/>
      <c r="E311" s="478"/>
      <c r="F311" s="478"/>
      <c r="G311" s="478"/>
      <c r="H311" s="478"/>
      <c r="I311" s="478"/>
    </row>
    <row r="312" spans="1:15">
      <c r="A312" s="477"/>
      <c r="B312" s="477"/>
      <c r="C312" s="477"/>
      <c r="D312" s="477"/>
      <c r="E312" s="478"/>
      <c r="F312" s="478"/>
      <c r="G312" s="478"/>
      <c r="H312" s="478"/>
      <c r="I312" s="478"/>
    </row>
    <row r="313" spans="1:15">
      <c r="A313" s="477"/>
      <c r="B313" s="477"/>
      <c r="C313" s="477"/>
      <c r="D313" s="477"/>
      <c r="E313" s="478"/>
      <c r="F313" s="478"/>
      <c r="G313" s="478"/>
      <c r="H313" s="478"/>
      <c r="I313" s="478"/>
    </row>
    <row r="314" spans="1:15">
      <c r="A314" s="477"/>
      <c r="B314" s="477"/>
      <c r="C314" s="477"/>
      <c r="D314" s="477"/>
      <c r="E314" s="478"/>
      <c r="F314" s="478"/>
      <c r="G314" s="478"/>
      <c r="H314" s="478"/>
      <c r="I314" s="478"/>
    </row>
    <row r="315" spans="1:15">
      <c r="A315" s="477"/>
      <c r="B315" s="477"/>
      <c r="C315" s="477"/>
      <c r="D315" s="477"/>
      <c r="E315" s="478"/>
      <c r="F315" s="478"/>
      <c r="G315" s="478"/>
      <c r="H315" s="478"/>
      <c r="I315" s="478"/>
    </row>
    <row r="316" spans="1:15">
      <c r="A316" s="477"/>
      <c r="B316" s="477"/>
      <c r="C316" s="477"/>
      <c r="D316" s="477"/>
      <c r="E316" s="478"/>
      <c r="F316" s="478"/>
      <c r="G316" s="478"/>
      <c r="H316" s="478"/>
      <c r="I316" s="478"/>
    </row>
    <row r="317" spans="1:15">
      <c r="A317" s="477"/>
      <c r="B317" s="477"/>
      <c r="C317" s="477"/>
      <c r="D317" s="477"/>
      <c r="E317" s="478"/>
      <c r="F317" s="478"/>
      <c r="G317" s="478"/>
      <c r="H317" s="478"/>
      <c r="I317" s="478"/>
      <c r="N317" s="754" t="s">
        <v>202</v>
      </c>
      <c r="O317" s="750"/>
    </row>
    <row r="318" spans="1:15">
      <c r="A318" s="477"/>
      <c r="B318" s="477"/>
      <c r="C318" s="477"/>
      <c r="D318" s="477"/>
      <c r="E318" s="477"/>
      <c r="F318" s="477"/>
      <c r="G318" s="478"/>
      <c r="H318" s="477"/>
      <c r="I318" s="477"/>
    </row>
    <row r="319" spans="1:15">
      <c r="A319" s="477"/>
      <c r="B319" s="477"/>
      <c r="C319" s="477"/>
      <c r="D319" s="477"/>
      <c r="E319" s="477"/>
      <c r="F319" s="477"/>
      <c r="G319" s="478"/>
      <c r="H319" s="477"/>
      <c r="I319" s="477"/>
    </row>
    <row r="320" spans="1:15">
      <c r="A320" s="477"/>
      <c r="B320" s="477"/>
      <c r="C320" s="477"/>
      <c r="D320" s="477"/>
      <c r="E320" s="477"/>
      <c r="F320" s="477"/>
      <c r="G320" s="478"/>
      <c r="H320" s="477"/>
      <c r="I320" s="477"/>
    </row>
    <row r="321" spans="1:9">
      <c r="A321" s="477"/>
      <c r="B321" s="477"/>
      <c r="C321" s="477"/>
      <c r="D321" s="477"/>
      <c r="E321" s="477"/>
      <c r="F321" s="477"/>
      <c r="G321" s="478"/>
      <c r="H321" s="477"/>
      <c r="I321" s="477"/>
    </row>
    <row r="322" spans="1:9">
      <c r="A322" s="477"/>
      <c r="B322" s="477"/>
      <c r="C322" s="477"/>
      <c r="D322" s="477"/>
      <c r="E322" s="477"/>
      <c r="F322" s="477"/>
      <c r="G322" s="478"/>
      <c r="H322" s="477"/>
      <c r="I322" s="477"/>
    </row>
    <row r="323" spans="1:9">
      <c r="A323" s="477"/>
      <c r="B323" s="477"/>
      <c r="C323" s="477"/>
      <c r="D323" s="477"/>
      <c r="E323" s="477"/>
      <c r="F323" s="477"/>
      <c r="G323" s="478"/>
      <c r="H323" s="477"/>
      <c r="I323" s="477"/>
    </row>
    <row r="324" spans="1:9">
      <c r="A324" s="477"/>
      <c r="B324" s="477"/>
      <c r="C324" s="477"/>
      <c r="D324" s="477"/>
      <c r="E324" s="477"/>
      <c r="F324" s="477"/>
      <c r="G324" s="478"/>
      <c r="H324" s="477"/>
      <c r="I324" s="477"/>
    </row>
    <row r="325" spans="1:9">
      <c r="A325" s="477"/>
      <c r="B325" s="477"/>
      <c r="C325" s="477"/>
      <c r="D325" s="477"/>
      <c r="E325" s="477"/>
      <c r="F325" s="477"/>
      <c r="G325" s="478"/>
      <c r="H325" s="477"/>
      <c r="I325" s="477"/>
    </row>
    <row r="326" spans="1:9">
      <c r="A326" s="477"/>
      <c r="B326" s="477"/>
      <c r="C326" s="477"/>
      <c r="D326" s="477"/>
      <c r="E326" s="477"/>
      <c r="F326" s="477"/>
      <c r="G326" s="478"/>
      <c r="H326" s="477"/>
      <c r="I326" s="477"/>
    </row>
    <row r="327" spans="1:9">
      <c r="A327" s="477"/>
      <c r="B327" s="477"/>
      <c r="C327" s="477"/>
      <c r="D327" s="477"/>
      <c r="E327" s="477"/>
      <c r="F327" s="477"/>
      <c r="G327" s="478"/>
      <c r="H327" s="477"/>
      <c r="I327" s="477"/>
    </row>
    <row r="328" spans="1:9">
      <c r="A328" s="477"/>
      <c r="B328" s="477"/>
      <c r="C328" s="477"/>
      <c r="D328" s="477"/>
      <c r="E328" s="477"/>
      <c r="F328" s="477"/>
      <c r="G328" s="478"/>
      <c r="H328" s="477"/>
      <c r="I328" s="477"/>
    </row>
    <row r="329" spans="1:9">
      <c r="A329" s="477"/>
      <c r="B329" s="477"/>
      <c r="C329" s="477"/>
      <c r="D329" s="477"/>
      <c r="E329" s="477"/>
      <c r="F329" s="477"/>
      <c r="G329" s="478"/>
      <c r="H329" s="477"/>
      <c r="I329" s="477"/>
    </row>
    <row r="330" spans="1:9">
      <c r="A330" s="477"/>
      <c r="B330" s="477"/>
      <c r="C330" s="477"/>
      <c r="D330" s="477"/>
      <c r="E330" s="477"/>
      <c r="F330" s="477"/>
      <c r="G330" s="478"/>
      <c r="H330" s="477"/>
      <c r="I330" s="477"/>
    </row>
    <row r="331" spans="1:9">
      <c r="A331" s="477"/>
      <c r="B331" s="477"/>
      <c r="C331" s="477"/>
      <c r="D331" s="477"/>
      <c r="E331" s="477"/>
      <c r="F331" s="477"/>
      <c r="G331" s="478"/>
      <c r="H331" s="477"/>
      <c r="I331" s="477"/>
    </row>
    <row r="332" spans="1:9">
      <c r="A332" s="477"/>
      <c r="B332" s="477"/>
      <c r="C332" s="477"/>
      <c r="D332" s="477"/>
      <c r="E332" s="477"/>
      <c r="F332" s="477"/>
      <c r="G332" s="478"/>
      <c r="H332" s="477"/>
      <c r="I332" s="477"/>
    </row>
    <row r="333" spans="1:9">
      <c r="A333" s="477"/>
      <c r="B333" s="477"/>
      <c r="C333" s="477"/>
      <c r="D333" s="477"/>
      <c r="E333" s="477"/>
      <c r="F333" s="477"/>
      <c r="G333" s="478"/>
      <c r="H333" s="477"/>
      <c r="I333" s="477"/>
    </row>
    <row r="334" spans="1:9">
      <c r="A334" s="477"/>
      <c r="B334" s="477"/>
      <c r="C334" s="477"/>
      <c r="D334" s="477"/>
      <c r="E334" s="477"/>
      <c r="F334" s="477"/>
      <c r="G334" s="478"/>
      <c r="H334" s="477"/>
      <c r="I334" s="477"/>
    </row>
    <row r="335" spans="1:9">
      <c r="A335" s="477"/>
      <c r="B335" s="477"/>
      <c r="C335" s="477"/>
      <c r="D335" s="477"/>
      <c r="E335" s="477"/>
      <c r="F335" s="477"/>
      <c r="G335" s="478"/>
      <c r="H335" s="477"/>
      <c r="I335" s="477"/>
    </row>
    <row r="336" spans="1:9">
      <c r="A336" s="477"/>
      <c r="B336" s="477"/>
      <c r="C336" s="477"/>
      <c r="D336" s="477"/>
      <c r="E336" s="477"/>
      <c r="F336" s="477"/>
      <c r="G336" s="478"/>
      <c r="H336" s="477"/>
      <c r="I336" s="477"/>
    </row>
    <row r="337" spans="1:9">
      <c r="A337" s="477"/>
      <c r="B337" s="477"/>
      <c r="C337" s="477"/>
      <c r="D337" s="477"/>
      <c r="E337" s="477"/>
      <c r="F337" s="477"/>
      <c r="G337" s="478"/>
      <c r="H337" s="477"/>
      <c r="I337" s="477"/>
    </row>
    <row r="338" spans="1:9">
      <c r="A338" s="477"/>
      <c r="B338" s="477"/>
      <c r="C338" s="477"/>
      <c r="D338" s="477"/>
      <c r="E338" s="477"/>
      <c r="F338" s="477"/>
      <c r="G338" s="478"/>
      <c r="H338" s="477"/>
      <c r="I338" s="477"/>
    </row>
    <row r="339" spans="1:9">
      <c r="A339" s="477"/>
      <c r="B339" s="477"/>
      <c r="C339" s="477"/>
      <c r="D339" s="477"/>
      <c r="E339" s="477"/>
      <c r="F339" s="477"/>
      <c r="G339" s="478"/>
      <c r="H339" s="477"/>
      <c r="I339" s="477"/>
    </row>
    <row r="340" spans="1:9">
      <c r="A340" s="477"/>
      <c r="B340" s="477"/>
      <c r="C340" s="477"/>
      <c r="D340" s="477"/>
      <c r="E340" s="477"/>
      <c r="F340" s="477"/>
      <c r="G340" s="478"/>
      <c r="H340" s="477"/>
      <c r="I340" s="477"/>
    </row>
    <row r="341" spans="1:9">
      <c r="A341" s="477"/>
      <c r="B341" s="477"/>
      <c r="C341" s="477"/>
      <c r="D341" s="477"/>
      <c r="E341" s="477"/>
      <c r="F341" s="477"/>
      <c r="G341" s="478"/>
      <c r="H341" s="477"/>
      <c r="I341" s="477"/>
    </row>
    <row r="342" spans="1:9">
      <c r="A342" s="477"/>
      <c r="B342" s="477"/>
      <c r="C342" s="477"/>
      <c r="D342" s="477"/>
      <c r="E342" s="477"/>
      <c r="F342" s="477"/>
      <c r="G342" s="478"/>
      <c r="H342" s="477"/>
      <c r="I342" s="477"/>
    </row>
    <row r="343" spans="1:9">
      <c r="A343" s="477"/>
      <c r="B343" s="477"/>
      <c r="C343" s="477"/>
      <c r="D343" s="477"/>
      <c r="E343" s="477"/>
      <c r="F343" s="477"/>
      <c r="G343" s="478"/>
      <c r="H343" s="477"/>
      <c r="I343" s="477"/>
    </row>
    <row r="344" spans="1:9">
      <c r="A344" s="477"/>
      <c r="B344" s="477"/>
      <c r="C344" s="477"/>
      <c r="D344" s="477"/>
      <c r="E344" s="477"/>
      <c r="F344" s="477"/>
      <c r="G344" s="478"/>
      <c r="H344" s="477"/>
      <c r="I344" s="477"/>
    </row>
    <row r="345" spans="1:9">
      <c r="A345" s="477"/>
      <c r="B345" s="477"/>
      <c r="C345" s="477"/>
      <c r="D345" s="477"/>
      <c r="E345" s="477"/>
      <c r="F345" s="477"/>
      <c r="G345" s="478"/>
      <c r="H345" s="477"/>
      <c r="I345" s="477"/>
    </row>
    <row r="346" spans="1:9">
      <c r="A346" s="477"/>
      <c r="B346" s="477"/>
      <c r="C346" s="477"/>
      <c r="D346" s="477"/>
      <c r="E346" s="477"/>
      <c r="F346" s="477"/>
      <c r="G346" s="478"/>
      <c r="H346" s="477"/>
      <c r="I346" s="477"/>
    </row>
    <row r="347" spans="1:9">
      <c r="A347" s="477"/>
      <c r="B347" s="477"/>
      <c r="C347" s="477"/>
      <c r="D347" s="477"/>
      <c r="E347" s="477"/>
      <c r="F347" s="477"/>
      <c r="G347" s="478"/>
      <c r="H347" s="477"/>
      <c r="I347" s="477"/>
    </row>
    <row r="348" spans="1:9">
      <c r="A348" s="477"/>
      <c r="B348" s="477"/>
      <c r="C348" s="477"/>
      <c r="D348" s="477"/>
      <c r="E348" s="477"/>
      <c r="F348" s="477"/>
      <c r="G348" s="478"/>
      <c r="H348" s="477"/>
      <c r="I348" s="477"/>
    </row>
    <row r="349" spans="1:9">
      <c r="A349" s="477"/>
      <c r="B349" s="477"/>
      <c r="C349" s="477"/>
      <c r="D349" s="477"/>
      <c r="E349" s="477"/>
      <c r="F349" s="477"/>
      <c r="G349" s="478"/>
      <c r="H349" s="477"/>
      <c r="I349" s="477"/>
    </row>
    <row r="350" spans="1:9">
      <c r="A350" s="477"/>
      <c r="B350" s="477"/>
      <c r="C350" s="477"/>
      <c r="D350" s="477"/>
      <c r="E350" s="477"/>
      <c r="F350" s="477"/>
      <c r="G350" s="478"/>
      <c r="H350" s="477"/>
      <c r="I350" s="477"/>
    </row>
    <row r="351" spans="1:9">
      <c r="A351" s="477"/>
      <c r="B351" s="477"/>
      <c r="C351" s="477"/>
      <c r="D351" s="477"/>
      <c r="E351" s="477"/>
      <c r="F351" s="477"/>
      <c r="G351" s="478"/>
      <c r="H351" s="477"/>
      <c r="I351" s="477"/>
    </row>
    <row r="352" spans="1:9">
      <c r="A352" s="477"/>
      <c r="B352" s="477"/>
      <c r="C352" s="477"/>
      <c r="D352" s="477"/>
      <c r="E352" s="477"/>
      <c r="F352" s="477"/>
      <c r="G352" s="478"/>
      <c r="H352" s="477"/>
      <c r="I352" s="477"/>
    </row>
    <row r="353" spans="1:9">
      <c r="A353" s="477"/>
      <c r="B353" s="477"/>
      <c r="C353" s="477"/>
      <c r="D353" s="477"/>
      <c r="E353" s="477"/>
      <c r="F353" s="477"/>
      <c r="G353" s="478"/>
      <c r="H353" s="477"/>
      <c r="I353" s="477"/>
    </row>
    <row r="354" spans="1:9">
      <c r="A354" s="477"/>
      <c r="B354" s="477"/>
      <c r="C354" s="477"/>
      <c r="D354" s="477"/>
      <c r="E354" s="477"/>
      <c r="F354" s="477"/>
      <c r="G354" s="478"/>
      <c r="H354" s="477"/>
      <c r="I354" s="477"/>
    </row>
    <row r="355" spans="1:9">
      <c r="A355" s="477"/>
      <c r="B355" s="477"/>
      <c r="C355" s="477"/>
      <c r="D355" s="477"/>
      <c r="E355" s="477"/>
      <c r="F355" s="477"/>
      <c r="G355" s="478"/>
      <c r="H355" s="477"/>
      <c r="I355" s="477"/>
    </row>
    <row r="356" spans="1:9">
      <c r="A356" s="477"/>
      <c r="B356" s="477"/>
      <c r="C356" s="477"/>
      <c r="D356" s="477"/>
      <c r="E356" s="477"/>
      <c r="F356" s="477"/>
      <c r="G356" s="478"/>
      <c r="H356" s="477"/>
      <c r="I356" s="477"/>
    </row>
    <row r="357" spans="1:9">
      <c r="A357" s="477"/>
      <c r="B357" s="477"/>
      <c r="C357" s="477"/>
      <c r="D357" s="477"/>
      <c r="E357" s="477"/>
      <c r="F357" s="477"/>
      <c r="G357" s="478"/>
      <c r="H357" s="477"/>
      <c r="I357" s="477"/>
    </row>
    <row r="358" spans="1:9">
      <c r="A358" s="477"/>
      <c r="B358" s="477"/>
      <c r="C358" s="477"/>
      <c r="D358" s="477"/>
      <c r="E358" s="477"/>
      <c r="F358" s="477"/>
      <c r="G358" s="478"/>
      <c r="H358" s="477"/>
      <c r="I358" s="477"/>
    </row>
    <row r="359" spans="1:9">
      <c r="A359" s="477"/>
      <c r="B359" s="477"/>
      <c r="C359" s="477"/>
      <c r="D359" s="477"/>
      <c r="E359" s="477"/>
      <c r="F359" s="477"/>
      <c r="G359" s="478"/>
      <c r="H359" s="477"/>
      <c r="I359" s="477"/>
    </row>
    <row r="360" spans="1:9">
      <c r="A360" s="477"/>
      <c r="B360" s="477"/>
      <c r="C360" s="477"/>
      <c r="D360" s="477"/>
      <c r="E360" s="477"/>
      <c r="F360" s="477"/>
      <c r="G360" s="478"/>
      <c r="H360" s="477"/>
      <c r="I360" s="477"/>
    </row>
    <row r="361" spans="1:9">
      <c r="A361" s="477"/>
      <c r="B361" s="477"/>
      <c r="C361" s="477"/>
      <c r="D361" s="477"/>
      <c r="E361" s="477"/>
      <c r="F361" s="477"/>
      <c r="G361" s="478"/>
      <c r="H361" s="477"/>
      <c r="I361" s="477"/>
    </row>
    <row r="362" spans="1:9">
      <c r="A362" s="477"/>
      <c r="B362" s="477"/>
      <c r="C362" s="477"/>
      <c r="D362" s="477"/>
      <c r="E362" s="477"/>
      <c r="F362" s="477"/>
      <c r="G362" s="478"/>
      <c r="H362" s="477"/>
      <c r="I362" s="477"/>
    </row>
    <row r="363" spans="1:9">
      <c r="A363" s="477"/>
      <c r="B363" s="477"/>
      <c r="C363" s="477"/>
      <c r="D363" s="477"/>
      <c r="E363" s="477"/>
      <c r="F363" s="477"/>
      <c r="G363" s="478"/>
      <c r="H363" s="477"/>
      <c r="I363" s="477"/>
    </row>
    <row r="364" spans="1:9">
      <c r="A364" s="477"/>
      <c r="B364" s="477"/>
      <c r="C364" s="477"/>
      <c r="D364" s="477"/>
      <c r="E364" s="477"/>
      <c r="F364" s="477"/>
      <c r="G364" s="478"/>
      <c r="H364" s="477"/>
      <c r="I364" s="477"/>
    </row>
    <row r="365" spans="1:9">
      <c r="A365" s="477"/>
      <c r="B365" s="477"/>
      <c r="C365" s="477"/>
      <c r="D365" s="477"/>
      <c r="E365" s="477"/>
      <c r="F365" s="477"/>
      <c r="G365" s="478"/>
      <c r="H365" s="477"/>
      <c r="I365" s="477"/>
    </row>
    <row r="366" spans="1:9">
      <c r="A366" s="477"/>
      <c r="B366" s="477"/>
      <c r="C366" s="477"/>
      <c r="D366" s="477"/>
      <c r="E366" s="477"/>
      <c r="F366" s="477"/>
      <c r="G366" s="478"/>
      <c r="H366" s="477"/>
      <c r="I366" s="477"/>
    </row>
    <row r="367" spans="1:9">
      <c r="A367" s="477"/>
      <c r="B367" s="477"/>
      <c r="C367" s="477"/>
      <c r="D367" s="477"/>
      <c r="E367" s="477"/>
      <c r="F367" s="477"/>
      <c r="G367" s="478"/>
      <c r="H367" s="477"/>
      <c r="I367" s="477"/>
    </row>
    <row r="368" spans="1:9">
      <c r="A368" s="477"/>
      <c r="B368" s="477"/>
      <c r="C368" s="477"/>
      <c r="D368" s="477"/>
      <c r="E368" s="477"/>
      <c r="F368" s="477"/>
      <c r="G368" s="478"/>
      <c r="H368" s="477"/>
      <c r="I368" s="477"/>
    </row>
    <row r="369" spans="1:9">
      <c r="A369" s="477"/>
      <c r="B369" s="477"/>
      <c r="C369" s="477"/>
      <c r="D369" s="477"/>
      <c r="E369" s="477"/>
      <c r="F369" s="477"/>
      <c r="G369" s="478"/>
      <c r="H369" s="477"/>
      <c r="I369" s="477"/>
    </row>
    <row r="370" spans="1:9">
      <c r="A370" s="477"/>
      <c r="B370" s="477"/>
      <c r="C370" s="477"/>
      <c r="D370" s="477"/>
      <c r="E370" s="477"/>
      <c r="F370" s="477"/>
      <c r="G370" s="478"/>
      <c r="H370" s="477"/>
      <c r="I370" s="477"/>
    </row>
    <row r="371" spans="1:9">
      <c r="A371" s="477"/>
      <c r="B371" s="477"/>
      <c r="C371" s="477"/>
      <c r="D371" s="477"/>
      <c r="E371" s="477"/>
      <c r="F371" s="477"/>
      <c r="G371" s="478"/>
      <c r="H371" s="477"/>
      <c r="I371" s="477"/>
    </row>
    <row r="372" spans="1:9">
      <c r="A372" s="477"/>
      <c r="B372" s="477"/>
      <c r="C372" s="477"/>
      <c r="D372" s="477"/>
      <c r="E372" s="477"/>
      <c r="F372" s="477"/>
      <c r="G372" s="478"/>
      <c r="H372" s="477"/>
      <c r="I372" s="477"/>
    </row>
    <row r="373" spans="1:9">
      <c r="A373" s="477"/>
      <c r="B373" s="477"/>
      <c r="C373" s="477"/>
      <c r="D373" s="477"/>
      <c r="E373" s="477"/>
      <c r="F373" s="477"/>
      <c r="G373" s="478"/>
      <c r="H373" s="477"/>
      <c r="I373" s="477"/>
    </row>
    <row r="374" spans="1:9">
      <c r="A374" s="477"/>
      <c r="B374" s="477"/>
      <c r="C374" s="477"/>
      <c r="D374" s="477"/>
      <c r="E374" s="477"/>
      <c r="F374" s="477"/>
      <c r="G374" s="478"/>
      <c r="H374" s="477"/>
      <c r="I374" s="477"/>
    </row>
    <row r="375" spans="1:9">
      <c r="A375" s="477"/>
      <c r="B375" s="477"/>
      <c r="C375" s="477"/>
      <c r="D375" s="477"/>
      <c r="E375" s="477"/>
      <c r="F375" s="477"/>
      <c r="G375" s="478"/>
      <c r="H375" s="477"/>
      <c r="I375" s="477"/>
    </row>
    <row r="376" spans="1:9">
      <c r="A376" s="477"/>
      <c r="B376" s="477"/>
      <c r="C376" s="477"/>
      <c r="D376" s="477"/>
      <c r="E376" s="477"/>
      <c r="F376" s="477"/>
      <c r="G376" s="478"/>
      <c r="H376" s="477"/>
      <c r="I376" s="477"/>
    </row>
    <row r="377" spans="1:9">
      <c r="A377" s="477"/>
      <c r="B377" s="477"/>
      <c r="C377" s="477"/>
      <c r="D377" s="477"/>
      <c r="E377" s="477"/>
      <c r="F377" s="477"/>
      <c r="G377" s="478"/>
      <c r="H377" s="477"/>
      <c r="I377" s="477"/>
    </row>
    <row r="378" spans="1:9">
      <c r="A378" s="477"/>
      <c r="B378" s="477"/>
      <c r="C378" s="477"/>
      <c r="D378" s="477"/>
      <c r="E378" s="477"/>
      <c r="F378" s="477"/>
      <c r="G378" s="478"/>
      <c r="H378" s="477"/>
      <c r="I378" s="477"/>
    </row>
    <row r="379" spans="1:9">
      <c r="A379" s="477"/>
      <c r="B379" s="477"/>
      <c r="C379" s="477"/>
      <c r="D379" s="477"/>
      <c r="E379" s="477"/>
      <c r="F379" s="477"/>
      <c r="G379" s="478"/>
      <c r="H379" s="477"/>
      <c r="I379" s="477"/>
    </row>
    <row r="380" spans="1:9">
      <c r="A380" s="477"/>
      <c r="B380" s="477"/>
      <c r="C380" s="477"/>
      <c r="D380" s="477"/>
      <c r="E380" s="477"/>
      <c r="F380" s="477"/>
      <c r="G380" s="478"/>
      <c r="H380" s="477"/>
      <c r="I380" s="477"/>
    </row>
    <row r="381" spans="1:9">
      <c r="A381" s="477"/>
      <c r="B381" s="477"/>
      <c r="C381" s="477"/>
      <c r="D381" s="477"/>
      <c r="E381" s="477"/>
      <c r="F381" s="477"/>
      <c r="G381" s="478"/>
      <c r="H381" s="477"/>
      <c r="I381" s="477"/>
    </row>
    <row r="382" spans="1:9">
      <c r="A382" s="477"/>
      <c r="B382" s="477"/>
      <c r="C382" s="477"/>
      <c r="D382" s="477"/>
      <c r="E382" s="477"/>
      <c r="F382" s="477"/>
      <c r="G382" s="478"/>
      <c r="H382" s="477"/>
      <c r="I382" s="477"/>
    </row>
    <row r="383" spans="1:9">
      <c r="A383" s="477"/>
      <c r="B383" s="477"/>
      <c r="C383" s="477"/>
      <c r="D383" s="477"/>
      <c r="E383" s="477"/>
      <c r="F383" s="477"/>
      <c r="G383" s="478"/>
      <c r="H383" s="477"/>
      <c r="I383" s="477"/>
    </row>
    <row r="384" spans="1:9">
      <c r="A384" s="477"/>
      <c r="B384" s="477"/>
      <c r="C384" s="477"/>
      <c r="D384" s="477"/>
      <c r="E384" s="477"/>
      <c r="F384" s="477"/>
      <c r="G384" s="478"/>
      <c r="H384" s="477"/>
      <c r="I384" s="477"/>
    </row>
    <row r="385" spans="1:9">
      <c r="A385" s="477"/>
      <c r="B385" s="477"/>
      <c r="C385" s="477"/>
      <c r="D385" s="477"/>
      <c r="E385" s="477"/>
      <c r="F385" s="477"/>
      <c r="G385" s="478"/>
      <c r="H385" s="477"/>
      <c r="I385" s="477"/>
    </row>
    <row r="386" spans="1:9">
      <c r="A386" s="477"/>
      <c r="B386" s="477"/>
      <c r="C386" s="477"/>
      <c r="D386" s="477"/>
      <c r="E386" s="477"/>
      <c r="F386" s="477"/>
      <c r="G386" s="478"/>
      <c r="H386" s="477"/>
      <c r="I386" s="477"/>
    </row>
    <row r="387" spans="1:9">
      <c r="A387" s="477"/>
      <c r="B387" s="477"/>
      <c r="C387" s="477"/>
      <c r="D387" s="477"/>
      <c r="E387" s="477"/>
      <c r="F387" s="477"/>
      <c r="G387" s="478"/>
      <c r="H387" s="477"/>
      <c r="I387" s="477"/>
    </row>
    <row r="388" spans="1:9">
      <c r="A388" s="477"/>
      <c r="B388" s="477"/>
      <c r="C388" s="477"/>
      <c r="D388" s="477"/>
      <c r="E388" s="477"/>
      <c r="F388" s="477"/>
      <c r="G388" s="478"/>
      <c r="H388" s="477"/>
      <c r="I388" s="477"/>
    </row>
    <row r="389" spans="1:9">
      <c r="A389" s="477"/>
      <c r="B389" s="477"/>
      <c r="C389" s="477"/>
      <c r="D389" s="477"/>
      <c r="E389" s="477"/>
      <c r="F389" s="477"/>
      <c r="G389" s="478"/>
      <c r="H389" s="477"/>
      <c r="I389" s="477"/>
    </row>
    <row r="390" spans="1:9">
      <c r="A390" s="477"/>
      <c r="B390" s="477"/>
      <c r="C390" s="477"/>
      <c r="D390" s="477"/>
      <c r="E390" s="477"/>
      <c r="F390" s="477"/>
      <c r="G390" s="478"/>
      <c r="H390" s="477"/>
      <c r="I390" s="477"/>
    </row>
    <row r="391" spans="1:9">
      <c r="A391" s="477"/>
      <c r="B391" s="477"/>
      <c r="C391" s="477"/>
      <c r="D391" s="477"/>
      <c r="E391" s="477"/>
      <c r="F391" s="477"/>
      <c r="G391" s="478"/>
      <c r="H391" s="477"/>
      <c r="I391" s="477"/>
    </row>
    <row r="392" spans="1:9">
      <c r="A392" s="477"/>
      <c r="B392" s="477"/>
      <c r="C392" s="477"/>
      <c r="D392" s="477"/>
      <c r="E392" s="477"/>
      <c r="F392" s="477"/>
      <c r="G392" s="478"/>
      <c r="H392" s="477"/>
      <c r="I392" s="477"/>
    </row>
    <row r="393" spans="1:9">
      <c r="A393" s="477"/>
      <c r="B393" s="477"/>
      <c r="C393" s="477"/>
      <c r="D393" s="477"/>
      <c r="E393" s="477"/>
      <c r="F393" s="477"/>
      <c r="G393" s="478"/>
      <c r="H393" s="477"/>
      <c r="I393" s="477"/>
    </row>
    <row r="394" spans="1:9">
      <c r="A394" s="477"/>
      <c r="B394" s="477"/>
      <c r="C394" s="477"/>
      <c r="D394" s="477"/>
      <c r="E394" s="477"/>
      <c r="F394" s="477"/>
      <c r="G394" s="478"/>
      <c r="H394" s="477"/>
      <c r="I394" s="477"/>
    </row>
    <row r="395" spans="1:9">
      <c r="A395" s="477"/>
      <c r="B395" s="477"/>
      <c r="C395" s="477"/>
      <c r="D395" s="477"/>
      <c r="E395" s="477"/>
      <c r="F395" s="477"/>
      <c r="G395" s="478"/>
      <c r="H395" s="477"/>
      <c r="I395" s="477"/>
    </row>
    <row r="396" spans="1:9">
      <c r="A396" s="477"/>
      <c r="B396" s="477"/>
      <c r="C396" s="477"/>
      <c r="D396" s="477"/>
      <c r="E396" s="477"/>
      <c r="F396" s="477"/>
      <c r="G396" s="478"/>
      <c r="H396" s="477"/>
      <c r="I396" s="477"/>
    </row>
    <row r="397" spans="1:9">
      <c r="A397" s="477"/>
      <c r="B397" s="477"/>
      <c r="C397" s="477"/>
      <c r="D397" s="477"/>
      <c r="E397" s="477"/>
      <c r="F397" s="477"/>
      <c r="G397" s="478"/>
      <c r="H397" s="477"/>
      <c r="I397" s="477"/>
    </row>
    <row r="398" spans="1:9">
      <c r="A398" s="477"/>
      <c r="B398" s="477"/>
      <c r="C398" s="477"/>
      <c r="D398" s="477"/>
      <c r="E398" s="477"/>
      <c r="F398" s="477"/>
      <c r="G398" s="478"/>
      <c r="H398" s="477"/>
      <c r="I398" s="477"/>
    </row>
    <row r="399" spans="1:9">
      <c r="A399" s="477"/>
      <c r="B399" s="477"/>
      <c r="C399" s="477"/>
      <c r="D399" s="477"/>
      <c r="E399" s="477"/>
      <c r="F399" s="477"/>
      <c r="G399" s="478"/>
      <c r="H399" s="477"/>
      <c r="I399" s="477"/>
    </row>
    <row r="400" spans="1:9">
      <c r="A400" s="477"/>
      <c r="B400" s="477"/>
      <c r="C400" s="477"/>
      <c r="D400" s="477"/>
      <c r="E400" s="477"/>
      <c r="F400" s="477"/>
      <c r="G400" s="478"/>
      <c r="H400" s="477"/>
      <c r="I400" s="477"/>
    </row>
    <row r="401" spans="1:9">
      <c r="A401" s="477"/>
      <c r="B401" s="477"/>
      <c r="C401" s="477"/>
      <c r="D401" s="477"/>
      <c r="E401" s="477"/>
      <c r="F401" s="477"/>
      <c r="G401" s="478"/>
      <c r="H401" s="477"/>
      <c r="I401" s="477"/>
    </row>
    <row r="402" spans="1:9">
      <c r="A402" s="477"/>
      <c r="B402" s="477"/>
      <c r="C402" s="477"/>
      <c r="D402" s="477"/>
      <c r="E402" s="477"/>
      <c r="F402" s="477"/>
      <c r="G402" s="478"/>
      <c r="H402" s="477"/>
      <c r="I402" s="477"/>
    </row>
    <row r="403" spans="1:9">
      <c r="A403" s="477"/>
      <c r="B403" s="477"/>
      <c r="C403" s="477"/>
      <c r="D403" s="477"/>
      <c r="E403" s="477"/>
      <c r="F403" s="477"/>
      <c r="G403" s="478"/>
      <c r="H403" s="477"/>
      <c r="I403" s="477"/>
    </row>
    <row r="404" spans="1:9">
      <c r="A404" s="477"/>
      <c r="B404" s="477"/>
      <c r="C404" s="477"/>
      <c r="D404" s="477"/>
      <c r="E404" s="477"/>
      <c r="F404" s="477"/>
      <c r="G404" s="478"/>
      <c r="H404" s="477"/>
      <c r="I404" s="477"/>
    </row>
    <row r="405" spans="1:9">
      <c r="A405" s="477"/>
      <c r="B405" s="477"/>
      <c r="C405" s="477"/>
      <c r="D405" s="477"/>
      <c r="E405" s="477"/>
      <c r="F405" s="477"/>
      <c r="G405" s="478"/>
      <c r="H405" s="477"/>
      <c r="I405" s="477"/>
    </row>
    <row r="406" spans="1:9">
      <c r="A406" s="477"/>
      <c r="B406" s="477"/>
      <c r="C406" s="477"/>
      <c r="D406" s="477"/>
      <c r="E406" s="477"/>
      <c r="F406" s="477"/>
      <c r="G406" s="478"/>
      <c r="H406" s="477"/>
      <c r="I406" s="477"/>
    </row>
    <row r="407" spans="1:9">
      <c r="A407" s="477"/>
      <c r="B407" s="477"/>
      <c r="C407" s="477"/>
      <c r="D407" s="477"/>
      <c r="E407" s="477"/>
      <c r="F407" s="477"/>
      <c r="G407" s="478"/>
      <c r="H407" s="477"/>
      <c r="I407" s="477"/>
    </row>
    <row r="408" spans="1:9">
      <c r="A408" s="477"/>
      <c r="B408" s="477"/>
      <c r="C408" s="477"/>
      <c r="D408" s="477"/>
      <c r="E408" s="477"/>
      <c r="F408" s="477"/>
      <c r="G408" s="478"/>
      <c r="H408" s="477"/>
      <c r="I408" s="477"/>
    </row>
    <row r="409" spans="1:9">
      <c r="A409" s="477"/>
      <c r="B409" s="477"/>
      <c r="C409" s="477"/>
      <c r="D409" s="477"/>
      <c r="E409" s="477"/>
      <c r="F409" s="477"/>
      <c r="G409" s="478"/>
      <c r="H409" s="477"/>
      <c r="I409" s="477"/>
    </row>
    <row r="410" spans="1:9">
      <c r="A410" s="477"/>
      <c r="B410" s="477"/>
      <c r="C410" s="477"/>
      <c r="D410" s="477"/>
      <c r="E410" s="477"/>
      <c r="F410" s="477"/>
      <c r="G410" s="478"/>
      <c r="H410" s="477"/>
      <c r="I410" s="477"/>
    </row>
    <row r="411" spans="1:9">
      <c r="A411" s="477"/>
      <c r="B411" s="477"/>
      <c r="C411" s="477"/>
      <c r="D411" s="477"/>
      <c r="E411" s="477"/>
      <c r="F411" s="477"/>
      <c r="G411" s="478"/>
      <c r="H411" s="477"/>
      <c r="I411" s="477"/>
    </row>
    <row r="412" spans="1:9">
      <c r="A412" s="477"/>
      <c r="B412" s="477"/>
      <c r="C412" s="477"/>
      <c r="D412" s="477"/>
      <c r="E412" s="477"/>
      <c r="F412" s="477"/>
      <c r="G412" s="478"/>
      <c r="H412" s="477"/>
      <c r="I412" s="477"/>
    </row>
    <row r="413" spans="1:9">
      <c r="A413" s="477"/>
      <c r="B413" s="477"/>
      <c r="C413" s="477"/>
      <c r="D413" s="477"/>
      <c r="E413" s="477"/>
      <c r="F413" s="477"/>
      <c r="G413" s="478"/>
      <c r="H413" s="477"/>
      <c r="I413" s="477"/>
    </row>
    <row r="414" spans="1:9">
      <c r="A414" s="477"/>
      <c r="B414" s="477"/>
      <c r="C414" s="477"/>
      <c r="D414" s="477"/>
      <c r="E414" s="477"/>
      <c r="F414" s="477"/>
      <c r="G414" s="478"/>
      <c r="H414" s="477"/>
      <c r="I414" s="477"/>
    </row>
    <row r="415" spans="1:9">
      <c r="A415" s="477"/>
      <c r="B415" s="477"/>
      <c r="C415" s="477"/>
      <c r="D415" s="477"/>
      <c r="E415" s="477"/>
      <c r="F415" s="477"/>
      <c r="G415" s="478"/>
      <c r="H415" s="477"/>
      <c r="I415" s="477"/>
    </row>
    <row r="416" spans="1:9">
      <c r="A416" s="477"/>
      <c r="B416" s="477"/>
      <c r="C416" s="477"/>
      <c r="D416" s="477"/>
      <c r="E416" s="477"/>
      <c r="F416" s="477"/>
      <c r="G416" s="478"/>
      <c r="H416" s="477"/>
      <c r="I416" s="477"/>
    </row>
    <row r="417" spans="1:9">
      <c r="A417" s="477"/>
      <c r="B417" s="477"/>
      <c r="C417" s="477"/>
      <c r="D417" s="477"/>
      <c r="E417" s="477"/>
      <c r="F417" s="477"/>
      <c r="G417" s="478"/>
      <c r="H417" s="477"/>
      <c r="I417" s="477"/>
    </row>
    <row r="418" spans="1:9">
      <c r="A418" s="477"/>
      <c r="B418" s="477"/>
      <c r="C418" s="477"/>
      <c r="D418" s="477"/>
      <c r="E418" s="477"/>
      <c r="F418" s="477"/>
      <c r="G418" s="478"/>
      <c r="H418" s="477"/>
      <c r="I418" s="477"/>
    </row>
    <row r="419" spans="1:9">
      <c r="A419" s="477"/>
      <c r="B419" s="477"/>
      <c r="C419" s="477"/>
      <c r="D419" s="477"/>
      <c r="E419" s="477"/>
      <c r="F419" s="477"/>
      <c r="G419" s="478"/>
      <c r="H419" s="477"/>
      <c r="I419" s="477"/>
    </row>
    <row r="420" spans="1:9">
      <c r="A420" s="477"/>
      <c r="B420" s="477"/>
      <c r="C420" s="477"/>
      <c r="D420" s="477"/>
      <c r="E420" s="477"/>
      <c r="F420" s="477"/>
      <c r="G420" s="478"/>
      <c r="H420" s="477"/>
      <c r="I420" s="477"/>
    </row>
    <row r="421" spans="1:9">
      <c r="A421" s="477"/>
      <c r="B421" s="477"/>
      <c r="C421" s="477"/>
      <c r="D421" s="477"/>
      <c r="E421" s="477"/>
      <c r="F421" s="477"/>
      <c r="G421" s="478"/>
      <c r="H421" s="477"/>
      <c r="I421" s="477"/>
    </row>
    <row r="422" spans="1:9">
      <c r="A422" s="477"/>
      <c r="B422" s="477"/>
      <c r="C422" s="477"/>
      <c r="D422" s="477"/>
      <c r="E422" s="477"/>
      <c r="F422" s="477"/>
      <c r="G422" s="478"/>
      <c r="H422" s="477"/>
      <c r="I422" s="477"/>
    </row>
    <row r="423" spans="1:9">
      <c r="A423" s="477"/>
      <c r="B423" s="477"/>
      <c r="C423" s="477"/>
      <c r="D423" s="477"/>
      <c r="E423" s="477"/>
      <c r="F423" s="477"/>
      <c r="G423" s="478"/>
      <c r="H423" s="477"/>
      <c r="I423" s="477"/>
    </row>
    <row r="424" spans="1:9">
      <c r="A424" s="477"/>
      <c r="B424" s="477"/>
      <c r="C424" s="477"/>
      <c r="D424" s="477"/>
      <c r="E424" s="477"/>
      <c r="F424" s="477"/>
      <c r="G424" s="478"/>
      <c r="H424" s="477"/>
      <c r="I424" s="477"/>
    </row>
    <row r="425" spans="1:9">
      <c r="A425" s="477"/>
      <c r="B425" s="477"/>
      <c r="C425" s="477"/>
      <c r="D425" s="477"/>
      <c r="E425" s="477"/>
      <c r="F425" s="477"/>
      <c r="G425" s="478"/>
      <c r="H425" s="477"/>
      <c r="I425" s="477"/>
    </row>
    <row r="426" spans="1:9">
      <c r="A426" s="477"/>
      <c r="B426" s="477"/>
      <c r="C426" s="477"/>
      <c r="D426" s="477"/>
      <c r="E426" s="477"/>
      <c r="F426" s="477"/>
      <c r="G426" s="478"/>
      <c r="H426" s="477"/>
      <c r="I426" s="477"/>
    </row>
    <row r="427" spans="1:9">
      <c r="A427" s="477"/>
      <c r="B427" s="477"/>
      <c r="C427" s="477"/>
      <c r="D427" s="477"/>
      <c r="E427" s="477"/>
      <c r="F427" s="477"/>
      <c r="G427" s="478"/>
      <c r="H427" s="477"/>
      <c r="I427" s="477"/>
    </row>
    <row r="428" spans="1:9">
      <c r="A428" s="477"/>
      <c r="B428" s="477"/>
      <c r="C428" s="477"/>
      <c r="D428" s="477"/>
      <c r="E428" s="477"/>
      <c r="F428" s="477"/>
      <c r="G428" s="478"/>
      <c r="H428" s="477"/>
      <c r="I428" s="477"/>
    </row>
    <row r="429" spans="1:9">
      <c r="A429" s="477"/>
      <c r="B429" s="477"/>
      <c r="C429" s="477"/>
      <c r="D429" s="477"/>
      <c r="E429" s="477"/>
      <c r="F429" s="477"/>
      <c r="G429" s="478"/>
      <c r="H429" s="477"/>
      <c r="I429" s="477"/>
    </row>
    <row r="430" spans="1:9">
      <c r="A430" s="477"/>
      <c r="B430" s="477"/>
      <c r="C430" s="477"/>
      <c r="D430" s="477"/>
      <c r="E430" s="477"/>
      <c r="F430" s="477"/>
      <c r="G430" s="478"/>
      <c r="H430" s="477"/>
      <c r="I430" s="477"/>
    </row>
    <row r="431" spans="1:9">
      <c r="A431" s="477"/>
      <c r="B431" s="477"/>
      <c r="C431" s="477"/>
      <c r="D431" s="477"/>
      <c r="E431" s="477"/>
      <c r="F431" s="477"/>
      <c r="G431" s="478"/>
      <c r="H431" s="477"/>
      <c r="I431" s="477"/>
    </row>
    <row r="432" spans="1:9">
      <c r="A432" s="477"/>
      <c r="B432" s="477"/>
      <c r="C432" s="477"/>
      <c r="D432" s="477"/>
      <c r="E432" s="477"/>
      <c r="F432" s="477"/>
      <c r="G432" s="478"/>
      <c r="H432" s="477"/>
      <c r="I432" s="477"/>
    </row>
    <row r="433" spans="1:9">
      <c r="A433" s="477"/>
      <c r="B433" s="477"/>
      <c r="C433" s="477"/>
      <c r="D433" s="477"/>
      <c r="E433" s="477"/>
      <c r="F433" s="477"/>
      <c r="G433" s="478"/>
      <c r="H433" s="477"/>
      <c r="I433" s="477"/>
    </row>
    <row r="434" spans="1:9">
      <c r="A434" s="477"/>
      <c r="B434" s="477"/>
      <c r="C434" s="477"/>
      <c r="D434" s="477"/>
      <c r="E434" s="477"/>
      <c r="F434" s="477"/>
      <c r="G434" s="478"/>
      <c r="H434" s="477"/>
      <c r="I434" s="477"/>
    </row>
    <row r="435" spans="1:9">
      <c r="A435" s="477"/>
      <c r="B435" s="477"/>
      <c r="C435" s="477"/>
      <c r="D435" s="477"/>
      <c r="E435" s="477"/>
      <c r="F435" s="477"/>
      <c r="G435" s="478"/>
      <c r="H435" s="477"/>
      <c r="I435" s="477"/>
    </row>
    <row r="436" spans="1:9">
      <c r="A436" s="477"/>
      <c r="B436" s="477"/>
      <c r="C436" s="477"/>
      <c r="D436" s="477"/>
      <c r="E436" s="477"/>
      <c r="F436" s="477"/>
      <c r="G436" s="478"/>
      <c r="H436" s="477"/>
      <c r="I436" s="477"/>
    </row>
    <row r="437" spans="1:9">
      <c r="A437" s="477"/>
      <c r="B437" s="477"/>
      <c r="C437" s="477"/>
      <c r="D437" s="477"/>
      <c r="E437" s="477"/>
      <c r="F437" s="477"/>
      <c r="G437" s="478"/>
      <c r="H437" s="477"/>
      <c r="I437" s="477"/>
    </row>
    <row r="438" spans="1:9">
      <c r="A438" s="477"/>
      <c r="B438" s="477"/>
      <c r="C438" s="477"/>
      <c r="D438" s="477"/>
      <c r="E438" s="477"/>
      <c r="F438" s="477"/>
      <c r="G438" s="478"/>
      <c r="H438" s="477"/>
      <c r="I438" s="477"/>
    </row>
    <row r="439" spans="1:9">
      <c r="A439" s="477"/>
      <c r="B439" s="477"/>
      <c r="C439" s="477"/>
      <c r="D439" s="477"/>
      <c r="E439" s="477"/>
      <c r="F439" s="477"/>
      <c r="G439" s="478"/>
      <c r="H439" s="477"/>
      <c r="I439" s="477"/>
    </row>
  </sheetData>
  <sheetProtection password="86B4" sheet="1" objects="1" scenarios="1"/>
  <phoneticPr fontId="2"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vvertenze1"/>
  <dimension ref="A1:BN38"/>
  <sheetViews>
    <sheetView workbookViewId="0"/>
  </sheetViews>
  <sheetFormatPr baseColWidth="10" defaultColWidth="0" defaultRowHeight="13" zeroHeight="1"/>
  <cols>
    <col min="1" max="1" width="2.83203125" style="10" customWidth="1"/>
    <col min="2" max="30" width="2.83203125" style="3" customWidth="1"/>
    <col min="31" max="36" width="2.83203125" style="3" hidden="1" customWidth="1"/>
    <col min="37" max="41" width="2.5" style="3" hidden="1" customWidth="1"/>
    <col min="42" max="42" width="2" style="3" hidden="1" customWidth="1"/>
    <col min="43" max="62" width="2.33203125" style="3" hidden="1" customWidth="1"/>
    <col min="63" max="16384" width="0" style="3" hidden="1"/>
  </cols>
  <sheetData>
    <row r="1" spans="1:49" ht="23">
      <c r="A1" s="490" t="s">
        <v>1564</v>
      </c>
      <c r="B1" s="817" t="s">
        <v>1563</v>
      </c>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11"/>
      <c r="AE1" s="11"/>
      <c r="AF1" s="11"/>
      <c r="AG1" s="11"/>
      <c r="AH1" s="11"/>
      <c r="AI1" s="11"/>
      <c r="AJ1" s="11"/>
      <c r="AK1" s="11"/>
      <c r="AL1" s="11"/>
      <c r="AM1" s="11"/>
      <c r="AN1" s="11"/>
      <c r="AO1" s="11"/>
      <c r="AP1" s="11"/>
      <c r="AQ1" s="11"/>
      <c r="AR1" s="11"/>
      <c r="AS1" s="11"/>
      <c r="AT1" s="11"/>
      <c r="AU1" s="11"/>
      <c r="AV1" s="11"/>
      <c r="AW1" s="11"/>
    </row>
    <row r="2" spans="1:49">
      <c r="A2" s="819"/>
      <c r="B2" s="820"/>
      <c r="C2" s="820"/>
      <c r="D2" s="820"/>
      <c r="E2" s="820"/>
      <c r="F2" s="820"/>
      <c r="G2" s="820"/>
      <c r="H2" s="820"/>
      <c r="I2" s="820"/>
      <c r="J2" s="820"/>
      <c r="K2" s="820"/>
      <c r="L2" s="820"/>
      <c r="M2" s="820"/>
      <c r="N2" s="820"/>
      <c r="O2" s="820"/>
      <c r="P2" s="820"/>
    </row>
    <row r="3" spans="1:49">
      <c r="A3" s="820"/>
      <c r="B3" s="820"/>
      <c r="C3" s="820"/>
      <c r="D3" s="820"/>
      <c r="E3" s="820"/>
      <c r="F3" s="820"/>
      <c r="G3" s="820"/>
      <c r="H3" s="820"/>
      <c r="I3" s="820"/>
      <c r="J3" s="820"/>
      <c r="K3" s="820"/>
      <c r="L3" s="820"/>
      <c r="M3" s="820"/>
      <c r="N3" s="820"/>
      <c r="O3" s="820"/>
      <c r="P3" s="820"/>
    </row>
    <row r="4" spans="1:49">
      <c r="A4" s="820"/>
      <c r="B4" s="820"/>
      <c r="C4" s="820"/>
      <c r="D4" s="820"/>
      <c r="E4" s="820"/>
      <c r="F4" s="820"/>
      <c r="G4" s="820"/>
      <c r="H4" s="820"/>
      <c r="I4" s="820"/>
      <c r="J4" s="820"/>
      <c r="K4" s="820"/>
      <c r="L4" s="820"/>
      <c r="M4" s="820"/>
      <c r="N4" s="820"/>
      <c r="O4" s="820"/>
      <c r="P4" s="820"/>
    </row>
    <row r="5" spans="1:49">
      <c r="A5" s="820"/>
      <c r="B5" s="820"/>
      <c r="C5" s="820"/>
      <c r="D5" s="820"/>
      <c r="E5" s="820"/>
      <c r="F5" s="820"/>
      <c r="G5" s="820"/>
      <c r="H5" s="820"/>
      <c r="I5" s="820"/>
      <c r="J5" s="820"/>
      <c r="K5" s="820"/>
      <c r="L5" s="820"/>
      <c r="M5" s="820"/>
      <c r="N5" s="820"/>
      <c r="O5" s="820"/>
      <c r="P5" s="820"/>
    </row>
    <row r="6" spans="1:49">
      <c r="A6" s="820"/>
      <c r="B6" s="820"/>
      <c r="C6" s="820"/>
      <c r="D6" s="820"/>
      <c r="E6" s="820"/>
      <c r="F6" s="820"/>
      <c r="G6" s="820"/>
      <c r="H6" s="820"/>
      <c r="I6" s="820"/>
      <c r="J6" s="820"/>
      <c r="K6" s="820"/>
      <c r="L6" s="820"/>
      <c r="M6" s="820"/>
      <c r="N6" s="820"/>
      <c r="O6" s="820"/>
      <c r="P6" s="820"/>
    </row>
    <row r="7" spans="1:49" ht="54.75" customHeight="1">
      <c r="A7" s="820"/>
      <c r="B7" s="820"/>
      <c r="C7" s="820"/>
      <c r="D7" s="820"/>
      <c r="E7" s="820"/>
      <c r="F7" s="820"/>
      <c r="G7" s="820"/>
      <c r="H7" s="820"/>
      <c r="I7" s="820"/>
      <c r="J7" s="820"/>
      <c r="K7" s="820"/>
      <c r="L7" s="820"/>
      <c r="M7" s="820"/>
      <c r="N7" s="820"/>
      <c r="O7" s="820"/>
      <c r="P7" s="820"/>
    </row>
    <row r="8" spans="1:49"/>
    <row r="9" spans="1:49" ht="18">
      <c r="A9" s="821"/>
      <c r="B9" s="821"/>
      <c r="C9" s="821"/>
      <c r="D9" s="821"/>
      <c r="E9" s="821"/>
      <c r="F9" s="821"/>
      <c r="G9" s="821"/>
      <c r="H9" s="821"/>
      <c r="I9" s="821"/>
      <c r="J9" s="821"/>
      <c r="K9" s="821"/>
      <c r="L9" s="821"/>
      <c r="M9" s="821"/>
      <c r="N9" s="821"/>
      <c r="O9" s="821"/>
      <c r="P9" s="821"/>
    </row>
    <row r="10" spans="1:49">
      <c r="A10" s="822"/>
      <c r="B10" s="823"/>
      <c r="C10" s="823"/>
      <c r="D10" s="823"/>
      <c r="E10" s="823"/>
      <c r="F10" s="823"/>
      <c r="G10" s="823"/>
      <c r="H10" s="823"/>
      <c r="I10" s="823"/>
      <c r="J10" s="823"/>
      <c r="K10" s="823"/>
      <c r="L10" s="823"/>
      <c r="M10" s="823"/>
      <c r="N10" s="823"/>
      <c r="O10" s="823"/>
      <c r="P10" s="823"/>
    </row>
    <row r="11" spans="1:49">
      <c r="A11" s="823"/>
      <c r="B11" s="823"/>
      <c r="C11" s="823"/>
      <c r="D11" s="823"/>
      <c r="E11" s="823"/>
      <c r="F11" s="823"/>
      <c r="G11" s="823"/>
      <c r="H11" s="823"/>
      <c r="I11" s="823"/>
      <c r="J11" s="823"/>
      <c r="K11" s="823"/>
      <c r="L11" s="823"/>
      <c r="M11" s="823"/>
      <c r="N11" s="823"/>
      <c r="O11" s="823"/>
      <c r="P11" s="823"/>
    </row>
    <row r="12" spans="1:49">
      <c r="A12" s="823"/>
      <c r="B12" s="823"/>
      <c r="C12" s="823"/>
      <c r="D12" s="823"/>
      <c r="E12" s="823"/>
      <c r="F12" s="823"/>
      <c r="G12" s="823"/>
      <c r="H12" s="823"/>
      <c r="I12" s="823"/>
      <c r="J12" s="823"/>
      <c r="K12" s="823"/>
      <c r="L12" s="823"/>
      <c r="M12" s="823"/>
      <c r="N12" s="823"/>
      <c r="O12" s="823"/>
      <c r="P12" s="823"/>
    </row>
    <row r="13" spans="1:49">
      <c r="A13" s="823"/>
      <c r="B13" s="823"/>
      <c r="C13" s="823"/>
      <c r="D13" s="823"/>
      <c r="E13" s="823"/>
      <c r="F13" s="823"/>
      <c r="G13" s="823"/>
      <c r="H13" s="823"/>
      <c r="I13" s="823"/>
      <c r="J13" s="823"/>
      <c r="K13" s="823"/>
      <c r="L13" s="823"/>
      <c r="M13" s="823"/>
      <c r="N13" s="823"/>
      <c r="O13" s="823"/>
      <c r="P13" s="823"/>
    </row>
    <row r="14" spans="1:49">
      <c r="A14" s="823"/>
      <c r="B14" s="823"/>
      <c r="C14" s="823"/>
      <c r="D14" s="823"/>
      <c r="E14" s="823"/>
      <c r="F14" s="823"/>
      <c r="G14" s="823"/>
      <c r="H14" s="823"/>
      <c r="I14" s="823"/>
      <c r="J14" s="823"/>
      <c r="K14" s="823"/>
      <c r="L14" s="823"/>
      <c r="M14" s="823"/>
      <c r="N14" s="823"/>
      <c r="O14" s="823"/>
      <c r="P14" s="823"/>
    </row>
    <row r="15" spans="1:49">
      <c r="A15" s="823"/>
      <c r="B15" s="823"/>
      <c r="C15" s="823"/>
      <c r="D15" s="823"/>
      <c r="E15" s="823"/>
      <c r="F15" s="823"/>
      <c r="G15" s="823"/>
      <c r="H15" s="823"/>
      <c r="I15" s="823"/>
      <c r="J15" s="823"/>
      <c r="K15" s="823"/>
      <c r="L15" s="823"/>
      <c r="M15" s="823"/>
      <c r="N15" s="823"/>
      <c r="O15" s="823"/>
      <c r="P15" s="823"/>
    </row>
    <row r="16" spans="1:49"/>
    <row r="17" spans="1:66"/>
    <row r="18" spans="1:66"/>
    <row r="19" spans="1:66"/>
    <row r="20" spans="1:66">
      <c r="A20" s="4"/>
    </row>
    <row r="21" spans="1:66"/>
    <row r="22" spans="1:66"/>
    <row r="23" spans="1:66"/>
    <row r="24" spans="1:66">
      <c r="B24" s="818"/>
      <c r="C24" s="818"/>
      <c r="D24" s="818"/>
      <c r="E24" s="818"/>
      <c r="F24" s="818"/>
      <c r="G24" s="818"/>
      <c r="H24" s="818"/>
      <c r="I24" s="818"/>
      <c r="J24" s="818"/>
      <c r="K24" s="818"/>
      <c r="L24" s="818"/>
      <c r="M24" s="818"/>
      <c r="N24" s="818"/>
      <c r="O24" s="818"/>
      <c r="P24" s="818"/>
      <c r="Q24" s="818"/>
      <c r="R24" s="818"/>
      <c r="S24" s="818"/>
      <c r="T24" s="818"/>
      <c r="U24" s="818"/>
      <c r="V24" s="818"/>
      <c r="W24" s="818"/>
      <c r="X24" s="818"/>
      <c r="Y24" s="818"/>
      <c r="Z24" s="818"/>
      <c r="AA24" s="818"/>
    </row>
    <row r="25" spans="1:66">
      <c r="B25" s="818"/>
      <c r="C25" s="818"/>
      <c r="D25" s="818"/>
      <c r="E25" s="818"/>
      <c r="F25" s="818"/>
      <c r="G25" s="818"/>
      <c r="H25" s="818"/>
      <c r="I25" s="818"/>
      <c r="J25" s="818"/>
      <c r="K25" s="818"/>
      <c r="L25" s="818"/>
      <c r="M25" s="818"/>
      <c r="N25" s="818"/>
      <c r="O25" s="818"/>
      <c r="P25" s="818"/>
      <c r="Q25" s="818"/>
      <c r="R25" s="818"/>
      <c r="S25" s="818"/>
      <c r="T25" s="818"/>
      <c r="U25" s="818"/>
      <c r="V25" s="818"/>
      <c r="W25" s="818"/>
      <c r="X25" s="818"/>
      <c r="Y25" s="818"/>
      <c r="Z25" s="818"/>
      <c r="AA25" s="818"/>
    </row>
    <row r="26" spans="1:66">
      <c r="A26" s="310" t="s">
        <v>695</v>
      </c>
    </row>
    <row r="27" spans="1:66"/>
    <row r="28" spans="1:66" hidden="1"/>
    <row r="29" spans="1:66" hidden="1"/>
    <row r="30" spans="1:66" hidden="1"/>
    <row r="31" spans="1:66" hidden="1"/>
    <row r="32" spans="1:66" hidden="1">
      <c r="A32" s="5"/>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7"/>
      <c r="BB32" s="8"/>
      <c r="BC32" s="8"/>
      <c r="BD32" s="7"/>
      <c r="BE32" s="8"/>
      <c r="BF32" s="8"/>
      <c r="BG32" s="8"/>
      <c r="BH32" s="9"/>
      <c r="BI32" s="9"/>
      <c r="BJ32" s="9"/>
      <c r="BK32" s="9"/>
      <c r="BL32" s="9"/>
      <c r="BM32" s="9"/>
      <c r="BN32" s="9"/>
    </row>
    <row r="33" spans="1:66" hidden="1">
      <c r="A33" s="5"/>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7"/>
      <c r="BB33" s="8"/>
      <c r="BC33" s="8"/>
      <c r="BD33" s="7"/>
      <c r="BE33" s="8"/>
      <c r="BF33" s="8"/>
      <c r="BG33" s="8"/>
      <c r="BH33" s="9"/>
      <c r="BI33" s="9"/>
      <c r="BJ33" s="9"/>
      <c r="BK33" s="9"/>
      <c r="BL33" s="9"/>
      <c r="BM33" s="9"/>
      <c r="BN33" s="9"/>
    </row>
    <row r="34" spans="1:66" hidden="1">
      <c r="A34" s="5"/>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7"/>
      <c r="BB34" s="8"/>
      <c r="BC34" s="8"/>
      <c r="BD34" s="7"/>
      <c r="BE34" s="8"/>
      <c r="BF34" s="8"/>
      <c r="BG34" s="8"/>
      <c r="BH34" s="9"/>
      <c r="BI34" s="9"/>
      <c r="BJ34" s="9"/>
      <c r="BK34" s="9"/>
      <c r="BL34" s="9"/>
      <c r="BM34" s="9"/>
      <c r="BN34" s="9"/>
    </row>
    <row r="35" spans="1:66" hidden="1">
      <c r="A35" s="5"/>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row>
    <row r="36" spans="1:66" hidden="1">
      <c r="A36" s="5"/>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row>
    <row r="37" spans="1:66" hidden="1">
      <c r="A37" s="5"/>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row>
    <row r="38" spans="1:66" hidden="1">
      <c r="A38" s="5"/>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row>
  </sheetData>
  <sheetProtection password="86B4" sheet="1" objects="1" scenarios="1"/>
  <mergeCells count="5">
    <mergeCell ref="B1:AC1"/>
    <mergeCell ref="B24:AA25"/>
    <mergeCell ref="A2:P7"/>
    <mergeCell ref="A9:P9"/>
    <mergeCell ref="A10:P15"/>
  </mergeCells>
  <phoneticPr fontId="2" type="noConversion"/>
  <printOptions horizontalCentered="1" verticalCentered="1"/>
  <pageMargins left="0.196850393700787" right="0.196850393700787" top="0.98425196850393704" bottom="0.98425196850393704" header="0.511811023622047" footer="0.511811023622047"/>
  <pageSetup paperSize="9" scale="13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import_us"/>
  <dimension ref="A1:T2062"/>
  <sheetViews>
    <sheetView topLeftCell="J1" zoomScale="130" zoomScaleNormal="130" workbookViewId="0">
      <pane ySplit="3" topLeftCell="A2046" activePane="bottomLeft" state="frozenSplit"/>
      <selection activeCell="I1" sqref="I1"/>
      <selection pane="bottomLeft" activeCell="R2061" sqref="R2061"/>
    </sheetView>
  </sheetViews>
  <sheetFormatPr baseColWidth="10" defaultColWidth="8.83203125" defaultRowHeight="13"/>
  <cols>
    <col min="3" max="4" width="9.1640625" style="15"/>
    <col min="5" max="5" width="26" style="15" customWidth="1"/>
    <col min="6" max="7" width="9.1640625" style="15"/>
    <col min="8" max="8" width="23" style="15" customWidth="1"/>
    <col min="9" max="10" width="9.1640625" style="15"/>
    <col min="11" max="11" width="20.83203125" style="15" customWidth="1"/>
    <col min="12" max="17" width="12" style="15" customWidth="1"/>
    <col min="18" max="19" width="9.1640625" style="15"/>
    <col min="20" max="20" width="9.5" style="15" bestFit="1" customWidth="1"/>
  </cols>
  <sheetData>
    <row r="1" spans="1:20">
      <c r="A1" t="s">
        <v>1285</v>
      </c>
      <c r="C1" s="476"/>
      <c r="D1" s="476"/>
      <c r="E1" s="476"/>
      <c r="F1" s="476"/>
    </row>
    <row r="2" spans="1:20">
      <c r="J2" s="723"/>
    </row>
    <row r="3" spans="1:20">
      <c r="C3" s="724" t="s">
        <v>868</v>
      </c>
      <c r="D3" s="724"/>
      <c r="E3" s="724"/>
      <c r="F3" s="725" t="s">
        <v>867</v>
      </c>
      <c r="G3" s="725"/>
      <c r="H3" s="725"/>
      <c r="I3" s="726" t="s">
        <v>1878</v>
      </c>
      <c r="J3" s="726"/>
      <c r="K3" s="726"/>
      <c r="L3" s="776" t="s">
        <v>2279</v>
      </c>
      <c r="M3" s="776"/>
      <c r="N3" s="776"/>
      <c r="O3" s="777" t="s">
        <v>2304</v>
      </c>
      <c r="P3" s="778"/>
      <c r="Q3" s="778"/>
      <c r="R3" s="810" t="s">
        <v>2312</v>
      </c>
      <c r="S3" s="811"/>
      <c r="T3" s="811"/>
    </row>
    <row r="4" spans="1:20">
      <c r="C4" s="476" t="s">
        <v>266</v>
      </c>
      <c r="D4" s="476" t="s">
        <v>1287</v>
      </c>
      <c r="E4" s="476"/>
      <c r="F4" s="476" t="s">
        <v>266</v>
      </c>
      <c r="G4" s="15" t="s">
        <v>1287</v>
      </c>
      <c r="I4" s="476" t="s">
        <v>266</v>
      </c>
      <c r="J4" s="476" t="s">
        <v>1287</v>
      </c>
    </row>
    <row r="5" spans="1:20">
      <c r="C5" s="476">
        <v>9</v>
      </c>
      <c r="D5" s="476">
        <v>39</v>
      </c>
      <c r="E5" s="476"/>
      <c r="F5" s="476">
        <v>9</v>
      </c>
      <c r="G5" s="15">
        <v>39</v>
      </c>
      <c r="I5" s="15">
        <v>9</v>
      </c>
      <c r="J5" s="15">
        <v>39</v>
      </c>
      <c r="L5" s="15">
        <v>9</v>
      </c>
      <c r="M5" s="15">
        <v>39</v>
      </c>
      <c r="O5" s="15">
        <v>9</v>
      </c>
      <c r="P5" s="15">
        <v>39</v>
      </c>
      <c r="R5" s="15">
        <f>ROW('us01'!AM9)</f>
        <v>9</v>
      </c>
      <c r="S5" s="15">
        <f>COLUMN('us01'!AM9)</f>
        <v>39</v>
      </c>
    </row>
    <row r="6" spans="1:20">
      <c r="C6" s="476">
        <v>11</v>
      </c>
      <c r="D6" s="476">
        <v>39</v>
      </c>
      <c r="E6" s="476"/>
      <c r="F6" s="476">
        <v>11</v>
      </c>
      <c r="G6" s="15">
        <v>39</v>
      </c>
      <c r="I6" s="15">
        <v>11</v>
      </c>
      <c r="J6" s="15">
        <v>39</v>
      </c>
      <c r="L6" s="15">
        <v>11</v>
      </c>
      <c r="M6" s="15">
        <v>39</v>
      </c>
      <c r="O6" s="15">
        <v>11</v>
      </c>
      <c r="P6" s="15">
        <v>39</v>
      </c>
      <c r="R6" s="15">
        <f>ROW('us01'!AM11)</f>
        <v>11</v>
      </c>
      <c r="S6" s="15">
        <f>COLUMN('us01'!AM11)</f>
        <v>39</v>
      </c>
    </row>
    <row r="7" spans="1:20">
      <c r="C7" s="476">
        <v>12</v>
      </c>
      <c r="D7" s="476">
        <v>39</v>
      </c>
      <c r="E7" s="476"/>
      <c r="F7" s="476">
        <v>12</v>
      </c>
      <c r="G7" s="15">
        <v>39</v>
      </c>
      <c r="I7" s="15">
        <v>12</v>
      </c>
      <c r="J7" s="15">
        <v>39</v>
      </c>
      <c r="L7" s="15">
        <v>12</v>
      </c>
      <c r="M7" s="15">
        <v>39</v>
      </c>
      <c r="O7" s="15">
        <v>12</v>
      </c>
      <c r="P7" s="15">
        <v>39</v>
      </c>
      <c r="R7" s="15">
        <f>ROW('us01'!AM12)</f>
        <v>12</v>
      </c>
      <c r="S7" s="15">
        <f>COLUMN('us01'!AM12)</f>
        <v>39</v>
      </c>
    </row>
    <row r="8" spans="1:20">
      <c r="C8" s="476">
        <v>13</v>
      </c>
      <c r="D8" s="476">
        <v>39</v>
      </c>
      <c r="E8" s="476"/>
      <c r="F8" s="476">
        <v>13</v>
      </c>
      <c r="G8" s="15">
        <v>39</v>
      </c>
      <c r="I8" s="15">
        <v>13</v>
      </c>
      <c r="J8" s="15">
        <v>39</v>
      </c>
      <c r="L8" s="15">
        <v>13</v>
      </c>
      <c r="M8" s="15">
        <v>39</v>
      </c>
      <c r="O8" s="15">
        <v>13</v>
      </c>
      <c r="P8" s="15">
        <v>39</v>
      </c>
      <c r="R8" s="15">
        <f>ROW('us01'!AM13)</f>
        <v>13</v>
      </c>
      <c r="S8" s="15">
        <f>COLUMN('us01'!AM13)</f>
        <v>39</v>
      </c>
    </row>
    <row r="9" spans="1:20">
      <c r="C9" s="476">
        <v>14</v>
      </c>
      <c r="D9" s="476">
        <v>39</v>
      </c>
      <c r="E9" s="476"/>
      <c r="F9" s="476">
        <v>14</v>
      </c>
      <c r="G9" s="15">
        <v>39</v>
      </c>
      <c r="I9" s="15">
        <v>14</v>
      </c>
      <c r="J9" s="15">
        <v>39</v>
      </c>
      <c r="L9" s="15">
        <v>14</v>
      </c>
      <c r="M9" s="15">
        <v>39</v>
      </c>
      <c r="O9" s="15">
        <v>14</v>
      </c>
      <c r="P9" s="15">
        <v>39</v>
      </c>
      <c r="R9" s="15">
        <f>ROW('us01'!AM14)</f>
        <v>14</v>
      </c>
      <c r="S9" s="15">
        <f>COLUMN('us01'!AM14)</f>
        <v>39</v>
      </c>
    </row>
    <row r="10" spans="1:20">
      <c r="C10" s="476">
        <v>15</v>
      </c>
      <c r="D10" s="476">
        <v>39</v>
      </c>
      <c r="E10" s="476"/>
      <c r="F10" s="476">
        <v>15</v>
      </c>
      <c r="G10" s="15">
        <v>39</v>
      </c>
      <c r="I10" s="15">
        <v>15</v>
      </c>
      <c r="J10" s="15">
        <v>39</v>
      </c>
      <c r="L10" s="15">
        <v>15</v>
      </c>
      <c r="M10" s="15">
        <v>39</v>
      </c>
      <c r="O10" s="15">
        <v>15</v>
      </c>
      <c r="P10" s="15">
        <v>39</v>
      </c>
      <c r="R10" s="15">
        <f>ROW('us01'!AM15)</f>
        <v>15</v>
      </c>
      <c r="S10" s="15">
        <f>COLUMN('us01'!AM15)</f>
        <v>39</v>
      </c>
    </row>
    <row r="11" spans="1:20">
      <c r="C11" s="476">
        <v>16</v>
      </c>
      <c r="D11" s="476">
        <v>39</v>
      </c>
      <c r="E11" s="476"/>
      <c r="F11" s="476">
        <v>16</v>
      </c>
      <c r="G11" s="15">
        <v>39</v>
      </c>
      <c r="I11" s="15">
        <v>16</v>
      </c>
      <c r="J11" s="15">
        <v>39</v>
      </c>
      <c r="L11" s="15">
        <v>16</v>
      </c>
      <c r="M11" s="15">
        <v>39</v>
      </c>
      <c r="O11" s="15">
        <v>16</v>
      </c>
      <c r="P11" s="15">
        <v>39</v>
      </c>
      <c r="R11" s="15">
        <f>ROW('us01'!AM16)</f>
        <v>16</v>
      </c>
      <c r="S11" s="15">
        <f>COLUMN('us01'!AM16)</f>
        <v>39</v>
      </c>
    </row>
    <row r="12" spans="1:20">
      <c r="C12" s="476">
        <v>17</v>
      </c>
      <c r="D12" s="476">
        <v>39</v>
      </c>
      <c r="E12" s="476"/>
      <c r="F12" s="476">
        <v>17</v>
      </c>
      <c r="G12" s="15">
        <v>39</v>
      </c>
      <c r="I12" s="15">
        <v>17</v>
      </c>
      <c r="J12" s="15">
        <v>39</v>
      </c>
      <c r="L12" s="15">
        <v>17</v>
      </c>
      <c r="M12" s="15">
        <v>39</v>
      </c>
      <c r="O12" s="15">
        <v>17</v>
      </c>
      <c r="P12" s="15">
        <v>39</v>
      </c>
      <c r="R12" s="15">
        <f>ROW('us01'!AM17)</f>
        <v>17</v>
      </c>
      <c r="S12" s="15">
        <f>COLUMN('us01'!AM17)</f>
        <v>39</v>
      </c>
    </row>
    <row r="13" spans="1:20">
      <c r="C13" s="476">
        <v>18</v>
      </c>
      <c r="D13" s="476">
        <v>39</v>
      </c>
      <c r="E13" s="476"/>
      <c r="F13" s="476">
        <v>18</v>
      </c>
      <c r="G13" s="15">
        <v>39</v>
      </c>
      <c r="I13" s="15">
        <v>18</v>
      </c>
      <c r="J13" s="15">
        <v>39</v>
      </c>
      <c r="L13" s="15">
        <v>18</v>
      </c>
      <c r="M13" s="15">
        <v>39</v>
      </c>
      <c r="O13" s="15">
        <v>18</v>
      </c>
      <c r="P13" s="15">
        <v>39</v>
      </c>
      <c r="R13" s="15">
        <f>ROW('us01'!AM18)</f>
        <v>18</v>
      </c>
      <c r="S13" s="15">
        <f>COLUMN('us01'!AM18)</f>
        <v>39</v>
      </c>
    </row>
    <row r="14" spans="1:20">
      <c r="C14" s="476">
        <v>19</v>
      </c>
      <c r="D14" s="476">
        <v>39</v>
      </c>
      <c r="E14" s="476"/>
      <c r="F14" s="476">
        <v>19</v>
      </c>
      <c r="G14" s="15">
        <v>39</v>
      </c>
      <c r="I14" s="15">
        <v>19</v>
      </c>
      <c r="J14" s="15">
        <v>39</v>
      </c>
      <c r="L14" s="15">
        <v>19</v>
      </c>
      <c r="M14" s="15">
        <v>39</v>
      </c>
      <c r="O14" s="15">
        <v>19</v>
      </c>
      <c r="P14" s="15">
        <v>39</v>
      </c>
      <c r="R14" s="15">
        <f>ROW('us01'!AM19)</f>
        <v>19</v>
      </c>
      <c r="S14" s="15">
        <f>COLUMN('us01'!AM19)</f>
        <v>39</v>
      </c>
    </row>
    <row r="15" spans="1:20">
      <c r="C15" s="476">
        <v>20</v>
      </c>
      <c r="D15" s="476">
        <v>39</v>
      </c>
      <c r="E15" s="476"/>
      <c r="F15" s="476">
        <v>20</v>
      </c>
      <c r="G15" s="15">
        <v>39</v>
      </c>
      <c r="I15" s="15">
        <v>20</v>
      </c>
      <c r="J15" s="15">
        <v>39</v>
      </c>
      <c r="L15" s="15">
        <v>20</v>
      </c>
      <c r="M15" s="15">
        <v>39</v>
      </c>
      <c r="O15" s="15">
        <v>20</v>
      </c>
      <c r="P15" s="15">
        <v>39</v>
      </c>
      <c r="R15" s="15">
        <f>ROW('us01'!AM20)</f>
        <v>20</v>
      </c>
      <c r="S15" s="15">
        <f>COLUMN('us01'!AM20)</f>
        <v>39</v>
      </c>
    </row>
    <row r="16" spans="1:20">
      <c r="C16" s="476">
        <v>21</v>
      </c>
      <c r="D16" s="476">
        <v>39</v>
      </c>
      <c r="E16" s="476"/>
      <c r="F16" s="476">
        <v>21</v>
      </c>
      <c r="G16" s="15">
        <v>39</v>
      </c>
      <c r="I16" s="15">
        <v>21</v>
      </c>
      <c r="J16" s="15">
        <v>39</v>
      </c>
      <c r="L16" s="15">
        <v>21</v>
      </c>
      <c r="M16" s="15">
        <v>39</v>
      </c>
      <c r="O16" s="15">
        <v>21</v>
      </c>
      <c r="P16" s="15">
        <v>39</v>
      </c>
      <c r="R16" s="15">
        <f>ROW('us01'!AM21)</f>
        <v>21</v>
      </c>
      <c r="S16" s="15">
        <f>COLUMN('us01'!AM21)</f>
        <v>39</v>
      </c>
    </row>
    <row r="17" spans="3:19">
      <c r="C17" s="476">
        <v>22</v>
      </c>
      <c r="D17" s="476">
        <v>39</v>
      </c>
      <c r="E17" s="476"/>
      <c r="F17" s="476">
        <v>22</v>
      </c>
      <c r="G17" s="15">
        <v>39</v>
      </c>
      <c r="I17" s="15">
        <v>22</v>
      </c>
      <c r="J17" s="15">
        <v>39</v>
      </c>
      <c r="L17" s="15">
        <v>22</v>
      </c>
      <c r="M17" s="15">
        <v>39</v>
      </c>
      <c r="O17" s="15">
        <v>22</v>
      </c>
      <c r="P17" s="15">
        <v>39</v>
      </c>
      <c r="R17" s="15">
        <f>ROW('us01'!AM22)</f>
        <v>22</v>
      </c>
      <c r="S17" s="15">
        <f>COLUMN('us01'!AM22)</f>
        <v>39</v>
      </c>
    </row>
    <row r="18" spans="3:19">
      <c r="C18" s="476">
        <v>23</v>
      </c>
      <c r="D18" s="476">
        <v>39</v>
      </c>
      <c r="E18" s="476"/>
      <c r="F18" s="476">
        <v>23</v>
      </c>
      <c r="G18" s="15">
        <v>39</v>
      </c>
      <c r="I18" s="15">
        <v>23</v>
      </c>
      <c r="J18" s="15">
        <v>39</v>
      </c>
      <c r="L18" s="15">
        <v>23</v>
      </c>
      <c r="M18" s="15">
        <v>39</v>
      </c>
      <c r="O18" s="15">
        <v>23</v>
      </c>
      <c r="P18" s="15">
        <v>39</v>
      </c>
      <c r="R18" s="15">
        <f>ROW('us01'!AM23)</f>
        <v>23</v>
      </c>
      <c r="S18" s="15">
        <f>COLUMN('us01'!AM23)</f>
        <v>39</v>
      </c>
    </row>
    <row r="19" spans="3:19">
      <c r="C19" s="476">
        <v>33</v>
      </c>
      <c r="D19" s="476">
        <v>11</v>
      </c>
      <c r="E19" s="476"/>
      <c r="F19" s="476">
        <v>33</v>
      </c>
      <c r="G19" s="15">
        <v>11</v>
      </c>
      <c r="I19" s="15">
        <v>33</v>
      </c>
      <c r="J19" s="15">
        <v>11</v>
      </c>
      <c r="L19" s="15">
        <v>33</v>
      </c>
      <c r="M19" s="15">
        <v>11</v>
      </c>
      <c r="O19" s="15">
        <v>33</v>
      </c>
      <c r="P19" s="15">
        <v>11</v>
      </c>
      <c r="R19" s="15">
        <f>ROW('us01'!K33)</f>
        <v>33</v>
      </c>
      <c r="S19" s="15">
        <f>COLUMN('us01'!K33)</f>
        <v>11</v>
      </c>
    </row>
    <row r="20" spans="3:19">
      <c r="C20" s="476">
        <v>34</v>
      </c>
      <c r="D20" s="476">
        <v>11</v>
      </c>
      <c r="E20" s="476"/>
      <c r="F20" s="476">
        <v>34</v>
      </c>
      <c r="G20" s="15">
        <v>11</v>
      </c>
      <c r="I20" s="15">
        <v>34</v>
      </c>
      <c r="J20" s="15">
        <v>11</v>
      </c>
      <c r="L20" s="15">
        <v>34</v>
      </c>
      <c r="M20" s="15">
        <v>11</v>
      </c>
      <c r="O20" s="15">
        <v>34</v>
      </c>
      <c r="P20" s="15">
        <v>11</v>
      </c>
      <c r="R20" s="15">
        <f>ROW('us01'!K34)</f>
        <v>34</v>
      </c>
      <c r="S20" s="15">
        <f>COLUMN('us01'!K34)</f>
        <v>11</v>
      </c>
    </row>
    <row r="21" spans="3:19">
      <c r="C21" s="476">
        <v>35</v>
      </c>
      <c r="D21" s="476">
        <v>11</v>
      </c>
      <c r="E21" s="476"/>
      <c r="F21" s="476">
        <v>35</v>
      </c>
      <c r="G21" s="15">
        <v>11</v>
      </c>
      <c r="I21" s="15">
        <v>35</v>
      </c>
      <c r="J21" s="15">
        <v>11</v>
      </c>
      <c r="L21" s="15">
        <v>35</v>
      </c>
      <c r="M21" s="15">
        <v>11</v>
      </c>
      <c r="O21" s="15">
        <v>35</v>
      </c>
      <c r="P21" s="15">
        <v>11</v>
      </c>
      <c r="R21" s="15">
        <f>ROW('us01'!K35)</f>
        <v>35</v>
      </c>
      <c r="S21" s="15">
        <f>COLUMN('us01'!K35)</f>
        <v>11</v>
      </c>
    </row>
    <row r="22" spans="3:19">
      <c r="C22" s="476">
        <v>36</v>
      </c>
      <c r="D22" s="476">
        <v>11</v>
      </c>
      <c r="E22" s="476"/>
      <c r="F22" s="476">
        <v>36</v>
      </c>
      <c r="G22" s="15">
        <v>11</v>
      </c>
      <c r="I22" s="15">
        <v>36</v>
      </c>
      <c r="J22" s="15">
        <v>11</v>
      </c>
      <c r="L22" s="15">
        <v>36</v>
      </c>
      <c r="M22" s="15">
        <v>11</v>
      </c>
      <c r="O22" s="15">
        <v>36</v>
      </c>
      <c r="P22" s="15">
        <v>11</v>
      </c>
      <c r="R22" s="15">
        <f>ROW('us01'!K36)</f>
        <v>36</v>
      </c>
      <c r="S22" s="15">
        <f>COLUMN('us01'!K36)</f>
        <v>11</v>
      </c>
    </row>
    <row r="23" spans="3:19">
      <c r="C23" s="476">
        <v>37</v>
      </c>
      <c r="D23" s="476">
        <v>11</v>
      </c>
      <c r="E23" s="476"/>
      <c r="F23" s="476">
        <v>37</v>
      </c>
      <c r="G23" s="15">
        <v>11</v>
      </c>
      <c r="I23" s="15">
        <v>37</v>
      </c>
      <c r="J23" s="15">
        <v>11</v>
      </c>
      <c r="L23" s="15">
        <v>37</v>
      </c>
      <c r="M23" s="15">
        <v>11</v>
      </c>
      <c r="O23" s="15">
        <v>37</v>
      </c>
      <c r="P23" s="15">
        <v>11</v>
      </c>
      <c r="R23" s="15">
        <f>ROW('us01'!K37)</f>
        <v>37</v>
      </c>
      <c r="S23" s="15">
        <f>COLUMN('us01'!K37)</f>
        <v>11</v>
      </c>
    </row>
    <row r="24" spans="3:19">
      <c r="C24" s="476">
        <v>38</v>
      </c>
      <c r="D24" s="476">
        <v>11</v>
      </c>
      <c r="E24" s="476"/>
      <c r="F24" s="476">
        <v>38</v>
      </c>
      <c r="G24" s="15">
        <v>11</v>
      </c>
      <c r="I24" s="15">
        <v>38</v>
      </c>
      <c r="J24" s="15">
        <v>11</v>
      </c>
      <c r="L24" s="15">
        <v>38</v>
      </c>
      <c r="M24" s="15">
        <v>11</v>
      </c>
      <c r="O24" s="15">
        <v>38</v>
      </c>
      <c r="P24" s="15">
        <v>11</v>
      </c>
      <c r="R24" s="15">
        <f>ROW('us01'!K38)</f>
        <v>38</v>
      </c>
      <c r="S24" s="15">
        <f>COLUMN('us01'!K38)</f>
        <v>11</v>
      </c>
    </row>
    <row r="25" spans="3:19">
      <c r="C25" s="476">
        <v>39</v>
      </c>
      <c r="D25" s="476">
        <v>11</v>
      </c>
      <c r="E25" s="476"/>
      <c r="F25" s="476">
        <v>39</v>
      </c>
      <c r="G25" s="15">
        <v>11</v>
      </c>
      <c r="I25" s="15">
        <v>39</v>
      </c>
      <c r="J25" s="15">
        <v>11</v>
      </c>
      <c r="L25" s="15">
        <v>39</v>
      </c>
      <c r="M25" s="15">
        <v>11</v>
      </c>
      <c r="O25" s="15">
        <v>39</v>
      </c>
      <c r="P25" s="15">
        <v>11</v>
      </c>
      <c r="R25" s="15">
        <f>ROW('us01'!K39)</f>
        <v>39</v>
      </c>
      <c r="S25" s="15">
        <f>COLUMN('us01'!K39)</f>
        <v>11</v>
      </c>
    </row>
    <row r="26" spans="3:19">
      <c r="C26" s="476">
        <v>40</v>
      </c>
      <c r="D26" s="476">
        <v>11</v>
      </c>
      <c r="E26" s="476"/>
      <c r="F26" s="476">
        <v>40</v>
      </c>
      <c r="G26" s="15">
        <v>11</v>
      </c>
      <c r="I26" s="15">
        <v>40</v>
      </c>
      <c r="J26" s="15">
        <v>11</v>
      </c>
      <c r="L26" s="15">
        <v>40</v>
      </c>
      <c r="M26" s="15">
        <v>11</v>
      </c>
      <c r="O26" s="15">
        <v>40</v>
      </c>
      <c r="P26" s="15">
        <v>11</v>
      </c>
      <c r="R26" s="15">
        <f>ROW('us01'!K40)</f>
        <v>40</v>
      </c>
      <c r="S26" s="15">
        <f>COLUMN('us01'!K40)</f>
        <v>11</v>
      </c>
    </row>
    <row r="27" spans="3:19">
      <c r="C27" s="476">
        <v>41</v>
      </c>
      <c r="D27" s="476">
        <v>11</v>
      </c>
      <c r="E27" s="476"/>
      <c r="F27" s="476">
        <v>41</v>
      </c>
      <c r="G27" s="15">
        <v>11</v>
      </c>
      <c r="I27" s="15">
        <v>41</v>
      </c>
      <c r="J27" s="15">
        <v>11</v>
      </c>
      <c r="L27" s="15">
        <v>41</v>
      </c>
      <c r="M27" s="15">
        <v>11</v>
      </c>
      <c r="O27" s="15">
        <v>41</v>
      </c>
      <c r="P27" s="15">
        <v>11</v>
      </c>
      <c r="R27" s="15">
        <f>ROW('us01'!K41)</f>
        <v>41</v>
      </c>
      <c r="S27" s="15">
        <f>COLUMN('us01'!K41)</f>
        <v>11</v>
      </c>
    </row>
    <row r="28" spans="3:19">
      <c r="C28" s="476">
        <v>42</v>
      </c>
      <c r="D28" s="476">
        <v>11</v>
      </c>
      <c r="E28" s="476"/>
      <c r="F28" s="476">
        <v>42</v>
      </c>
      <c r="G28" s="15">
        <v>11</v>
      </c>
      <c r="I28" s="15">
        <v>42</v>
      </c>
      <c r="J28" s="15">
        <v>11</v>
      </c>
      <c r="L28" s="15">
        <v>42</v>
      </c>
      <c r="M28" s="15">
        <v>11</v>
      </c>
      <c r="O28" s="15">
        <v>42</v>
      </c>
      <c r="P28" s="15">
        <v>11</v>
      </c>
      <c r="R28" s="15">
        <f>ROW('us01'!K42)</f>
        <v>42</v>
      </c>
      <c r="S28" s="15">
        <f>COLUMN('us01'!K42)</f>
        <v>11</v>
      </c>
    </row>
    <row r="29" spans="3:19">
      <c r="C29" s="476">
        <v>33</v>
      </c>
      <c r="D29" s="476">
        <v>22</v>
      </c>
      <c r="E29" s="476"/>
      <c r="F29" s="476">
        <v>33</v>
      </c>
      <c r="G29" s="15">
        <v>22</v>
      </c>
      <c r="I29" s="15">
        <v>33</v>
      </c>
      <c r="J29" s="15">
        <v>22</v>
      </c>
      <c r="L29" s="15">
        <v>33</v>
      </c>
      <c r="M29" s="15">
        <v>22</v>
      </c>
      <c r="O29" s="15">
        <v>33</v>
      </c>
      <c r="P29" s="15">
        <v>22</v>
      </c>
      <c r="R29" s="15">
        <f>ROW('us01'!V33)</f>
        <v>33</v>
      </c>
      <c r="S29" s="15">
        <f>COLUMN('us01'!V33)</f>
        <v>22</v>
      </c>
    </row>
    <row r="30" spans="3:19">
      <c r="C30" s="476">
        <v>34</v>
      </c>
      <c r="D30" s="476">
        <v>22</v>
      </c>
      <c r="E30" s="476"/>
      <c r="F30" s="476">
        <v>34</v>
      </c>
      <c r="G30" s="15">
        <v>22</v>
      </c>
      <c r="I30" s="15">
        <v>34</v>
      </c>
      <c r="J30" s="15">
        <v>22</v>
      </c>
      <c r="L30" s="15">
        <v>34</v>
      </c>
      <c r="M30" s="15">
        <v>22</v>
      </c>
      <c r="O30" s="15">
        <v>34</v>
      </c>
      <c r="P30" s="15">
        <v>22</v>
      </c>
      <c r="R30" s="15">
        <f>ROW('us01'!V34)</f>
        <v>34</v>
      </c>
      <c r="S30" s="15">
        <f>COLUMN('us01'!V34)</f>
        <v>22</v>
      </c>
    </row>
    <row r="31" spans="3:19">
      <c r="C31" s="476">
        <v>35</v>
      </c>
      <c r="D31" s="476">
        <v>22</v>
      </c>
      <c r="E31" s="476"/>
      <c r="F31" s="476">
        <v>35</v>
      </c>
      <c r="G31" s="15">
        <v>22</v>
      </c>
      <c r="I31" s="15">
        <v>35</v>
      </c>
      <c r="J31" s="15">
        <v>22</v>
      </c>
      <c r="L31" s="15">
        <v>35</v>
      </c>
      <c r="M31" s="15">
        <v>22</v>
      </c>
      <c r="O31" s="15">
        <v>35</v>
      </c>
      <c r="P31" s="15">
        <v>22</v>
      </c>
      <c r="R31" s="15">
        <f>ROW('us01'!V35)</f>
        <v>35</v>
      </c>
      <c r="S31" s="15">
        <f>COLUMN('us01'!V35)</f>
        <v>22</v>
      </c>
    </row>
    <row r="32" spans="3:19">
      <c r="C32" s="476">
        <v>36</v>
      </c>
      <c r="D32" s="476">
        <v>22</v>
      </c>
      <c r="E32" s="476"/>
      <c r="F32" s="476">
        <v>36</v>
      </c>
      <c r="G32" s="15">
        <v>22</v>
      </c>
      <c r="I32" s="15">
        <v>36</v>
      </c>
      <c r="J32" s="15">
        <v>22</v>
      </c>
      <c r="L32" s="15">
        <v>36</v>
      </c>
      <c r="M32" s="15">
        <v>22</v>
      </c>
      <c r="O32" s="15">
        <v>36</v>
      </c>
      <c r="P32" s="15">
        <v>22</v>
      </c>
      <c r="R32" s="15">
        <f>ROW('us01'!V36)</f>
        <v>36</v>
      </c>
      <c r="S32" s="15">
        <f>COLUMN('us01'!V36)</f>
        <v>22</v>
      </c>
    </row>
    <row r="33" spans="3:19">
      <c r="C33" s="476">
        <v>37</v>
      </c>
      <c r="D33" s="476">
        <v>22</v>
      </c>
      <c r="E33" s="476"/>
      <c r="F33" s="476">
        <v>37</v>
      </c>
      <c r="G33" s="15">
        <v>22</v>
      </c>
      <c r="I33" s="15">
        <v>37</v>
      </c>
      <c r="J33" s="15">
        <v>22</v>
      </c>
      <c r="L33" s="15">
        <v>37</v>
      </c>
      <c r="M33" s="15">
        <v>22</v>
      </c>
      <c r="O33" s="15">
        <v>37</v>
      </c>
      <c r="P33" s="15">
        <v>22</v>
      </c>
      <c r="R33" s="15">
        <f>ROW('us01'!V37)</f>
        <v>37</v>
      </c>
      <c r="S33" s="15">
        <f>COLUMN('us01'!V37)</f>
        <v>22</v>
      </c>
    </row>
    <row r="34" spans="3:19">
      <c r="C34" s="476">
        <v>38</v>
      </c>
      <c r="D34" s="476">
        <v>22</v>
      </c>
      <c r="E34" s="476"/>
      <c r="F34" s="476">
        <v>38</v>
      </c>
      <c r="G34" s="15">
        <v>22</v>
      </c>
      <c r="I34" s="15">
        <v>38</v>
      </c>
      <c r="J34" s="15">
        <v>22</v>
      </c>
      <c r="L34" s="15">
        <v>38</v>
      </c>
      <c r="M34" s="15">
        <v>22</v>
      </c>
      <c r="O34" s="15">
        <v>38</v>
      </c>
      <c r="P34" s="15">
        <v>22</v>
      </c>
      <c r="R34" s="15">
        <f>ROW('us01'!V38)</f>
        <v>38</v>
      </c>
      <c r="S34" s="15">
        <f>COLUMN('us01'!V38)</f>
        <v>22</v>
      </c>
    </row>
    <row r="35" spans="3:19">
      <c r="C35" s="476">
        <v>39</v>
      </c>
      <c r="D35" s="476">
        <v>22</v>
      </c>
      <c r="E35" s="476"/>
      <c r="F35" s="476">
        <v>39</v>
      </c>
      <c r="G35" s="15">
        <v>22</v>
      </c>
      <c r="I35" s="15">
        <v>39</v>
      </c>
      <c r="J35" s="15">
        <v>22</v>
      </c>
      <c r="L35" s="15">
        <v>39</v>
      </c>
      <c r="M35" s="15">
        <v>22</v>
      </c>
      <c r="O35" s="15">
        <v>39</v>
      </c>
      <c r="P35" s="15">
        <v>22</v>
      </c>
      <c r="R35" s="15">
        <f>ROW('us01'!V39)</f>
        <v>39</v>
      </c>
      <c r="S35" s="15">
        <f>COLUMN('us01'!V39)</f>
        <v>22</v>
      </c>
    </row>
    <row r="36" spans="3:19">
      <c r="C36" s="476">
        <v>40</v>
      </c>
      <c r="D36" s="476">
        <v>22</v>
      </c>
      <c r="E36" s="476"/>
      <c r="F36" s="476">
        <v>40</v>
      </c>
      <c r="G36" s="15">
        <v>22</v>
      </c>
      <c r="I36" s="15">
        <v>40</v>
      </c>
      <c r="J36" s="15">
        <v>22</v>
      </c>
      <c r="L36" s="15">
        <v>40</v>
      </c>
      <c r="M36" s="15">
        <v>22</v>
      </c>
      <c r="O36" s="15">
        <v>40</v>
      </c>
      <c r="P36" s="15">
        <v>22</v>
      </c>
      <c r="R36" s="15">
        <f>ROW('us01'!V40)</f>
        <v>40</v>
      </c>
      <c r="S36" s="15">
        <f>COLUMN('us01'!V40)</f>
        <v>22</v>
      </c>
    </row>
    <row r="37" spans="3:19">
      <c r="C37" s="476">
        <v>41</v>
      </c>
      <c r="D37" s="476">
        <v>22</v>
      </c>
      <c r="E37" s="476"/>
      <c r="F37" s="476">
        <v>41</v>
      </c>
      <c r="G37" s="15">
        <v>22</v>
      </c>
      <c r="I37" s="15">
        <v>41</v>
      </c>
      <c r="J37" s="15">
        <v>22</v>
      </c>
      <c r="L37" s="15">
        <v>41</v>
      </c>
      <c r="M37" s="15">
        <v>22</v>
      </c>
      <c r="O37" s="15">
        <v>41</v>
      </c>
      <c r="P37" s="15">
        <v>22</v>
      </c>
      <c r="R37" s="15">
        <f>ROW('us01'!V41)</f>
        <v>41</v>
      </c>
      <c r="S37" s="15">
        <f>COLUMN('us01'!V41)</f>
        <v>22</v>
      </c>
    </row>
    <row r="38" spans="3:19">
      <c r="C38" s="476">
        <v>42</v>
      </c>
      <c r="D38" s="476">
        <v>22</v>
      </c>
      <c r="E38" s="476"/>
      <c r="F38" s="476">
        <v>42</v>
      </c>
      <c r="G38" s="15">
        <v>22</v>
      </c>
      <c r="I38" s="15">
        <v>42</v>
      </c>
      <c r="J38" s="15">
        <v>22</v>
      </c>
      <c r="L38" s="15">
        <v>42</v>
      </c>
      <c r="M38" s="15">
        <v>22</v>
      </c>
      <c r="O38" s="15">
        <v>42</v>
      </c>
      <c r="P38" s="15">
        <v>22</v>
      </c>
      <c r="R38" s="15">
        <f>ROW('us01'!V42)</f>
        <v>42</v>
      </c>
      <c r="S38" s="15">
        <f>COLUMN('us01'!V42)</f>
        <v>22</v>
      </c>
    </row>
    <row r="39" spans="3:19">
      <c r="C39" s="476">
        <v>33</v>
      </c>
      <c r="D39" s="476">
        <v>33</v>
      </c>
      <c r="E39" s="476"/>
      <c r="F39" s="476">
        <v>33</v>
      </c>
      <c r="G39" s="15">
        <v>33</v>
      </c>
      <c r="I39" s="15">
        <v>33</v>
      </c>
      <c r="J39" s="15">
        <v>33</v>
      </c>
      <c r="L39" s="15">
        <v>33</v>
      </c>
      <c r="M39" s="15">
        <v>33</v>
      </c>
      <c r="O39" s="15">
        <v>33</v>
      </c>
      <c r="P39" s="15">
        <v>33</v>
      </c>
      <c r="R39" s="15">
        <f>ROW('us01'!AG33)</f>
        <v>33</v>
      </c>
      <c r="S39" s="15">
        <f>COLUMN('us01'!AG33)</f>
        <v>33</v>
      </c>
    </row>
    <row r="40" spans="3:19">
      <c r="C40" s="476">
        <v>34</v>
      </c>
      <c r="D40" s="476">
        <v>33</v>
      </c>
      <c r="E40" s="476"/>
      <c r="F40" s="476">
        <v>34</v>
      </c>
      <c r="G40" s="15">
        <v>33</v>
      </c>
      <c r="I40" s="15">
        <v>34</v>
      </c>
      <c r="J40" s="15">
        <v>33</v>
      </c>
      <c r="L40" s="15">
        <v>34</v>
      </c>
      <c r="M40" s="15">
        <v>33</v>
      </c>
      <c r="O40" s="15">
        <v>34</v>
      </c>
      <c r="P40" s="15">
        <v>33</v>
      </c>
      <c r="R40" s="15">
        <f>ROW('us01'!AG34)</f>
        <v>34</v>
      </c>
      <c r="S40" s="15">
        <f>COLUMN('us01'!AG34)</f>
        <v>33</v>
      </c>
    </row>
    <row r="41" spans="3:19">
      <c r="C41" s="476">
        <v>35</v>
      </c>
      <c r="D41" s="476">
        <v>33</v>
      </c>
      <c r="E41" s="476"/>
      <c r="F41" s="476">
        <v>35</v>
      </c>
      <c r="G41" s="15">
        <v>33</v>
      </c>
      <c r="I41" s="15">
        <v>35</v>
      </c>
      <c r="J41" s="15">
        <v>33</v>
      </c>
      <c r="L41" s="15">
        <v>35</v>
      </c>
      <c r="M41" s="15">
        <v>33</v>
      </c>
      <c r="O41" s="15">
        <v>35</v>
      </c>
      <c r="P41" s="15">
        <v>33</v>
      </c>
      <c r="R41" s="15">
        <f>ROW('us01'!AG35)</f>
        <v>35</v>
      </c>
      <c r="S41" s="15">
        <f>COLUMN('us01'!AG35)</f>
        <v>33</v>
      </c>
    </row>
    <row r="42" spans="3:19">
      <c r="C42" s="476">
        <v>36</v>
      </c>
      <c r="D42" s="476">
        <v>33</v>
      </c>
      <c r="E42" s="476"/>
      <c r="F42" s="476">
        <v>36</v>
      </c>
      <c r="G42" s="15">
        <v>33</v>
      </c>
      <c r="I42" s="15">
        <v>36</v>
      </c>
      <c r="J42" s="15">
        <v>33</v>
      </c>
      <c r="L42" s="15">
        <v>36</v>
      </c>
      <c r="M42" s="15">
        <v>33</v>
      </c>
      <c r="O42" s="15">
        <v>36</v>
      </c>
      <c r="P42" s="15">
        <v>33</v>
      </c>
      <c r="R42" s="15">
        <f>ROW('us01'!AG36)</f>
        <v>36</v>
      </c>
      <c r="S42" s="15">
        <f>COLUMN('us01'!AG36)</f>
        <v>33</v>
      </c>
    </row>
    <row r="43" spans="3:19">
      <c r="C43" s="476">
        <v>37</v>
      </c>
      <c r="D43" s="476">
        <v>33</v>
      </c>
      <c r="E43" s="476"/>
      <c r="F43" s="476">
        <v>37</v>
      </c>
      <c r="G43" s="15">
        <v>33</v>
      </c>
      <c r="I43" s="15">
        <v>37</v>
      </c>
      <c r="J43" s="15">
        <v>33</v>
      </c>
      <c r="L43" s="15">
        <v>37</v>
      </c>
      <c r="M43" s="15">
        <v>33</v>
      </c>
      <c r="O43" s="15">
        <v>37</v>
      </c>
      <c r="P43" s="15">
        <v>33</v>
      </c>
      <c r="R43" s="15">
        <f>ROW('us01'!AG37)</f>
        <v>37</v>
      </c>
      <c r="S43" s="15">
        <f>COLUMN('us01'!AG37)</f>
        <v>33</v>
      </c>
    </row>
    <row r="44" spans="3:19">
      <c r="C44" s="476">
        <v>38</v>
      </c>
      <c r="D44" s="476">
        <v>33</v>
      </c>
      <c r="E44" s="476"/>
      <c r="F44" s="476">
        <v>38</v>
      </c>
      <c r="G44" s="15">
        <v>33</v>
      </c>
      <c r="I44" s="15">
        <v>38</v>
      </c>
      <c r="J44" s="15">
        <v>33</v>
      </c>
      <c r="L44" s="15">
        <v>38</v>
      </c>
      <c r="M44" s="15">
        <v>33</v>
      </c>
      <c r="O44" s="15">
        <v>38</v>
      </c>
      <c r="P44" s="15">
        <v>33</v>
      </c>
      <c r="R44" s="15">
        <f>ROW('us01'!AG38)</f>
        <v>38</v>
      </c>
      <c r="S44" s="15">
        <f>COLUMN('us01'!AG38)</f>
        <v>33</v>
      </c>
    </row>
    <row r="45" spans="3:19">
      <c r="C45" s="476">
        <v>39</v>
      </c>
      <c r="D45" s="476">
        <v>33</v>
      </c>
      <c r="E45" s="476"/>
      <c r="F45" s="476">
        <v>39</v>
      </c>
      <c r="G45" s="15">
        <v>33</v>
      </c>
      <c r="I45" s="15">
        <v>39</v>
      </c>
      <c r="J45" s="15">
        <v>33</v>
      </c>
      <c r="L45" s="15">
        <v>39</v>
      </c>
      <c r="M45" s="15">
        <v>33</v>
      </c>
      <c r="O45" s="15">
        <v>39</v>
      </c>
      <c r="P45" s="15">
        <v>33</v>
      </c>
      <c r="R45" s="15">
        <f>ROW('us01'!AG39)</f>
        <v>39</v>
      </c>
      <c r="S45" s="15">
        <f>COLUMN('us01'!AG39)</f>
        <v>33</v>
      </c>
    </row>
    <row r="46" spans="3:19">
      <c r="C46" s="476">
        <v>40</v>
      </c>
      <c r="D46" s="476">
        <v>33</v>
      </c>
      <c r="E46" s="476"/>
      <c r="F46" s="476">
        <v>40</v>
      </c>
      <c r="G46" s="15">
        <v>33</v>
      </c>
      <c r="I46" s="15">
        <v>40</v>
      </c>
      <c r="J46" s="15">
        <v>33</v>
      </c>
      <c r="L46" s="15">
        <v>40</v>
      </c>
      <c r="M46" s="15">
        <v>33</v>
      </c>
      <c r="O46" s="15">
        <v>40</v>
      </c>
      <c r="P46" s="15">
        <v>33</v>
      </c>
      <c r="R46" s="15">
        <f>ROW('us01'!AG40)</f>
        <v>40</v>
      </c>
      <c r="S46" s="15">
        <f>COLUMN('us01'!AG40)</f>
        <v>33</v>
      </c>
    </row>
    <row r="47" spans="3:19">
      <c r="C47" s="476">
        <v>41</v>
      </c>
      <c r="D47" s="476">
        <v>33</v>
      </c>
      <c r="E47" s="476"/>
      <c r="F47" s="476">
        <v>41</v>
      </c>
      <c r="G47" s="15">
        <v>33</v>
      </c>
      <c r="I47" s="15">
        <v>41</v>
      </c>
      <c r="J47" s="15">
        <v>33</v>
      </c>
      <c r="L47" s="15">
        <v>41</v>
      </c>
      <c r="M47" s="15">
        <v>33</v>
      </c>
      <c r="O47" s="15">
        <v>41</v>
      </c>
      <c r="P47" s="15">
        <v>33</v>
      </c>
      <c r="R47" s="15">
        <f>ROW('us01'!AG41)</f>
        <v>41</v>
      </c>
      <c r="S47" s="15">
        <f>COLUMN('us01'!AG41)</f>
        <v>33</v>
      </c>
    </row>
    <row r="48" spans="3:19">
      <c r="C48" s="476">
        <v>42</v>
      </c>
      <c r="D48" s="476">
        <v>33</v>
      </c>
      <c r="E48" s="476"/>
      <c r="F48" s="476">
        <v>42</v>
      </c>
      <c r="G48" s="15">
        <v>33</v>
      </c>
      <c r="I48" s="15">
        <v>42</v>
      </c>
      <c r="J48" s="15">
        <v>33</v>
      </c>
      <c r="L48" s="15">
        <v>42</v>
      </c>
      <c r="M48" s="15">
        <v>33</v>
      </c>
      <c r="O48" s="15">
        <v>42</v>
      </c>
      <c r="P48" s="15">
        <v>33</v>
      </c>
      <c r="R48" s="15">
        <f>ROW('us01'!AG42)</f>
        <v>42</v>
      </c>
      <c r="S48" s="15">
        <f>COLUMN('us01'!AG42)</f>
        <v>33</v>
      </c>
    </row>
    <row r="49" spans="3:19">
      <c r="C49" s="476">
        <v>54</v>
      </c>
      <c r="D49" s="476">
        <v>22</v>
      </c>
      <c r="E49" s="476"/>
      <c r="F49" s="476">
        <v>54</v>
      </c>
      <c r="G49" s="15">
        <v>22</v>
      </c>
      <c r="I49" s="15">
        <v>54</v>
      </c>
      <c r="J49" s="15">
        <v>22</v>
      </c>
      <c r="L49" s="15">
        <v>54</v>
      </c>
      <c r="M49" s="15">
        <v>22</v>
      </c>
      <c r="O49" s="15">
        <v>54</v>
      </c>
      <c r="P49" s="15">
        <v>22</v>
      </c>
      <c r="R49" s="15">
        <f>ROW('us01'!V54)</f>
        <v>54</v>
      </c>
      <c r="S49" s="15">
        <f>COLUMN('us01'!V54)</f>
        <v>22</v>
      </c>
    </row>
    <row r="50" spans="3:19">
      <c r="C50" s="476">
        <v>55</v>
      </c>
      <c r="D50" s="476">
        <v>22</v>
      </c>
      <c r="E50" s="476"/>
      <c r="F50" s="476">
        <v>55</v>
      </c>
      <c r="G50" s="15">
        <v>22</v>
      </c>
      <c r="I50" s="15">
        <v>55</v>
      </c>
      <c r="J50" s="15">
        <v>22</v>
      </c>
      <c r="L50" s="15">
        <v>55</v>
      </c>
      <c r="M50" s="15">
        <v>22</v>
      </c>
      <c r="O50" s="15">
        <v>55</v>
      </c>
      <c r="P50" s="15">
        <v>22</v>
      </c>
      <c r="R50" s="15">
        <f>ROW('us01'!V55)</f>
        <v>55</v>
      </c>
      <c r="S50" s="15">
        <f>COLUMN('us01'!V55)</f>
        <v>22</v>
      </c>
    </row>
    <row r="51" spans="3:19">
      <c r="C51" s="476">
        <v>56</v>
      </c>
      <c r="D51" s="476">
        <v>22</v>
      </c>
      <c r="E51" s="476"/>
      <c r="F51" s="476">
        <v>56</v>
      </c>
      <c r="G51" s="15">
        <v>22</v>
      </c>
      <c r="I51" s="15">
        <v>56</v>
      </c>
      <c r="J51" s="15">
        <v>22</v>
      </c>
      <c r="L51" s="15">
        <v>56</v>
      </c>
      <c r="M51" s="15">
        <v>22</v>
      </c>
      <c r="O51" s="15">
        <v>56</v>
      </c>
      <c r="P51" s="15">
        <v>22</v>
      </c>
      <c r="R51" s="15">
        <f>ROW('us01'!V56)</f>
        <v>56</v>
      </c>
      <c r="S51" s="15">
        <f>COLUMN('us01'!V56)</f>
        <v>22</v>
      </c>
    </row>
    <row r="52" spans="3:19">
      <c r="C52" s="476">
        <v>57</v>
      </c>
      <c r="D52" s="476">
        <v>22</v>
      </c>
      <c r="E52" s="476"/>
      <c r="F52" s="476">
        <v>57</v>
      </c>
      <c r="G52" s="15">
        <v>22</v>
      </c>
      <c r="I52" s="15">
        <v>57</v>
      </c>
      <c r="J52" s="15">
        <v>22</v>
      </c>
      <c r="L52" s="15">
        <v>57</v>
      </c>
      <c r="M52" s="15">
        <v>22</v>
      </c>
      <c r="O52" s="15">
        <v>57</v>
      </c>
      <c r="P52" s="15">
        <v>22</v>
      </c>
      <c r="R52" s="15">
        <f>ROW('us01'!V57)</f>
        <v>57</v>
      </c>
      <c r="S52" s="15">
        <f>COLUMN('us01'!V57)</f>
        <v>22</v>
      </c>
    </row>
    <row r="53" spans="3:19">
      <c r="C53" s="476">
        <v>58</v>
      </c>
      <c r="D53" s="476">
        <v>22</v>
      </c>
      <c r="E53" s="476"/>
      <c r="F53" s="476">
        <v>58</v>
      </c>
      <c r="G53" s="15">
        <v>22</v>
      </c>
      <c r="I53" s="15">
        <v>58</v>
      </c>
      <c r="J53" s="15">
        <v>22</v>
      </c>
      <c r="L53" s="15">
        <v>58</v>
      </c>
      <c r="M53" s="15">
        <v>22</v>
      </c>
      <c r="O53" s="15">
        <v>58</v>
      </c>
      <c r="P53" s="15">
        <v>22</v>
      </c>
      <c r="R53" s="15">
        <f>ROW('us01'!V58)</f>
        <v>58</v>
      </c>
      <c r="S53" s="15">
        <f>COLUMN('us01'!V58)</f>
        <v>22</v>
      </c>
    </row>
    <row r="54" spans="3:19">
      <c r="C54" s="476">
        <v>59</v>
      </c>
      <c r="D54" s="476">
        <v>22</v>
      </c>
      <c r="E54" s="476"/>
      <c r="F54" s="476">
        <v>59</v>
      </c>
      <c r="G54" s="15">
        <v>22</v>
      </c>
      <c r="I54" s="15">
        <v>59</v>
      </c>
      <c r="J54" s="15">
        <v>22</v>
      </c>
      <c r="L54" s="15">
        <v>59</v>
      </c>
      <c r="M54" s="15">
        <v>22</v>
      </c>
      <c r="O54" s="15">
        <v>59</v>
      </c>
      <c r="P54" s="15">
        <v>22</v>
      </c>
      <c r="R54" s="15">
        <f>ROW('us01'!V59)</f>
        <v>59</v>
      </c>
      <c r="S54" s="15">
        <f>COLUMN('us01'!V59)</f>
        <v>22</v>
      </c>
    </row>
    <row r="55" spans="3:19">
      <c r="C55" s="476">
        <v>67</v>
      </c>
      <c r="D55" s="476">
        <v>25</v>
      </c>
      <c r="E55" s="476"/>
      <c r="F55" s="476">
        <v>67</v>
      </c>
      <c r="G55" s="15">
        <v>25</v>
      </c>
      <c r="I55" s="15">
        <v>67</v>
      </c>
      <c r="J55" s="15">
        <v>25</v>
      </c>
      <c r="L55" s="15">
        <v>67</v>
      </c>
      <c r="M55" s="15">
        <v>25</v>
      </c>
      <c r="O55" s="15">
        <v>67</v>
      </c>
      <c r="P55" s="15">
        <v>25</v>
      </c>
      <c r="R55" s="15">
        <f>ROW('us01'!Y67)</f>
        <v>67</v>
      </c>
      <c r="S55" s="15">
        <f>COLUMN('us01'!Y67)</f>
        <v>25</v>
      </c>
    </row>
    <row r="56" spans="3:19">
      <c r="C56" s="476">
        <v>70</v>
      </c>
      <c r="D56" s="476">
        <v>41</v>
      </c>
      <c r="E56" s="476"/>
      <c r="F56" s="476">
        <v>70</v>
      </c>
      <c r="G56" s="15">
        <v>41</v>
      </c>
      <c r="I56" s="15">
        <v>70</v>
      </c>
      <c r="J56" s="15">
        <v>41</v>
      </c>
      <c r="L56" s="15">
        <v>70</v>
      </c>
      <c r="M56" s="15">
        <v>41</v>
      </c>
      <c r="O56" s="15">
        <v>70</v>
      </c>
      <c r="P56" s="15">
        <v>41</v>
      </c>
      <c r="R56" s="15">
        <f>ROW('us01'!AO70)</f>
        <v>70</v>
      </c>
      <c r="S56" s="15">
        <f>COLUMN('us01'!AO70)</f>
        <v>41</v>
      </c>
    </row>
    <row r="57" spans="3:19">
      <c r="C57" s="476">
        <v>71</v>
      </c>
      <c r="D57" s="476">
        <v>41</v>
      </c>
      <c r="E57" s="476"/>
      <c r="F57" s="476">
        <v>71</v>
      </c>
      <c r="G57" s="15">
        <v>41</v>
      </c>
      <c r="I57" s="15">
        <v>71</v>
      </c>
      <c r="J57" s="15">
        <v>41</v>
      </c>
      <c r="L57" s="15">
        <v>71</v>
      </c>
      <c r="M57" s="15">
        <v>41</v>
      </c>
      <c r="O57" s="15">
        <v>71</v>
      </c>
      <c r="P57" s="15">
        <v>41</v>
      </c>
      <c r="R57" s="15">
        <f>ROW('us01'!AO71)</f>
        <v>71</v>
      </c>
      <c r="S57" s="15">
        <f>COLUMN('us01'!AO71)</f>
        <v>41</v>
      </c>
    </row>
    <row r="58" spans="3:19">
      <c r="C58" s="476">
        <v>72</v>
      </c>
      <c r="D58" s="476">
        <v>41</v>
      </c>
      <c r="E58" s="476"/>
      <c r="F58" s="476">
        <v>72</v>
      </c>
      <c r="G58" s="15">
        <v>41</v>
      </c>
      <c r="I58" s="15">
        <v>72</v>
      </c>
      <c r="J58" s="15">
        <v>41</v>
      </c>
      <c r="L58" s="15">
        <v>72</v>
      </c>
      <c r="M58" s="15">
        <v>41</v>
      </c>
      <c r="O58" s="15">
        <v>72</v>
      </c>
      <c r="P58" s="15">
        <v>41</v>
      </c>
      <c r="R58" s="15">
        <f>ROW('us01'!AO72)</f>
        <v>72</v>
      </c>
      <c r="S58" s="15">
        <f>COLUMN('us01'!AO72)</f>
        <v>41</v>
      </c>
    </row>
    <row r="59" spans="3:19">
      <c r="C59" s="476">
        <v>73</v>
      </c>
      <c r="D59" s="476">
        <v>41</v>
      </c>
      <c r="E59" s="476"/>
      <c r="F59" s="476">
        <v>73</v>
      </c>
      <c r="G59" s="15">
        <v>41</v>
      </c>
      <c r="I59" s="15">
        <v>73</v>
      </c>
      <c r="J59" s="15">
        <v>41</v>
      </c>
      <c r="L59" s="15">
        <v>73</v>
      </c>
      <c r="M59" s="15">
        <v>41</v>
      </c>
      <c r="O59" s="15">
        <v>73</v>
      </c>
      <c r="P59" s="15">
        <v>41</v>
      </c>
      <c r="R59" s="15">
        <f>ROW('us01'!AO73)</f>
        <v>73</v>
      </c>
      <c r="S59" s="15">
        <f>COLUMN('us01'!AO73)</f>
        <v>41</v>
      </c>
    </row>
    <row r="60" spans="3:19">
      <c r="C60" s="476">
        <v>74</v>
      </c>
      <c r="D60" s="476">
        <v>41</v>
      </c>
      <c r="E60" s="476"/>
      <c r="F60" s="476">
        <v>74</v>
      </c>
      <c r="G60" s="15">
        <v>41</v>
      </c>
      <c r="I60" s="15">
        <v>74</v>
      </c>
      <c r="J60" s="15">
        <v>41</v>
      </c>
      <c r="L60" s="15">
        <v>74</v>
      </c>
      <c r="M60" s="15">
        <v>41</v>
      </c>
      <c r="O60" s="15">
        <v>74</v>
      </c>
      <c r="P60" s="15">
        <v>41</v>
      </c>
      <c r="R60" s="15">
        <f>ROW('us01'!AO74)</f>
        <v>74</v>
      </c>
      <c r="S60" s="15">
        <f>COLUMN('us01'!AO74)</f>
        <v>41</v>
      </c>
    </row>
    <row r="61" spans="3:19">
      <c r="C61" s="476">
        <v>75</v>
      </c>
      <c r="D61" s="476">
        <v>41</v>
      </c>
      <c r="E61" s="476"/>
      <c r="F61" s="476">
        <v>75</v>
      </c>
      <c r="G61" s="15">
        <v>41</v>
      </c>
      <c r="I61" s="15">
        <v>75</v>
      </c>
      <c r="J61" s="15">
        <v>41</v>
      </c>
      <c r="L61" s="15">
        <v>75</v>
      </c>
      <c r="M61" s="15">
        <v>41</v>
      </c>
      <c r="O61" s="15">
        <v>75</v>
      </c>
      <c r="P61" s="15">
        <v>41</v>
      </c>
      <c r="R61" s="15">
        <f>ROW('us01'!AO75)</f>
        <v>75</v>
      </c>
      <c r="S61" s="15">
        <f>COLUMN('us01'!AO75)</f>
        <v>41</v>
      </c>
    </row>
    <row r="62" spans="3:19">
      <c r="C62" s="476">
        <v>82</v>
      </c>
      <c r="D62" s="476">
        <v>27</v>
      </c>
      <c r="E62" s="476"/>
      <c r="F62" s="476">
        <v>82</v>
      </c>
      <c r="G62" s="15">
        <v>27</v>
      </c>
      <c r="I62" s="15">
        <v>82</v>
      </c>
      <c r="J62" s="15">
        <v>27</v>
      </c>
      <c r="L62" s="15">
        <v>82</v>
      </c>
      <c r="M62" s="15">
        <v>27</v>
      </c>
      <c r="O62" s="15">
        <v>82</v>
      </c>
      <c r="P62" s="15">
        <v>27</v>
      </c>
      <c r="R62" s="15">
        <f>ROW('us01'!AA82)</f>
        <v>82</v>
      </c>
      <c r="S62" s="15">
        <f>COLUMN('us01'!AA82)</f>
        <v>27</v>
      </c>
    </row>
    <row r="63" spans="3:19">
      <c r="C63" s="476">
        <v>90</v>
      </c>
      <c r="D63" s="476">
        <v>15</v>
      </c>
      <c r="E63" s="476"/>
      <c r="F63" s="476">
        <v>90</v>
      </c>
      <c r="G63" s="15">
        <v>15</v>
      </c>
      <c r="I63" s="15">
        <v>90</v>
      </c>
      <c r="J63" s="15">
        <v>15</v>
      </c>
      <c r="L63" s="15">
        <v>90</v>
      </c>
      <c r="M63" s="15">
        <v>15</v>
      </c>
      <c r="O63" s="15">
        <v>90</v>
      </c>
      <c r="P63" s="15">
        <v>15</v>
      </c>
      <c r="R63" s="15">
        <f>ROW('us01'!O90)</f>
        <v>90</v>
      </c>
      <c r="S63" s="15">
        <f>COLUMN('us01'!O90)</f>
        <v>15</v>
      </c>
    </row>
    <row r="64" spans="3:19">
      <c r="C64" s="476">
        <v>91</v>
      </c>
      <c r="D64" s="476">
        <v>15</v>
      </c>
      <c r="E64" s="476"/>
      <c r="F64" s="476">
        <v>91</v>
      </c>
      <c r="G64" s="15">
        <v>15</v>
      </c>
      <c r="I64" s="15">
        <v>91</v>
      </c>
      <c r="J64" s="15">
        <v>15</v>
      </c>
      <c r="L64" s="15">
        <v>91</v>
      </c>
      <c r="M64" s="15">
        <v>15</v>
      </c>
      <c r="O64" s="15">
        <v>91</v>
      </c>
      <c r="P64" s="15">
        <v>15</v>
      </c>
      <c r="R64" s="15">
        <f>ROW('us01'!O91)</f>
        <v>91</v>
      </c>
      <c r="S64" s="15">
        <f>COLUMN('us01'!O91)</f>
        <v>15</v>
      </c>
    </row>
    <row r="65" spans="3:19">
      <c r="C65" s="476">
        <v>92</v>
      </c>
      <c r="D65" s="476">
        <v>15</v>
      </c>
      <c r="E65" s="476"/>
      <c r="F65" s="476">
        <v>92</v>
      </c>
      <c r="G65" s="15">
        <v>15</v>
      </c>
      <c r="I65" s="15">
        <v>92</v>
      </c>
      <c r="J65" s="15">
        <v>15</v>
      </c>
      <c r="L65" s="15">
        <v>92</v>
      </c>
      <c r="M65" s="15">
        <v>15</v>
      </c>
      <c r="O65" s="15">
        <v>92</v>
      </c>
      <c r="P65" s="15">
        <v>15</v>
      </c>
      <c r="R65" s="15">
        <f>ROW('us01'!O92)</f>
        <v>92</v>
      </c>
      <c r="S65" s="15">
        <f>COLUMN('us01'!O92)</f>
        <v>15</v>
      </c>
    </row>
    <row r="66" spans="3:19">
      <c r="C66" s="476">
        <v>93</v>
      </c>
      <c r="D66" s="476">
        <v>15</v>
      </c>
      <c r="E66" s="476"/>
      <c r="F66" s="476">
        <v>93</v>
      </c>
      <c r="G66" s="15">
        <v>15</v>
      </c>
      <c r="I66" s="15">
        <v>93</v>
      </c>
      <c r="J66" s="15">
        <v>15</v>
      </c>
      <c r="L66" s="15">
        <v>93</v>
      </c>
      <c r="M66" s="15">
        <v>15</v>
      </c>
      <c r="O66" s="15">
        <v>93</v>
      </c>
      <c r="P66" s="15">
        <v>15</v>
      </c>
      <c r="R66" s="15">
        <f>ROW('us01'!O93)</f>
        <v>93</v>
      </c>
      <c r="S66" s="15">
        <f>COLUMN('us01'!O93)</f>
        <v>15</v>
      </c>
    </row>
    <row r="67" spans="3:19">
      <c r="C67" s="476">
        <v>94</v>
      </c>
      <c r="D67" s="476">
        <v>15</v>
      </c>
      <c r="E67" s="476"/>
      <c r="F67" s="476">
        <v>94</v>
      </c>
      <c r="G67" s="15">
        <v>15</v>
      </c>
      <c r="I67" s="15">
        <v>94</v>
      </c>
      <c r="J67" s="15">
        <v>15</v>
      </c>
      <c r="L67" s="15">
        <v>94</v>
      </c>
      <c r="M67" s="15">
        <v>15</v>
      </c>
      <c r="O67" s="15">
        <v>94</v>
      </c>
      <c r="P67" s="15">
        <v>15</v>
      </c>
      <c r="R67" s="15">
        <f>ROW('us01'!O94)</f>
        <v>94</v>
      </c>
      <c r="S67" s="15">
        <f>COLUMN('us01'!O94)</f>
        <v>15</v>
      </c>
    </row>
    <row r="68" spans="3:19">
      <c r="C68" s="476">
        <v>90</v>
      </c>
      <c r="D68" s="476">
        <v>19</v>
      </c>
      <c r="E68" s="476"/>
      <c r="F68" s="476">
        <v>90</v>
      </c>
      <c r="G68" s="15">
        <v>19</v>
      </c>
      <c r="I68" s="15">
        <v>90</v>
      </c>
      <c r="J68" s="15">
        <v>19</v>
      </c>
      <c r="L68" s="15">
        <v>90</v>
      </c>
      <c r="M68" s="15">
        <v>19</v>
      </c>
      <c r="O68" s="15">
        <v>90</v>
      </c>
      <c r="P68" s="15">
        <v>19</v>
      </c>
      <c r="R68" s="15">
        <f>ROW('us01'!S90)</f>
        <v>90</v>
      </c>
      <c r="S68" s="15">
        <f>COLUMN('us01'!S90)</f>
        <v>19</v>
      </c>
    </row>
    <row r="69" spans="3:19">
      <c r="C69" s="476">
        <v>91</v>
      </c>
      <c r="D69" s="476">
        <v>19</v>
      </c>
      <c r="E69" s="476"/>
      <c r="F69" s="476">
        <v>91</v>
      </c>
      <c r="G69" s="15">
        <v>19</v>
      </c>
      <c r="I69" s="15">
        <v>91</v>
      </c>
      <c r="J69" s="15">
        <v>19</v>
      </c>
      <c r="L69" s="15">
        <v>91</v>
      </c>
      <c r="M69" s="15">
        <v>19</v>
      </c>
      <c r="O69" s="15">
        <v>91</v>
      </c>
      <c r="P69" s="15">
        <v>19</v>
      </c>
      <c r="R69" s="15">
        <f>ROW('us01'!S91)</f>
        <v>91</v>
      </c>
      <c r="S69" s="15">
        <f>COLUMN('us01'!S91)</f>
        <v>19</v>
      </c>
    </row>
    <row r="70" spans="3:19">
      <c r="C70" s="476">
        <v>92</v>
      </c>
      <c r="D70" s="476">
        <v>19</v>
      </c>
      <c r="E70" s="476"/>
      <c r="F70" s="476">
        <v>92</v>
      </c>
      <c r="G70" s="15">
        <v>19</v>
      </c>
      <c r="I70" s="15">
        <v>92</v>
      </c>
      <c r="J70" s="15">
        <v>19</v>
      </c>
      <c r="L70" s="15">
        <v>92</v>
      </c>
      <c r="M70" s="15">
        <v>19</v>
      </c>
      <c r="O70" s="15">
        <v>92</v>
      </c>
      <c r="P70" s="15">
        <v>19</v>
      </c>
      <c r="R70" s="15">
        <f>ROW('us01'!S92)</f>
        <v>92</v>
      </c>
      <c r="S70" s="15">
        <f>COLUMN('us01'!S92)</f>
        <v>19</v>
      </c>
    </row>
    <row r="71" spans="3:19">
      <c r="C71" s="476">
        <v>93</v>
      </c>
      <c r="D71" s="476">
        <v>19</v>
      </c>
      <c r="E71" s="476"/>
      <c r="F71" s="476">
        <v>93</v>
      </c>
      <c r="G71" s="15">
        <v>19</v>
      </c>
      <c r="I71" s="15">
        <v>93</v>
      </c>
      <c r="J71" s="15">
        <v>19</v>
      </c>
      <c r="L71" s="15">
        <v>93</v>
      </c>
      <c r="M71" s="15">
        <v>19</v>
      </c>
      <c r="O71" s="15">
        <v>93</v>
      </c>
      <c r="P71" s="15">
        <v>19</v>
      </c>
      <c r="R71" s="15">
        <f>ROW('us01'!S93)</f>
        <v>93</v>
      </c>
      <c r="S71" s="15">
        <f>COLUMN('us01'!S93)</f>
        <v>19</v>
      </c>
    </row>
    <row r="72" spans="3:19">
      <c r="C72" s="476">
        <v>94</v>
      </c>
      <c r="D72" s="476">
        <v>19</v>
      </c>
      <c r="E72" s="476"/>
      <c r="F72" s="476">
        <v>94</v>
      </c>
      <c r="G72" s="15">
        <v>19</v>
      </c>
      <c r="I72" s="15">
        <v>94</v>
      </c>
      <c r="J72" s="15">
        <v>19</v>
      </c>
      <c r="L72" s="15">
        <v>94</v>
      </c>
      <c r="M72" s="15">
        <v>19</v>
      </c>
      <c r="O72" s="15">
        <v>94</v>
      </c>
      <c r="P72" s="15">
        <v>19</v>
      </c>
      <c r="R72" s="15">
        <f>ROW('us01'!S94)</f>
        <v>94</v>
      </c>
      <c r="S72" s="15">
        <f>COLUMN('us01'!S94)</f>
        <v>19</v>
      </c>
    </row>
    <row r="73" spans="3:19">
      <c r="C73" s="476">
        <v>90</v>
      </c>
      <c r="D73" s="476">
        <v>23</v>
      </c>
      <c r="E73" s="476"/>
      <c r="F73" s="476">
        <v>90</v>
      </c>
      <c r="G73" s="15">
        <v>23</v>
      </c>
      <c r="I73" s="15">
        <v>90</v>
      </c>
      <c r="J73" s="15">
        <v>23</v>
      </c>
      <c r="L73" s="15">
        <v>90</v>
      </c>
      <c r="M73" s="15">
        <v>23</v>
      </c>
      <c r="O73" s="15">
        <v>90</v>
      </c>
      <c r="P73" s="15">
        <v>23</v>
      </c>
      <c r="R73" s="15">
        <f>ROW('us01'!W90)</f>
        <v>90</v>
      </c>
      <c r="S73" s="15">
        <f>COLUMN('us01'!W90)</f>
        <v>23</v>
      </c>
    </row>
    <row r="74" spans="3:19">
      <c r="C74" s="476">
        <v>91</v>
      </c>
      <c r="D74" s="476">
        <v>23</v>
      </c>
      <c r="E74" s="476"/>
      <c r="F74" s="476">
        <v>91</v>
      </c>
      <c r="G74" s="15">
        <v>23</v>
      </c>
      <c r="I74" s="15">
        <v>91</v>
      </c>
      <c r="J74" s="15">
        <v>23</v>
      </c>
      <c r="L74" s="15">
        <v>91</v>
      </c>
      <c r="M74" s="15">
        <v>23</v>
      </c>
      <c r="O74" s="15">
        <v>91</v>
      </c>
      <c r="P74" s="15">
        <v>23</v>
      </c>
      <c r="R74" s="15">
        <f>ROW('us01'!W91)</f>
        <v>91</v>
      </c>
      <c r="S74" s="15">
        <f>COLUMN('us01'!W91)</f>
        <v>23</v>
      </c>
    </row>
    <row r="75" spans="3:19">
      <c r="C75" s="476">
        <v>92</v>
      </c>
      <c r="D75" s="476">
        <v>23</v>
      </c>
      <c r="E75" s="476"/>
      <c r="F75" s="476">
        <v>92</v>
      </c>
      <c r="G75" s="15">
        <v>23</v>
      </c>
      <c r="I75" s="15">
        <v>92</v>
      </c>
      <c r="J75" s="15">
        <v>23</v>
      </c>
      <c r="L75" s="15">
        <v>92</v>
      </c>
      <c r="M75" s="15">
        <v>23</v>
      </c>
      <c r="O75" s="15">
        <v>92</v>
      </c>
      <c r="P75" s="15">
        <v>23</v>
      </c>
      <c r="R75" s="15">
        <f>ROW('us01'!W92)</f>
        <v>92</v>
      </c>
      <c r="S75" s="15">
        <f>COLUMN('us01'!W92)</f>
        <v>23</v>
      </c>
    </row>
    <row r="76" spans="3:19">
      <c r="C76" s="476">
        <v>93</v>
      </c>
      <c r="D76" s="476">
        <v>23</v>
      </c>
      <c r="E76" s="476"/>
      <c r="F76" s="476">
        <v>93</v>
      </c>
      <c r="G76" s="15">
        <v>23</v>
      </c>
      <c r="I76" s="15">
        <v>93</v>
      </c>
      <c r="J76" s="15">
        <v>23</v>
      </c>
      <c r="L76" s="15">
        <v>93</v>
      </c>
      <c r="M76" s="15">
        <v>23</v>
      </c>
      <c r="O76" s="15">
        <v>93</v>
      </c>
      <c r="P76" s="15">
        <v>23</v>
      </c>
      <c r="R76" s="15">
        <f>ROW('us01'!W93)</f>
        <v>93</v>
      </c>
      <c r="S76" s="15">
        <f>COLUMN('us01'!W93)</f>
        <v>23</v>
      </c>
    </row>
    <row r="77" spans="3:19">
      <c r="C77" s="476">
        <v>94</v>
      </c>
      <c r="D77" s="476">
        <v>23</v>
      </c>
      <c r="E77" s="476"/>
      <c r="F77" s="476">
        <v>94</v>
      </c>
      <c r="G77" s="15">
        <v>23</v>
      </c>
      <c r="I77" s="15">
        <v>94</v>
      </c>
      <c r="J77" s="15">
        <v>23</v>
      </c>
      <c r="L77" s="15">
        <v>94</v>
      </c>
      <c r="M77" s="15">
        <v>23</v>
      </c>
      <c r="O77" s="15">
        <v>94</v>
      </c>
      <c r="P77" s="15">
        <v>23</v>
      </c>
      <c r="R77" s="15">
        <f>ROW('us01'!W94)</f>
        <v>94</v>
      </c>
      <c r="S77" s="15">
        <f>COLUMN('us01'!W94)</f>
        <v>23</v>
      </c>
    </row>
    <row r="78" spans="3:19">
      <c r="C78" s="476">
        <v>90</v>
      </c>
      <c r="D78" s="476">
        <v>27</v>
      </c>
      <c r="E78" s="476"/>
      <c r="F78" s="476">
        <v>90</v>
      </c>
      <c r="G78" s="15">
        <v>27</v>
      </c>
      <c r="I78" s="15">
        <v>90</v>
      </c>
      <c r="J78" s="15">
        <v>27</v>
      </c>
      <c r="L78" s="15">
        <v>90</v>
      </c>
      <c r="M78" s="15">
        <v>27</v>
      </c>
      <c r="O78" s="15">
        <v>90</v>
      </c>
      <c r="P78" s="15">
        <v>27</v>
      </c>
      <c r="R78" s="15">
        <f>ROW('us01'!AA90)</f>
        <v>90</v>
      </c>
      <c r="S78" s="15">
        <f>COLUMN('us01'!AA90)</f>
        <v>27</v>
      </c>
    </row>
    <row r="79" spans="3:19">
      <c r="C79" s="476">
        <v>91</v>
      </c>
      <c r="D79" s="476">
        <v>27</v>
      </c>
      <c r="E79" s="476"/>
      <c r="F79" s="476">
        <v>91</v>
      </c>
      <c r="G79" s="15">
        <v>27</v>
      </c>
      <c r="I79" s="15">
        <v>91</v>
      </c>
      <c r="J79" s="15">
        <v>27</v>
      </c>
      <c r="L79" s="15">
        <v>91</v>
      </c>
      <c r="M79" s="15">
        <v>27</v>
      </c>
      <c r="O79" s="15">
        <v>91</v>
      </c>
      <c r="P79" s="15">
        <v>27</v>
      </c>
      <c r="R79" s="15">
        <f>ROW('us01'!AA91)</f>
        <v>91</v>
      </c>
      <c r="S79" s="15">
        <f>COLUMN('us01'!AA91)</f>
        <v>27</v>
      </c>
    </row>
    <row r="80" spans="3:19">
      <c r="C80" s="476">
        <v>92</v>
      </c>
      <c r="D80" s="476">
        <v>27</v>
      </c>
      <c r="E80" s="476"/>
      <c r="F80" s="476">
        <v>92</v>
      </c>
      <c r="G80" s="15">
        <v>27</v>
      </c>
      <c r="I80" s="15">
        <v>92</v>
      </c>
      <c r="J80" s="15">
        <v>27</v>
      </c>
      <c r="L80" s="15">
        <v>92</v>
      </c>
      <c r="M80" s="15">
        <v>27</v>
      </c>
      <c r="O80" s="15">
        <v>92</v>
      </c>
      <c r="P80" s="15">
        <v>27</v>
      </c>
      <c r="R80" s="15">
        <f>ROW('us01'!AA92)</f>
        <v>92</v>
      </c>
      <c r="S80" s="15">
        <f>COLUMN('us01'!AA92)</f>
        <v>27</v>
      </c>
    </row>
    <row r="81" spans="3:19">
      <c r="C81" s="476">
        <v>93</v>
      </c>
      <c r="D81" s="476">
        <v>27</v>
      </c>
      <c r="E81" s="476"/>
      <c r="F81" s="476">
        <v>93</v>
      </c>
      <c r="G81" s="15">
        <v>27</v>
      </c>
      <c r="I81" s="15">
        <v>93</v>
      </c>
      <c r="J81" s="15">
        <v>27</v>
      </c>
      <c r="L81" s="15">
        <v>93</v>
      </c>
      <c r="M81" s="15">
        <v>27</v>
      </c>
      <c r="O81" s="15">
        <v>93</v>
      </c>
      <c r="P81" s="15">
        <v>27</v>
      </c>
      <c r="R81" s="15">
        <f>ROW('us01'!AA93)</f>
        <v>93</v>
      </c>
      <c r="S81" s="15">
        <f>COLUMN('us01'!AA93)</f>
        <v>27</v>
      </c>
    </row>
    <row r="82" spans="3:19">
      <c r="C82" s="476">
        <v>94</v>
      </c>
      <c r="D82" s="476">
        <v>27</v>
      </c>
      <c r="E82" s="476"/>
      <c r="F82" s="476">
        <v>94</v>
      </c>
      <c r="G82" s="15">
        <v>27</v>
      </c>
      <c r="I82" s="15">
        <v>94</v>
      </c>
      <c r="J82" s="15">
        <v>27</v>
      </c>
      <c r="L82" s="15">
        <v>94</v>
      </c>
      <c r="M82" s="15">
        <v>27</v>
      </c>
      <c r="O82" s="15">
        <v>94</v>
      </c>
      <c r="P82" s="15">
        <v>27</v>
      </c>
      <c r="R82" s="15">
        <f>ROW('us01'!AA94)</f>
        <v>94</v>
      </c>
      <c r="S82" s="15">
        <f>COLUMN('us01'!AA94)</f>
        <v>27</v>
      </c>
    </row>
    <row r="83" spans="3:19">
      <c r="C83" s="476">
        <v>90</v>
      </c>
      <c r="D83" s="476">
        <v>31</v>
      </c>
      <c r="E83" s="476"/>
      <c r="F83" s="476">
        <v>90</v>
      </c>
      <c r="G83" s="15">
        <v>31</v>
      </c>
      <c r="I83" s="15">
        <v>90</v>
      </c>
      <c r="J83" s="15">
        <v>31</v>
      </c>
      <c r="L83" s="15">
        <v>90</v>
      </c>
      <c r="M83" s="15">
        <v>31</v>
      </c>
      <c r="O83" s="15">
        <v>90</v>
      </c>
      <c r="P83" s="15">
        <v>31</v>
      </c>
      <c r="R83" s="15">
        <f>ROW('us01'!AE90)</f>
        <v>90</v>
      </c>
      <c r="S83" s="15">
        <f>COLUMN('us01'!AE90)</f>
        <v>31</v>
      </c>
    </row>
    <row r="84" spans="3:19">
      <c r="C84" s="476">
        <v>91</v>
      </c>
      <c r="D84" s="476">
        <v>31</v>
      </c>
      <c r="E84" s="476"/>
      <c r="F84" s="476">
        <v>91</v>
      </c>
      <c r="G84" s="15">
        <v>31</v>
      </c>
      <c r="I84" s="15">
        <v>91</v>
      </c>
      <c r="J84" s="15">
        <v>31</v>
      </c>
      <c r="L84" s="15">
        <v>91</v>
      </c>
      <c r="M84" s="15">
        <v>31</v>
      </c>
      <c r="O84" s="15">
        <v>91</v>
      </c>
      <c r="P84" s="15">
        <v>31</v>
      </c>
      <c r="R84" s="15">
        <f>ROW('us01'!AE91)</f>
        <v>91</v>
      </c>
      <c r="S84" s="15">
        <f>COLUMN('us01'!AE91)</f>
        <v>31</v>
      </c>
    </row>
    <row r="85" spans="3:19">
      <c r="C85" s="476">
        <v>92</v>
      </c>
      <c r="D85" s="476">
        <v>31</v>
      </c>
      <c r="E85" s="476"/>
      <c r="F85" s="476">
        <v>92</v>
      </c>
      <c r="G85" s="15">
        <v>31</v>
      </c>
      <c r="I85" s="15">
        <v>92</v>
      </c>
      <c r="J85" s="15">
        <v>31</v>
      </c>
      <c r="L85" s="15">
        <v>92</v>
      </c>
      <c r="M85" s="15">
        <v>31</v>
      </c>
      <c r="O85" s="15">
        <v>92</v>
      </c>
      <c r="P85" s="15">
        <v>31</v>
      </c>
      <c r="R85" s="15">
        <f>ROW('us01'!AE92)</f>
        <v>92</v>
      </c>
      <c r="S85" s="15">
        <f>COLUMN('us01'!AE92)</f>
        <v>31</v>
      </c>
    </row>
    <row r="86" spans="3:19">
      <c r="C86" s="476">
        <v>93</v>
      </c>
      <c r="D86" s="476">
        <v>31</v>
      </c>
      <c r="E86" s="476"/>
      <c r="F86" s="476">
        <v>93</v>
      </c>
      <c r="G86" s="15">
        <v>31</v>
      </c>
      <c r="I86" s="15">
        <v>93</v>
      </c>
      <c r="J86" s="15">
        <v>31</v>
      </c>
      <c r="L86" s="15">
        <v>93</v>
      </c>
      <c r="M86" s="15">
        <v>31</v>
      </c>
      <c r="O86" s="15">
        <v>93</v>
      </c>
      <c r="P86" s="15">
        <v>31</v>
      </c>
      <c r="R86" s="15">
        <f>ROW('us01'!AE93)</f>
        <v>93</v>
      </c>
      <c r="S86" s="15">
        <f>COLUMN('us01'!AE93)</f>
        <v>31</v>
      </c>
    </row>
    <row r="87" spans="3:19">
      <c r="C87" s="476">
        <v>94</v>
      </c>
      <c r="D87" s="476">
        <v>31</v>
      </c>
      <c r="E87" s="476"/>
      <c r="F87" s="476">
        <v>94</v>
      </c>
      <c r="G87" s="15">
        <v>31</v>
      </c>
      <c r="I87" s="15">
        <v>94</v>
      </c>
      <c r="J87" s="15">
        <v>31</v>
      </c>
      <c r="L87" s="15">
        <v>94</v>
      </c>
      <c r="M87" s="15">
        <v>31</v>
      </c>
      <c r="O87" s="15">
        <v>94</v>
      </c>
      <c r="P87" s="15">
        <v>31</v>
      </c>
      <c r="R87" s="15">
        <f>ROW('us01'!AE94)</f>
        <v>94</v>
      </c>
      <c r="S87" s="15">
        <f>COLUMN('us01'!AE94)</f>
        <v>31</v>
      </c>
    </row>
    <row r="88" spans="3:19">
      <c r="C88" s="476">
        <v>90</v>
      </c>
      <c r="D88" s="476">
        <v>35</v>
      </c>
      <c r="E88" s="476"/>
      <c r="F88" s="476">
        <v>90</v>
      </c>
      <c r="G88" s="15">
        <v>35</v>
      </c>
      <c r="I88" s="15">
        <v>90</v>
      </c>
      <c r="J88" s="15">
        <v>35</v>
      </c>
      <c r="L88" s="15">
        <v>90</v>
      </c>
      <c r="M88" s="15">
        <v>35</v>
      </c>
      <c r="O88" s="15">
        <v>90</v>
      </c>
      <c r="P88" s="15">
        <v>35</v>
      </c>
      <c r="R88" s="15">
        <f>ROW('us01'!AI90)</f>
        <v>90</v>
      </c>
      <c r="S88" s="15">
        <f>COLUMN('us01'!AI90)</f>
        <v>35</v>
      </c>
    </row>
    <row r="89" spans="3:19">
      <c r="C89" s="476">
        <v>91</v>
      </c>
      <c r="D89" s="476">
        <v>35</v>
      </c>
      <c r="E89" s="476"/>
      <c r="F89" s="476">
        <v>91</v>
      </c>
      <c r="G89" s="15">
        <v>35</v>
      </c>
      <c r="I89" s="15">
        <v>91</v>
      </c>
      <c r="J89" s="15">
        <v>35</v>
      </c>
      <c r="L89" s="15">
        <v>91</v>
      </c>
      <c r="M89" s="15">
        <v>35</v>
      </c>
      <c r="O89" s="15">
        <v>91</v>
      </c>
      <c r="P89" s="15">
        <v>35</v>
      </c>
      <c r="R89" s="15">
        <f>ROW('us01'!AI91)</f>
        <v>91</v>
      </c>
      <c r="S89" s="15">
        <f>COLUMN('us01'!AI91)</f>
        <v>35</v>
      </c>
    </row>
    <row r="90" spans="3:19">
      <c r="C90" s="476">
        <v>92</v>
      </c>
      <c r="D90" s="476">
        <v>35</v>
      </c>
      <c r="E90" s="476"/>
      <c r="F90" s="476">
        <v>92</v>
      </c>
      <c r="G90" s="15">
        <v>35</v>
      </c>
      <c r="I90" s="15">
        <v>92</v>
      </c>
      <c r="J90" s="15">
        <v>35</v>
      </c>
      <c r="L90" s="15">
        <v>92</v>
      </c>
      <c r="M90" s="15">
        <v>35</v>
      </c>
      <c r="O90" s="15">
        <v>92</v>
      </c>
      <c r="P90" s="15">
        <v>35</v>
      </c>
      <c r="R90" s="15">
        <f>ROW('us01'!AI92)</f>
        <v>92</v>
      </c>
      <c r="S90" s="15">
        <f>COLUMN('us01'!AI92)</f>
        <v>35</v>
      </c>
    </row>
    <row r="91" spans="3:19">
      <c r="C91" s="476">
        <v>93</v>
      </c>
      <c r="D91" s="476">
        <v>35</v>
      </c>
      <c r="E91" s="476"/>
      <c r="F91" s="476">
        <v>93</v>
      </c>
      <c r="G91" s="15">
        <v>35</v>
      </c>
      <c r="I91" s="15">
        <v>93</v>
      </c>
      <c r="J91" s="15">
        <v>35</v>
      </c>
      <c r="L91" s="15">
        <v>93</v>
      </c>
      <c r="M91" s="15">
        <v>35</v>
      </c>
      <c r="O91" s="15">
        <v>93</v>
      </c>
      <c r="P91" s="15">
        <v>35</v>
      </c>
      <c r="R91" s="15">
        <f>ROW('us01'!AI93)</f>
        <v>93</v>
      </c>
      <c r="S91" s="15">
        <f>COLUMN('us01'!AI93)</f>
        <v>35</v>
      </c>
    </row>
    <row r="92" spans="3:19">
      <c r="C92" s="476">
        <v>94</v>
      </c>
      <c r="D92" s="476">
        <v>35</v>
      </c>
      <c r="E92" s="476"/>
      <c r="F92" s="476">
        <v>94</v>
      </c>
      <c r="G92" s="15">
        <v>35</v>
      </c>
      <c r="I92" s="15">
        <v>94</v>
      </c>
      <c r="J92" s="15">
        <v>35</v>
      </c>
      <c r="L92" s="15">
        <v>94</v>
      </c>
      <c r="M92" s="15">
        <v>35</v>
      </c>
      <c r="O92" s="15">
        <v>94</v>
      </c>
      <c r="P92" s="15">
        <v>35</v>
      </c>
      <c r="R92" s="15">
        <f>ROW('us01'!AI94)</f>
        <v>94</v>
      </c>
      <c r="S92" s="15">
        <f>COLUMN('us01'!AI94)</f>
        <v>35</v>
      </c>
    </row>
    <row r="93" spans="3:19">
      <c r="C93" s="476">
        <v>90</v>
      </c>
      <c r="D93" s="476">
        <v>39</v>
      </c>
      <c r="E93" s="476"/>
      <c r="F93" s="476">
        <v>90</v>
      </c>
      <c r="G93" s="15">
        <v>39</v>
      </c>
      <c r="I93" s="15">
        <v>90</v>
      </c>
      <c r="J93" s="15">
        <v>39</v>
      </c>
      <c r="L93" s="15">
        <v>90</v>
      </c>
      <c r="M93" s="15">
        <v>39</v>
      </c>
      <c r="O93" s="15">
        <v>90</v>
      </c>
      <c r="P93" s="15">
        <v>39</v>
      </c>
      <c r="R93" s="15">
        <f>ROW('us01'!AM90)</f>
        <v>90</v>
      </c>
      <c r="S93" s="15">
        <f>COLUMN('us01'!AM90)</f>
        <v>39</v>
      </c>
    </row>
    <row r="94" spans="3:19">
      <c r="C94" s="476">
        <v>91</v>
      </c>
      <c r="D94" s="476">
        <v>39</v>
      </c>
      <c r="E94" s="476"/>
      <c r="F94" s="476">
        <v>91</v>
      </c>
      <c r="G94" s="15">
        <v>39</v>
      </c>
      <c r="I94" s="15">
        <v>91</v>
      </c>
      <c r="J94" s="15">
        <v>39</v>
      </c>
      <c r="L94" s="15">
        <v>91</v>
      </c>
      <c r="M94" s="15">
        <v>39</v>
      </c>
      <c r="O94" s="15">
        <v>91</v>
      </c>
      <c r="P94" s="15">
        <v>39</v>
      </c>
      <c r="R94" s="15">
        <f>ROW('us01'!AM91)</f>
        <v>91</v>
      </c>
      <c r="S94" s="15">
        <f>COLUMN('us01'!AM91)</f>
        <v>39</v>
      </c>
    </row>
    <row r="95" spans="3:19">
      <c r="C95" s="476">
        <v>92</v>
      </c>
      <c r="D95" s="476">
        <v>39</v>
      </c>
      <c r="E95" s="476"/>
      <c r="F95" s="476">
        <v>92</v>
      </c>
      <c r="G95" s="15">
        <v>39</v>
      </c>
      <c r="I95" s="15">
        <v>92</v>
      </c>
      <c r="J95" s="15">
        <v>39</v>
      </c>
      <c r="L95" s="15">
        <v>92</v>
      </c>
      <c r="M95" s="15">
        <v>39</v>
      </c>
      <c r="O95" s="15">
        <v>92</v>
      </c>
      <c r="P95" s="15">
        <v>39</v>
      </c>
      <c r="R95" s="15">
        <f>ROW('us01'!AM92)</f>
        <v>92</v>
      </c>
      <c r="S95" s="15">
        <f>COLUMN('us01'!AM92)</f>
        <v>39</v>
      </c>
    </row>
    <row r="96" spans="3:19">
      <c r="C96" s="476">
        <v>93</v>
      </c>
      <c r="D96" s="476">
        <v>39</v>
      </c>
      <c r="E96" s="476"/>
      <c r="F96" s="476">
        <v>93</v>
      </c>
      <c r="G96" s="15">
        <v>39</v>
      </c>
      <c r="I96" s="15">
        <v>93</v>
      </c>
      <c r="J96" s="15">
        <v>39</v>
      </c>
      <c r="L96" s="15">
        <v>93</v>
      </c>
      <c r="M96" s="15">
        <v>39</v>
      </c>
      <c r="O96" s="15">
        <v>93</v>
      </c>
      <c r="P96" s="15">
        <v>39</v>
      </c>
      <c r="R96" s="15">
        <f>ROW('us01'!AM93)</f>
        <v>93</v>
      </c>
      <c r="S96" s="15">
        <f>COLUMN('us01'!AM93)</f>
        <v>39</v>
      </c>
    </row>
    <row r="97" spans="3:19">
      <c r="C97" s="476">
        <v>94</v>
      </c>
      <c r="D97" s="476">
        <v>39</v>
      </c>
      <c r="E97" s="476"/>
      <c r="F97" s="476">
        <v>94</v>
      </c>
      <c r="G97" s="15">
        <v>39</v>
      </c>
      <c r="I97" s="15">
        <v>94</v>
      </c>
      <c r="J97" s="15">
        <v>39</v>
      </c>
      <c r="L97" s="15">
        <v>94</v>
      </c>
      <c r="M97" s="15">
        <v>39</v>
      </c>
      <c r="O97" s="15">
        <v>94</v>
      </c>
      <c r="P97" s="15">
        <v>39</v>
      </c>
      <c r="R97" s="15">
        <f>ROW('us01'!AM94)</f>
        <v>94</v>
      </c>
      <c r="S97" s="15">
        <f>COLUMN('us01'!AM94)</f>
        <v>39</v>
      </c>
    </row>
    <row r="98" spans="3:19">
      <c r="C98" s="476">
        <v>90</v>
      </c>
      <c r="D98" s="476">
        <v>43</v>
      </c>
      <c r="E98" s="476"/>
      <c r="F98" s="476">
        <v>90</v>
      </c>
      <c r="G98" s="15">
        <v>43</v>
      </c>
      <c r="I98" s="15">
        <v>90</v>
      </c>
      <c r="J98" s="15">
        <v>43</v>
      </c>
      <c r="L98" s="15">
        <v>90</v>
      </c>
      <c r="M98" s="15">
        <v>43</v>
      </c>
      <c r="O98" s="15">
        <v>90</v>
      </c>
      <c r="P98" s="15">
        <v>43</v>
      </c>
      <c r="R98" s="15">
        <f>ROW('us01'!AQ90)</f>
        <v>90</v>
      </c>
      <c r="S98" s="15">
        <f>COLUMN('us01'!AQ90)</f>
        <v>43</v>
      </c>
    </row>
    <row r="99" spans="3:19">
      <c r="C99" s="476">
        <v>91</v>
      </c>
      <c r="D99" s="476">
        <v>43</v>
      </c>
      <c r="E99" s="476"/>
      <c r="F99" s="476">
        <v>91</v>
      </c>
      <c r="G99" s="15">
        <v>43</v>
      </c>
      <c r="I99" s="15">
        <v>91</v>
      </c>
      <c r="J99" s="15">
        <v>43</v>
      </c>
      <c r="L99" s="15">
        <v>91</v>
      </c>
      <c r="M99" s="15">
        <v>43</v>
      </c>
      <c r="O99" s="15">
        <v>91</v>
      </c>
      <c r="P99" s="15">
        <v>43</v>
      </c>
      <c r="R99" s="15">
        <f>ROW('us01'!AQ91)</f>
        <v>91</v>
      </c>
      <c r="S99" s="15">
        <f>COLUMN('us01'!AQ91)</f>
        <v>43</v>
      </c>
    </row>
    <row r="100" spans="3:19">
      <c r="C100" s="476">
        <v>92</v>
      </c>
      <c r="D100" s="476">
        <v>43</v>
      </c>
      <c r="E100" s="476"/>
      <c r="F100" s="476">
        <v>92</v>
      </c>
      <c r="G100" s="15">
        <v>43</v>
      </c>
      <c r="I100" s="15">
        <v>92</v>
      </c>
      <c r="J100" s="15">
        <v>43</v>
      </c>
      <c r="L100" s="15">
        <v>92</v>
      </c>
      <c r="M100" s="15">
        <v>43</v>
      </c>
      <c r="O100" s="15">
        <v>92</v>
      </c>
      <c r="P100" s="15">
        <v>43</v>
      </c>
      <c r="R100" s="15">
        <f>ROW('us01'!AQ92)</f>
        <v>92</v>
      </c>
      <c r="S100" s="15">
        <f>COLUMN('us01'!AQ92)</f>
        <v>43</v>
      </c>
    </row>
    <row r="101" spans="3:19">
      <c r="C101" s="476">
        <v>93</v>
      </c>
      <c r="D101" s="476">
        <v>43</v>
      </c>
      <c r="E101" s="476"/>
      <c r="F101" s="476">
        <v>93</v>
      </c>
      <c r="G101" s="15">
        <v>43</v>
      </c>
      <c r="I101" s="15">
        <v>93</v>
      </c>
      <c r="J101" s="15">
        <v>43</v>
      </c>
      <c r="L101" s="15">
        <v>93</v>
      </c>
      <c r="M101" s="15">
        <v>43</v>
      </c>
      <c r="O101" s="15">
        <v>93</v>
      </c>
      <c r="P101" s="15">
        <v>43</v>
      </c>
      <c r="R101" s="15">
        <f>ROW('us01'!AQ93)</f>
        <v>93</v>
      </c>
      <c r="S101" s="15">
        <f>COLUMN('us01'!AQ93)</f>
        <v>43</v>
      </c>
    </row>
    <row r="102" spans="3:19">
      <c r="C102" s="476">
        <v>94</v>
      </c>
      <c r="D102" s="476">
        <v>43</v>
      </c>
      <c r="E102" s="476"/>
      <c r="F102" s="476">
        <v>94</v>
      </c>
      <c r="G102" s="15">
        <v>43</v>
      </c>
      <c r="I102" s="15">
        <v>94</v>
      </c>
      <c r="J102" s="15">
        <v>43</v>
      </c>
      <c r="L102" s="15">
        <v>94</v>
      </c>
      <c r="M102" s="15">
        <v>43</v>
      </c>
      <c r="O102" s="15">
        <v>94</v>
      </c>
      <c r="P102" s="15">
        <v>43</v>
      </c>
      <c r="R102" s="15">
        <f>ROW('us01'!AQ94)</f>
        <v>94</v>
      </c>
      <c r="S102" s="15">
        <f>COLUMN('us01'!AQ94)</f>
        <v>43</v>
      </c>
    </row>
    <row r="103" spans="3:19">
      <c r="C103" s="476">
        <v>90</v>
      </c>
      <c r="D103" s="476">
        <v>47</v>
      </c>
      <c r="E103" s="476"/>
      <c r="F103" s="476">
        <v>90</v>
      </c>
      <c r="G103" s="15">
        <v>47</v>
      </c>
      <c r="I103" s="15">
        <v>90</v>
      </c>
      <c r="J103" s="15">
        <v>47</v>
      </c>
      <c r="L103" s="15">
        <v>90</v>
      </c>
      <c r="M103" s="15">
        <v>47</v>
      </c>
      <c r="O103" s="15">
        <v>90</v>
      </c>
      <c r="P103" s="15">
        <v>47</v>
      </c>
      <c r="R103" s="15">
        <f>ROW('us01'!AU90)</f>
        <v>90</v>
      </c>
      <c r="S103" s="15">
        <f>COLUMN('us01'!AU90)</f>
        <v>47</v>
      </c>
    </row>
    <row r="104" spans="3:19">
      <c r="C104" s="476">
        <v>91</v>
      </c>
      <c r="D104" s="476">
        <v>47</v>
      </c>
      <c r="E104" s="476"/>
      <c r="F104" s="476">
        <v>91</v>
      </c>
      <c r="G104" s="15">
        <v>47</v>
      </c>
      <c r="I104" s="15">
        <v>91</v>
      </c>
      <c r="J104" s="15">
        <v>47</v>
      </c>
      <c r="L104" s="15">
        <v>91</v>
      </c>
      <c r="M104" s="15">
        <v>47</v>
      </c>
      <c r="O104" s="15">
        <v>91</v>
      </c>
      <c r="P104" s="15">
        <v>47</v>
      </c>
      <c r="R104" s="15">
        <f>ROW('us01'!AU91)</f>
        <v>91</v>
      </c>
      <c r="S104" s="15">
        <f>COLUMN('us01'!AU91)</f>
        <v>47</v>
      </c>
    </row>
    <row r="105" spans="3:19">
      <c r="C105" s="476">
        <v>92</v>
      </c>
      <c r="D105" s="476">
        <v>47</v>
      </c>
      <c r="E105" s="476"/>
      <c r="F105" s="476">
        <v>92</v>
      </c>
      <c r="G105" s="15">
        <v>47</v>
      </c>
      <c r="I105" s="15">
        <v>92</v>
      </c>
      <c r="J105" s="15">
        <v>47</v>
      </c>
      <c r="L105" s="15">
        <v>92</v>
      </c>
      <c r="M105" s="15">
        <v>47</v>
      </c>
      <c r="O105" s="15">
        <v>92</v>
      </c>
      <c r="P105" s="15">
        <v>47</v>
      </c>
      <c r="R105" s="15">
        <f>ROW('us01'!AU92)</f>
        <v>92</v>
      </c>
      <c r="S105" s="15">
        <f>COLUMN('us01'!AU92)</f>
        <v>47</v>
      </c>
    </row>
    <row r="106" spans="3:19">
      <c r="C106" s="476">
        <v>93</v>
      </c>
      <c r="D106" s="476">
        <v>47</v>
      </c>
      <c r="E106" s="476"/>
      <c r="F106" s="476">
        <v>93</v>
      </c>
      <c r="G106" s="15">
        <v>47</v>
      </c>
      <c r="I106" s="15">
        <v>93</v>
      </c>
      <c r="J106" s="15">
        <v>47</v>
      </c>
      <c r="L106" s="15">
        <v>93</v>
      </c>
      <c r="M106" s="15">
        <v>47</v>
      </c>
      <c r="O106" s="15">
        <v>93</v>
      </c>
      <c r="P106" s="15">
        <v>47</v>
      </c>
      <c r="R106" s="15">
        <f>ROW('us01'!AU93)</f>
        <v>93</v>
      </c>
      <c r="S106" s="15">
        <f>COLUMN('us01'!AU93)</f>
        <v>47</v>
      </c>
    </row>
    <row r="107" spans="3:19">
      <c r="C107" s="476">
        <v>94</v>
      </c>
      <c r="D107" s="476">
        <v>47</v>
      </c>
      <c r="E107" s="476"/>
      <c r="F107" s="476">
        <v>94</v>
      </c>
      <c r="G107" s="15">
        <v>47</v>
      </c>
      <c r="I107" s="15">
        <v>94</v>
      </c>
      <c r="J107" s="15">
        <v>47</v>
      </c>
      <c r="L107" s="15">
        <v>94</v>
      </c>
      <c r="M107" s="15">
        <v>47</v>
      </c>
      <c r="O107" s="15">
        <v>94</v>
      </c>
      <c r="P107" s="15">
        <v>47</v>
      </c>
      <c r="R107" s="15">
        <f>ROW('us01'!AU94)</f>
        <v>94</v>
      </c>
      <c r="S107" s="15">
        <f>COLUMN('us01'!AU94)</f>
        <v>47</v>
      </c>
    </row>
    <row r="108" spans="3:19">
      <c r="C108" s="476">
        <v>90</v>
      </c>
      <c r="D108" s="476">
        <v>51</v>
      </c>
      <c r="E108" s="476"/>
      <c r="F108" s="476">
        <v>90</v>
      </c>
      <c r="G108" s="15">
        <v>51</v>
      </c>
      <c r="I108" s="15">
        <v>90</v>
      </c>
      <c r="J108" s="15">
        <v>51</v>
      </c>
      <c r="L108" s="15">
        <v>90</v>
      </c>
      <c r="M108" s="15">
        <v>51</v>
      </c>
      <c r="O108" s="15">
        <v>90</v>
      </c>
      <c r="P108" s="15">
        <v>51</v>
      </c>
      <c r="R108" s="15">
        <f>ROW('us01'!AY90)</f>
        <v>90</v>
      </c>
      <c r="S108" s="15">
        <f>COLUMN('us01'!AY90)</f>
        <v>51</v>
      </c>
    </row>
    <row r="109" spans="3:19">
      <c r="C109" s="476">
        <v>91</v>
      </c>
      <c r="D109" s="476">
        <v>51</v>
      </c>
      <c r="E109" s="476"/>
      <c r="F109" s="476">
        <v>91</v>
      </c>
      <c r="G109" s="15">
        <v>51</v>
      </c>
      <c r="I109" s="15">
        <v>91</v>
      </c>
      <c r="J109" s="15">
        <v>51</v>
      </c>
      <c r="L109" s="15">
        <v>91</v>
      </c>
      <c r="M109" s="15">
        <v>51</v>
      </c>
      <c r="O109" s="15">
        <v>91</v>
      </c>
      <c r="P109" s="15">
        <v>51</v>
      </c>
      <c r="R109" s="15">
        <f>ROW('us01'!AY91)</f>
        <v>91</v>
      </c>
      <c r="S109" s="15">
        <f>COLUMN('us01'!AY91)</f>
        <v>51</v>
      </c>
    </row>
    <row r="110" spans="3:19">
      <c r="C110" s="476">
        <v>92</v>
      </c>
      <c r="D110" s="476">
        <v>51</v>
      </c>
      <c r="E110" s="476"/>
      <c r="F110" s="476">
        <v>92</v>
      </c>
      <c r="G110" s="15">
        <v>51</v>
      </c>
      <c r="I110" s="15">
        <v>92</v>
      </c>
      <c r="J110" s="15">
        <v>51</v>
      </c>
      <c r="L110" s="15">
        <v>92</v>
      </c>
      <c r="M110" s="15">
        <v>51</v>
      </c>
      <c r="O110" s="15">
        <v>92</v>
      </c>
      <c r="P110" s="15">
        <v>51</v>
      </c>
      <c r="R110" s="15">
        <f>ROW('us01'!AY92)</f>
        <v>92</v>
      </c>
      <c r="S110" s="15">
        <f>COLUMN('us01'!AY92)</f>
        <v>51</v>
      </c>
    </row>
    <row r="111" spans="3:19">
      <c r="C111" s="476">
        <v>93</v>
      </c>
      <c r="D111" s="476">
        <v>51</v>
      </c>
      <c r="E111" s="476"/>
      <c r="F111" s="476">
        <v>93</v>
      </c>
      <c r="G111" s="15">
        <v>51</v>
      </c>
      <c r="I111" s="15">
        <v>93</v>
      </c>
      <c r="J111" s="15">
        <v>51</v>
      </c>
      <c r="L111" s="15">
        <v>93</v>
      </c>
      <c r="M111" s="15">
        <v>51</v>
      </c>
      <c r="O111" s="15">
        <v>93</v>
      </c>
      <c r="P111" s="15">
        <v>51</v>
      </c>
      <c r="R111" s="15">
        <f>ROW('us01'!AY93)</f>
        <v>93</v>
      </c>
      <c r="S111" s="15">
        <f>COLUMN('us01'!AY93)</f>
        <v>51</v>
      </c>
    </row>
    <row r="112" spans="3:19">
      <c r="C112" s="476">
        <v>94</v>
      </c>
      <c r="D112" s="476">
        <v>51</v>
      </c>
      <c r="E112" s="476"/>
      <c r="F112" s="476">
        <v>94</v>
      </c>
      <c r="G112" s="15">
        <v>51</v>
      </c>
      <c r="I112" s="15">
        <v>94</v>
      </c>
      <c r="J112" s="15">
        <v>51</v>
      </c>
      <c r="L112" s="15">
        <v>94</v>
      </c>
      <c r="M112" s="15">
        <v>51</v>
      </c>
      <c r="O112" s="15">
        <v>94</v>
      </c>
      <c r="P112" s="15">
        <v>51</v>
      </c>
      <c r="R112" s="15">
        <f>ROW('us01'!AY94)</f>
        <v>94</v>
      </c>
      <c r="S112" s="15">
        <f>COLUMN('us01'!AY94)</f>
        <v>51</v>
      </c>
    </row>
    <row r="113" spans="3:19">
      <c r="C113" s="476">
        <v>109</v>
      </c>
      <c r="D113" s="476">
        <v>31</v>
      </c>
      <c r="E113" s="476"/>
      <c r="F113" s="476">
        <v>109</v>
      </c>
      <c r="G113" s="15">
        <v>31</v>
      </c>
      <c r="I113" s="15">
        <v>109</v>
      </c>
      <c r="J113" s="15">
        <v>31</v>
      </c>
      <c r="L113" s="15">
        <v>109</v>
      </c>
      <c r="M113" s="15">
        <v>31</v>
      </c>
      <c r="O113" s="15">
        <v>109</v>
      </c>
      <c r="P113" s="15">
        <v>31</v>
      </c>
      <c r="R113" s="15">
        <f>ROW('us01'!AE109)</f>
        <v>109</v>
      </c>
      <c r="S113" s="15">
        <f>COLUMN('us01'!AE109)</f>
        <v>31</v>
      </c>
    </row>
    <row r="114" spans="3:19">
      <c r="C114" s="476">
        <v>110</v>
      </c>
      <c r="D114" s="476">
        <v>31</v>
      </c>
      <c r="E114" s="476"/>
      <c r="F114" s="476">
        <v>110</v>
      </c>
      <c r="G114" s="15">
        <v>31</v>
      </c>
      <c r="I114" s="15">
        <v>110</v>
      </c>
      <c r="J114" s="15">
        <v>31</v>
      </c>
      <c r="L114" s="15">
        <v>110</v>
      </c>
      <c r="M114" s="15">
        <v>31</v>
      </c>
      <c r="O114" s="15">
        <v>110</v>
      </c>
      <c r="P114" s="15">
        <v>31</v>
      </c>
      <c r="R114" s="15">
        <f>ROW('us01'!AE110)</f>
        <v>110</v>
      </c>
      <c r="S114" s="15">
        <f>COLUMN('us01'!AE110)</f>
        <v>31</v>
      </c>
    </row>
    <row r="115" spans="3:19">
      <c r="C115" s="476">
        <v>111</v>
      </c>
      <c r="D115" s="476">
        <v>31</v>
      </c>
      <c r="E115" s="476"/>
      <c r="F115" s="476">
        <v>111</v>
      </c>
      <c r="G115" s="15">
        <v>31</v>
      </c>
      <c r="I115" s="15">
        <v>111</v>
      </c>
      <c r="J115" s="15">
        <v>31</v>
      </c>
      <c r="L115" s="15">
        <v>111</v>
      </c>
      <c r="M115" s="15">
        <v>31</v>
      </c>
      <c r="O115" s="15">
        <v>111</v>
      </c>
      <c r="P115" s="15">
        <v>31</v>
      </c>
      <c r="R115" s="15">
        <f>ROW('us01'!AE111)</f>
        <v>111</v>
      </c>
      <c r="S115" s="15">
        <f>COLUMN('us01'!AE111)</f>
        <v>31</v>
      </c>
    </row>
    <row r="116" spans="3:19">
      <c r="C116" s="476">
        <v>112</v>
      </c>
      <c r="D116" s="476">
        <v>31</v>
      </c>
      <c r="E116" s="476"/>
      <c r="F116" s="476">
        <v>112</v>
      </c>
      <c r="G116" s="15">
        <v>31</v>
      </c>
      <c r="I116" s="15">
        <v>112</v>
      </c>
      <c r="J116" s="15">
        <v>31</v>
      </c>
      <c r="L116" s="15">
        <v>112</v>
      </c>
      <c r="M116" s="15">
        <v>31</v>
      </c>
      <c r="O116" s="15">
        <v>112</v>
      </c>
      <c r="P116" s="15">
        <v>31</v>
      </c>
      <c r="R116" s="15">
        <f>ROW('us01'!AE112)</f>
        <v>112</v>
      </c>
      <c r="S116" s="15">
        <f>COLUMN('us01'!AE112)</f>
        <v>31</v>
      </c>
    </row>
    <row r="117" spans="3:19">
      <c r="C117" s="476">
        <v>113</v>
      </c>
      <c r="D117" s="476">
        <v>31</v>
      </c>
      <c r="E117" s="476"/>
      <c r="F117" s="476">
        <v>113</v>
      </c>
      <c r="G117" s="15">
        <v>31</v>
      </c>
      <c r="I117" s="15">
        <v>113</v>
      </c>
      <c r="J117" s="15">
        <v>31</v>
      </c>
      <c r="L117" s="15">
        <v>113</v>
      </c>
      <c r="M117" s="15">
        <v>31</v>
      </c>
      <c r="O117" s="15">
        <v>113</v>
      </c>
      <c r="P117" s="15">
        <v>31</v>
      </c>
      <c r="R117" s="15">
        <f>ROW('us01'!AE113)</f>
        <v>113</v>
      </c>
      <c r="S117" s="15">
        <f>COLUMN('us01'!AE113)</f>
        <v>31</v>
      </c>
    </row>
    <row r="118" spans="3:19">
      <c r="C118" s="476">
        <v>114</v>
      </c>
      <c r="D118" s="476">
        <v>31</v>
      </c>
      <c r="E118" s="476"/>
      <c r="F118" s="476">
        <v>114</v>
      </c>
      <c r="G118" s="15">
        <v>31</v>
      </c>
      <c r="I118" s="15">
        <v>114</v>
      </c>
      <c r="J118" s="15">
        <v>31</v>
      </c>
      <c r="L118" s="15">
        <v>114</v>
      </c>
      <c r="M118" s="15">
        <v>31</v>
      </c>
      <c r="O118" s="15">
        <v>114</v>
      </c>
      <c r="P118" s="15">
        <v>31</v>
      </c>
      <c r="R118" s="15">
        <f>ROW('us01'!AE114)</f>
        <v>114</v>
      </c>
      <c r="S118" s="15">
        <f>COLUMN('us01'!AE114)</f>
        <v>31</v>
      </c>
    </row>
    <row r="119" spans="3:19">
      <c r="C119" s="476">
        <v>133</v>
      </c>
      <c r="D119" s="476">
        <v>23</v>
      </c>
      <c r="E119" s="476"/>
      <c r="F119" s="476">
        <v>133</v>
      </c>
      <c r="G119" s="15">
        <v>23</v>
      </c>
      <c r="I119" s="15">
        <v>133</v>
      </c>
      <c r="J119" s="15">
        <v>23</v>
      </c>
      <c r="L119" s="15">
        <v>133</v>
      </c>
      <c r="M119" s="15">
        <v>23</v>
      </c>
      <c r="O119" s="15">
        <v>133</v>
      </c>
      <c r="P119" s="15">
        <v>23</v>
      </c>
      <c r="R119" s="15">
        <f>ROW('us01'!W133)</f>
        <v>133</v>
      </c>
      <c r="S119" s="15">
        <f>COLUMN('us01'!W133)</f>
        <v>23</v>
      </c>
    </row>
    <row r="120" spans="3:19">
      <c r="C120" s="476">
        <v>134</v>
      </c>
      <c r="D120" s="476">
        <v>23</v>
      </c>
      <c r="E120" s="476"/>
      <c r="F120" s="476">
        <v>134</v>
      </c>
      <c r="G120" s="15">
        <v>23</v>
      </c>
      <c r="I120" s="15">
        <v>134</v>
      </c>
      <c r="J120" s="15">
        <v>23</v>
      </c>
      <c r="L120" s="15">
        <v>134</v>
      </c>
      <c r="M120" s="15">
        <v>23</v>
      </c>
      <c r="O120" s="15">
        <v>134</v>
      </c>
      <c r="P120" s="15">
        <v>23</v>
      </c>
      <c r="R120" s="15">
        <f>ROW('us01'!W134)</f>
        <v>134</v>
      </c>
      <c r="S120" s="15">
        <f>COLUMN('us01'!W134)</f>
        <v>23</v>
      </c>
    </row>
    <row r="121" spans="3:19">
      <c r="C121" s="476">
        <v>135</v>
      </c>
      <c r="D121" s="476">
        <v>23</v>
      </c>
      <c r="E121" s="476"/>
      <c r="F121" s="476">
        <v>135</v>
      </c>
      <c r="G121" s="15">
        <v>23</v>
      </c>
      <c r="I121" s="15">
        <v>135</v>
      </c>
      <c r="J121" s="15">
        <v>23</v>
      </c>
      <c r="L121" s="15">
        <v>135</v>
      </c>
      <c r="M121" s="15">
        <v>23</v>
      </c>
      <c r="O121" s="15">
        <v>135</v>
      </c>
      <c r="P121" s="15">
        <v>23</v>
      </c>
      <c r="R121" s="15">
        <f>ROW('us01'!W135)</f>
        <v>135</v>
      </c>
      <c r="S121" s="15">
        <f>COLUMN('us01'!W135)</f>
        <v>23</v>
      </c>
    </row>
    <row r="122" spans="3:19">
      <c r="C122" s="476">
        <v>136</v>
      </c>
      <c r="D122" s="476">
        <v>23</v>
      </c>
      <c r="E122" s="476"/>
      <c r="F122" s="476">
        <v>136</v>
      </c>
      <c r="G122" s="15">
        <v>23</v>
      </c>
      <c r="I122" s="15">
        <v>136</v>
      </c>
      <c r="J122" s="15">
        <v>23</v>
      </c>
      <c r="L122" s="15">
        <v>136</v>
      </c>
      <c r="M122" s="15">
        <v>23</v>
      </c>
      <c r="O122" s="15">
        <v>136</v>
      </c>
      <c r="P122" s="15">
        <v>23</v>
      </c>
      <c r="R122" s="15">
        <f>ROW('us01'!W136)</f>
        <v>136</v>
      </c>
      <c r="S122" s="15">
        <f>COLUMN('us01'!W136)</f>
        <v>23</v>
      </c>
    </row>
    <row r="123" spans="3:19">
      <c r="C123" s="476">
        <v>137</v>
      </c>
      <c r="D123" s="476">
        <v>23</v>
      </c>
      <c r="E123" s="476"/>
      <c r="F123" s="476">
        <v>137</v>
      </c>
      <c r="G123" s="15">
        <v>23</v>
      </c>
      <c r="I123" s="15">
        <v>137</v>
      </c>
      <c r="J123" s="15">
        <v>23</v>
      </c>
      <c r="L123" s="15">
        <v>137</v>
      </c>
      <c r="M123" s="15">
        <v>23</v>
      </c>
      <c r="O123" s="15">
        <v>137</v>
      </c>
      <c r="P123" s="15">
        <v>23</v>
      </c>
      <c r="R123" s="15">
        <f>ROW('us01'!W137)</f>
        <v>137</v>
      </c>
      <c r="S123" s="15">
        <f>COLUMN('us01'!W137)</f>
        <v>23</v>
      </c>
    </row>
    <row r="124" spans="3:19">
      <c r="C124" s="476">
        <v>138</v>
      </c>
      <c r="D124" s="476">
        <v>23</v>
      </c>
      <c r="E124" s="476"/>
      <c r="F124" s="476">
        <v>138</v>
      </c>
      <c r="G124" s="15">
        <v>23</v>
      </c>
      <c r="I124" s="15">
        <v>138</v>
      </c>
      <c r="J124" s="15">
        <v>23</v>
      </c>
      <c r="L124" s="15">
        <v>138</v>
      </c>
      <c r="M124" s="15">
        <v>23</v>
      </c>
      <c r="O124" s="15">
        <v>138</v>
      </c>
      <c r="P124" s="15">
        <v>23</v>
      </c>
      <c r="R124" s="15">
        <f>ROW('us01'!W138)</f>
        <v>138</v>
      </c>
      <c r="S124" s="15">
        <f>COLUMN('us01'!W138)</f>
        <v>23</v>
      </c>
    </row>
    <row r="125" spans="3:19">
      <c r="C125" s="476">
        <v>139</v>
      </c>
      <c r="D125" s="476">
        <v>23</v>
      </c>
      <c r="E125" s="476"/>
      <c r="F125" s="476">
        <v>139</v>
      </c>
      <c r="G125" s="15">
        <v>23</v>
      </c>
      <c r="I125" s="15">
        <v>139</v>
      </c>
      <c r="J125" s="15">
        <v>23</v>
      </c>
      <c r="L125" s="15">
        <v>139</v>
      </c>
      <c r="M125" s="15">
        <v>23</v>
      </c>
      <c r="O125" s="15">
        <v>139</v>
      </c>
      <c r="P125" s="15">
        <v>23</v>
      </c>
      <c r="R125" s="15">
        <f>ROW('us01'!W139)</f>
        <v>139</v>
      </c>
      <c r="S125" s="15">
        <f>COLUMN('us01'!W139)</f>
        <v>23</v>
      </c>
    </row>
    <row r="126" spans="3:19">
      <c r="C126" s="476">
        <v>140</v>
      </c>
      <c r="D126" s="476">
        <v>23</v>
      </c>
      <c r="E126" s="476"/>
      <c r="F126" s="476">
        <v>140</v>
      </c>
      <c r="G126" s="15">
        <v>23</v>
      </c>
      <c r="I126" s="15">
        <v>140</v>
      </c>
      <c r="J126" s="15">
        <v>23</v>
      </c>
      <c r="L126" s="15">
        <v>140</v>
      </c>
      <c r="M126" s="15">
        <v>23</v>
      </c>
      <c r="O126" s="15">
        <v>140</v>
      </c>
      <c r="P126" s="15">
        <v>23</v>
      </c>
      <c r="R126" s="15">
        <f>ROW('us01'!W140)</f>
        <v>140</v>
      </c>
      <c r="S126" s="15">
        <f>COLUMN('us01'!W140)</f>
        <v>23</v>
      </c>
    </row>
    <row r="127" spans="3:19">
      <c r="C127" s="476">
        <v>141</v>
      </c>
      <c r="D127" s="476">
        <v>23</v>
      </c>
      <c r="E127" s="476"/>
      <c r="F127" s="476">
        <v>141</v>
      </c>
      <c r="G127" s="15">
        <v>23</v>
      </c>
      <c r="I127" s="15">
        <v>141</v>
      </c>
      <c r="J127" s="15">
        <v>23</v>
      </c>
      <c r="L127" s="15">
        <v>141</v>
      </c>
      <c r="M127" s="15">
        <v>23</v>
      </c>
      <c r="O127" s="15">
        <v>141</v>
      </c>
      <c r="P127" s="15">
        <v>23</v>
      </c>
      <c r="R127" s="15">
        <f>ROW('us01'!W141)</f>
        <v>141</v>
      </c>
      <c r="S127" s="15">
        <f>COLUMN('us01'!W141)</f>
        <v>23</v>
      </c>
    </row>
    <row r="128" spans="3:19">
      <c r="C128" s="476">
        <v>142</v>
      </c>
      <c r="D128" s="476">
        <v>23</v>
      </c>
      <c r="E128" s="476"/>
      <c r="F128" s="476">
        <v>142</v>
      </c>
      <c r="G128" s="15">
        <v>23</v>
      </c>
      <c r="I128" s="15">
        <v>142</v>
      </c>
      <c r="J128" s="15">
        <v>23</v>
      </c>
      <c r="L128" s="15">
        <v>142</v>
      </c>
      <c r="M128" s="15">
        <v>23</v>
      </c>
      <c r="O128" s="15">
        <v>142</v>
      </c>
      <c r="P128" s="15">
        <v>23</v>
      </c>
      <c r="R128" s="15">
        <f>ROW('us01'!W142)</f>
        <v>142</v>
      </c>
      <c r="S128" s="15">
        <f>COLUMN('us01'!W142)</f>
        <v>23</v>
      </c>
    </row>
    <row r="129" spans="3:19">
      <c r="C129" s="476">
        <v>143</v>
      </c>
      <c r="D129" s="476">
        <v>23</v>
      </c>
      <c r="E129" s="476"/>
      <c r="F129" s="476">
        <v>143</v>
      </c>
      <c r="G129" s="15">
        <v>23</v>
      </c>
      <c r="I129" s="15">
        <v>143</v>
      </c>
      <c r="J129" s="15">
        <v>23</v>
      </c>
      <c r="L129" s="15">
        <v>143</v>
      </c>
      <c r="M129" s="15">
        <v>23</v>
      </c>
      <c r="O129" s="15">
        <v>143</v>
      </c>
      <c r="P129" s="15">
        <v>23</v>
      </c>
      <c r="R129" s="15">
        <f>ROW('us01'!W143)</f>
        <v>143</v>
      </c>
      <c r="S129" s="15">
        <f>COLUMN('us01'!W143)</f>
        <v>23</v>
      </c>
    </row>
    <row r="130" spans="3:19">
      <c r="C130" s="476">
        <v>144</v>
      </c>
      <c r="D130" s="476">
        <v>23</v>
      </c>
      <c r="E130" s="476"/>
      <c r="F130" s="476">
        <v>144</v>
      </c>
      <c r="G130" s="15">
        <v>23</v>
      </c>
      <c r="I130" s="15">
        <v>144</v>
      </c>
      <c r="J130" s="15">
        <v>23</v>
      </c>
      <c r="L130" s="15">
        <v>144</v>
      </c>
      <c r="M130" s="15">
        <v>23</v>
      </c>
      <c r="O130" s="15">
        <v>144</v>
      </c>
      <c r="P130" s="15">
        <v>23</v>
      </c>
      <c r="R130" s="15">
        <f>ROW('us01'!W144)</f>
        <v>144</v>
      </c>
      <c r="S130" s="15">
        <f>COLUMN('us01'!W144)</f>
        <v>23</v>
      </c>
    </row>
    <row r="131" spans="3:19">
      <c r="C131" s="476">
        <v>145</v>
      </c>
      <c r="D131" s="476">
        <v>23</v>
      </c>
      <c r="E131" s="476"/>
      <c r="F131" s="476">
        <v>145</v>
      </c>
      <c r="G131" s="15">
        <v>23</v>
      </c>
      <c r="I131" s="15">
        <v>145</v>
      </c>
      <c r="J131" s="15">
        <v>23</v>
      </c>
      <c r="L131" s="15">
        <v>145</v>
      </c>
      <c r="M131" s="15">
        <v>23</v>
      </c>
      <c r="O131" s="15">
        <v>145</v>
      </c>
      <c r="P131" s="15">
        <v>23</v>
      </c>
      <c r="R131" s="15">
        <f>ROW('us01'!W145)</f>
        <v>145</v>
      </c>
      <c r="S131" s="15">
        <f>COLUMN('us01'!W145)</f>
        <v>23</v>
      </c>
    </row>
    <row r="132" spans="3:19">
      <c r="C132" s="476">
        <v>146</v>
      </c>
      <c r="D132" s="476">
        <v>23</v>
      </c>
      <c r="E132" s="476"/>
      <c r="F132" s="476">
        <v>146</v>
      </c>
      <c r="G132" s="15">
        <v>23</v>
      </c>
      <c r="I132" s="15">
        <v>146</v>
      </c>
      <c r="J132" s="15">
        <v>23</v>
      </c>
      <c r="L132" s="15">
        <v>146</v>
      </c>
      <c r="M132" s="15">
        <v>23</v>
      </c>
      <c r="O132" s="15">
        <v>146</v>
      </c>
      <c r="P132" s="15">
        <v>23</v>
      </c>
      <c r="R132" s="15">
        <f>ROW('us01'!W146)</f>
        <v>146</v>
      </c>
      <c r="S132" s="15">
        <f>COLUMN('us01'!W146)</f>
        <v>23</v>
      </c>
    </row>
    <row r="133" spans="3:19">
      <c r="C133" s="476">
        <v>133</v>
      </c>
      <c r="D133" s="476">
        <v>31</v>
      </c>
      <c r="E133" s="476"/>
      <c r="F133" s="476">
        <v>133</v>
      </c>
      <c r="G133" s="15">
        <v>31</v>
      </c>
      <c r="I133" s="15">
        <v>133</v>
      </c>
      <c r="J133" s="15">
        <v>31</v>
      </c>
      <c r="L133" s="15">
        <v>133</v>
      </c>
      <c r="M133" s="15">
        <v>31</v>
      </c>
      <c r="O133" s="15">
        <v>133</v>
      </c>
      <c r="P133" s="15">
        <v>31</v>
      </c>
      <c r="R133" s="15">
        <f>ROW('us01'!AE133)</f>
        <v>133</v>
      </c>
      <c r="S133" s="15">
        <f>COLUMN('us01'!AE133)</f>
        <v>31</v>
      </c>
    </row>
    <row r="134" spans="3:19">
      <c r="C134" s="476">
        <v>134</v>
      </c>
      <c r="D134" s="476">
        <v>31</v>
      </c>
      <c r="E134" s="476"/>
      <c r="F134" s="476">
        <v>134</v>
      </c>
      <c r="G134" s="15">
        <v>31</v>
      </c>
      <c r="I134" s="15">
        <v>134</v>
      </c>
      <c r="J134" s="15">
        <v>31</v>
      </c>
      <c r="L134" s="15">
        <v>134</v>
      </c>
      <c r="M134" s="15">
        <v>31</v>
      </c>
      <c r="O134" s="15">
        <v>134</v>
      </c>
      <c r="P134" s="15">
        <v>31</v>
      </c>
      <c r="R134" s="15">
        <f>ROW('us01'!AE134)</f>
        <v>134</v>
      </c>
      <c r="S134" s="15">
        <f>COLUMN('us01'!AE134)</f>
        <v>31</v>
      </c>
    </row>
    <row r="135" spans="3:19">
      <c r="C135" s="476">
        <v>135</v>
      </c>
      <c r="D135" s="476">
        <v>31</v>
      </c>
      <c r="E135" s="476"/>
      <c r="F135" s="476">
        <v>135</v>
      </c>
      <c r="G135" s="15">
        <v>31</v>
      </c>
      <c r="I135" s="15">
        <v>135</v>
      </c>
      <c r="J135" s="15">
        <v>31</v>
      </c>
      <c r="L135" s="15">
        <v>135</v>
      </c>
      <c r="M135" s="15">
        <v>31</v>
      </c>
      <c r="O135" s="15">
        <v>135</v>
      </c>
      <c r="P135" s="15">
        <v>31</v>
      </c>
      <c r="R135" s="15">
        <f>ROW('us01'!AE135)</f>
        <v>135</v>
      </c>
      <c r="S135" s="15">
        <f>COLUMN('us01'!AE135)</f>
        <v>31</v>
      </c>
    </row>
    <row r="136" spans="3:19">
      <c r="C136" s="476">
        <v>136</v>
      </c>
      <c r="D136" s="476">
        <v>31</v>
      </c>
      <c r="E136" s="476"/>
      <c r="F136" s="476">
        <v>136</v>
      </c>
      <c r="G136" s="15">
        <v>31</v>
      </c>
      <c r="I136" s="15">
        <v>136</v>
      </c>
      <c r="J136" s="15">
        <v>31</v>
      </c>
      <c r="L136" s="15">
        <v>136</v>
      </c>
      <c r="M136" s="15">
        <v>31</v>
      </c>
      <c r="O136" s="15">
        <v>136</v>
      </c>
      <c r="P136" s="15">
        <v>31</v>
      </c>
      <c r="R136" s="15">
        <f>ROW('us01'!AE136)</f>
        <v>136</v>
      </c>
      <c r="S136" s="15">
        <f>COLUMN('us01'!AE136)</f>
        <v>31</v>
      </c>
    </row>
    <row r="137" spans="3:19">
      <c r="C137" s="476">
        <v>137</v>
      </c>
      <c r="D137" s="476">
        <v>31</v>
      </c>
      <c r="E137" s="476"/>
      <c r="F137" s="476">
        <v>137</v>
      </c>
      <c r="G137" s="15">
        <v>31</v>
      </c>
      <c r="I137" s="15">
        <v>137</v>
      </c>
      <c r="J137" s="15">
        <v>31</v>
      </c>
      <c r="L137" s="15">
        <v>137</v>
      </c>
      <c r="M137" s="15">
        <v>31</v>
      </c>
      <c r="O137" s="15">
        <v>137</v>
      </c>
      <c r="P137" s="15">
        <v>31</v>
      </c>
      <c r="R137" s="15">
        <f>ROW('us01'!AE137)</f>
        <v>137</v>
      </c>
      <c r="S137" s="15">
        <f>COLUMN('us01'!AE137)</f>
        <v>31</v>
      </c>
    </row>
    <row r="138" spans="3:19">
      <c r="C138" s="476">
        <v>138</v>
      </c>
      <c r="D138" s="476">
        <v>31</v>
      </c>
      <c r="E138" s="476"/>
      <c r="F138" s="476">
        <v>138</v>
      </c>
      <c r="G138" s="15">
        <v>31</v>
      </c>
      <c r="I138" s="15">
        <v>138</v>
      </c>
      <c r="J138" s="15">
        <v>31</v>
      </c>
      <c r="L138" s="15">
        <v>138</v>
      </c>
      <c r="M138" s="15">
        <v>31</v>
      </c>
      <c r="O138" s="15">
        <v>138</v>
      </c>
      <c r="P138" s="15">
        <v>31</v>
      </c>
      <c r="R138" s="15">
        <f>ROW('us01'!AE138)</f>
        <v>138</v>
      </c>
      <c r="S138" s="15">
        <f>COLUMN('us01'!AE138)</f>
        <v>31</v>
      </c>
    </row>
    <row r="139" spans="3:19">
      <c r="C139" s="476">
        <v>139</v>
      </c>
      <c r="D139" s="476">
        <v>31</v>
      </c>
      <c r="E139" s="476"/>
      <c r="F139" s="476">
        <v>139</v>
      </c>
      <c r="G139" s="15">
        <v>31</v>
      </c>
      <c r="I139" s="15">
        <v>139</v>
      </c>
      <c r="J139" s="15">
        <v>31</v>
      </c>
      <c r="L139" s="15">
        <v>139</v>
      </c>
      <c r="M139" s="15">
        <v>31</v>
      </c>
      <c r="O139" s="15">
        <v>139</v>
      </c>
      <c r="P139" s="15">
        <v>31</v>
      </c>
      <c r="R139" s="15">
        <f>ROW('us01'!AE139)</f>
        <v>139</v>
      </c>
      <c r="S139" s="15">
        <f>COLUMN('us01'!AE139)</f>
        <v>31</v>
      </c>
    </row>
    <row r="140" spans="3:19">
      <c r="C140" s="476">
        <v>140</v>
      </c>
      <c r="D140" s="476">
        <v>31</v>
      </c>
      <c r="E140" s="476"/>
      <c r="F140" s="476">
        <v>140</v>
      </c>
      <c r="G140" s="15">
        <v>31</v>
      </c>
      <c r="I140" s="15">
        <v>140</v>
      </c>
      <c r="J140" s="15">
        <v>31</v>
      </c>
      <c r="L140" s="15">
        <v>140</v>
      </c>
      <c r="M140" s="15">
        <v>31</v>
      </c>
      <c r="O140" s="15">
        <v>140</v>
      </c>
      <c r="P140" s="15">
        <v>31</v>
      </c>
      <c r="R140" s="15">
        <f>ROW('us01'!AE140)</f>
        <v>140</v>
      </c>
      <c r="S140" s="15">
        <f>COLUMN('us01'!AE140)</f>
        <v>31</v>
      </c>
    </row>
    <row r="141" spans="3:19">
      <c r="C141" s="476">
        <v>141</v>
      </c>
      <c r="D141" s="476">
        <v>31</v>
      </c>
      <c r="E141" s="476"/>
      <c r="F141" s="476">
        <v>141</v>
      </c>
      <c r="G141" s="15">
        <v>31</v>
      </c>
      <c r="I141" s="15">
        <v>141</v>
      </c>
      <c r="J141" s="15">
        <v>31</v>
      </c>
      <c r="L141" s="15">
        <v>141</v>
      </c>
      <c r="M141" s="15">
        <v>31</v>
      </c>
      <c r="O141" s="15">
        <v>141</v>
      </c>
      <c r="P141" s="15">
        <v>31</v>
      </c>
      <c r="R141" s="15">
        <f>ROW('us01'!AE141)</f>
        <v>141</v>
      </c>
      <c r="S141" s="15">
        <f>COLUMN('us01'!AE141)</f>
        <v>31</v>
      </c>
    </row>
    <row r="142" spans="3:19">
      <c r="C142" s="476">
        <v>142</v>
      </c>
      <c r="D142" s="476">
        <v>31</v>
      </c>
      <c r="E142" s="476"/>
      <c r="F142" s="476">
        <v>142</v>
      </c>
      <c r="G142" s="15">
        <v>31</v>
      </c>
      <c r="I142" s="15">
        <v>142</v>
      </c>
      <c r="J142" s="15">
        <v>31</v>
      </c>
      <c r="L142" s="15">
        <v>142</v>
      </c>
      <c r="M142" s="15">
        <v>31</v>
      </c>
      <c r="O142" s="15">
        <v>142</v>
      </c>
      <c r="P142" s="15">
        <v>31</v>
      </c>
      <c r="R142" s="15">
        <f>ROW('us01'!AE142)</f>
        <v>142</v>
      </c>
      <c r="S142" s="15">
        <f>COLUMN('us01'!AE142)</f>
        <v>31</v>
      </c>
    </row>
    <row r="143" spans="3:19">
      <c r="C143" s="476">
        <v>143</v>
      </c>
      <c r="D143" s="476">
        <v>31</v>
      </c>
      <c r="E143" s="476"/>
      <c r="F143" s="476">
        <v>143</v>
      </c>
      <c r="G143" s="15">
        <v>31</v>
      </c>
      <c r="I143" s="15">
        <v>143</v>
      </c>
      <c r="J143" s="15">
        <v>31</v>
      </c>
      <c r="L143" s="15">
        <v>143</v>
      </c>
      <c r="M143" s="15">
        <v>31</v>
      </c>
      <c r="O143" s="15">
        <v>143</v>
      </c>
      <c r="P143" s="15">
        <v>31</v>
      </c>
      <c r="R143" s="15">
        <f>ROW('us01'!AE143)</f>
        <v>143</v>
      </c>
      <c r="S143" s="15">
        <f>COLUMN('us01'!AE143)</f>
        <v>31</v>
      </c>
    </row>
    <row r="144" spans="3:19">
      <c r="C144" s="476">
        <v>144</v>
      </c>
      <c r="D144" s="476">
        <v>31</v>
      </c>
      <c r="E144" s="476"/>
      <c r="F144" s="476">
        <v>144</v>
      </c>
      <c r="G144" s="15">
        <v>31</v>
      </c>
      <c r="I144" s="15">
        <v>144</v>
      </c>
      <c r="J144" s="15">
        <v>31</v>
      </c>
      <c r="L144" s="15">
        <v>144</v>
      </c>
      <c r="M144" s="15">
        <v>31</v>
      </c>
      <c r="O144" s="15">
        <v>144</v>
      </c>
      <c r="P144" s="15">
        <v>31</v>
      </c>
      <c r="R144" s="15">
        <f>ROW('us01'!AE144)</f>
        <v>144</v>
      </c>
      <c r="S144" s="15">
        <f>COLUMN('us01'!AE144)</f>
        <v>31</v>
      </c>
    </row>
    <row r="145" spans="3:19">
      <c r="C145" s="476">
        <v>145</v>
      </c>
      <c r="D145" s="476">
        <v>31</v>
      </c>
      <c r="E145" s="476"/>
      <c r="F145" s="476">
        <v>145</v>
      </c>
      <c r="G145" s="15">
        <v>31</v>
      </c>
      <c r="I145" s="15">
        <v>145</v>
      </c>
      <c r="J145" s="15">
        <v>31</v>
      </c>
      <c r="L145" s="15">
        <v>145</v>
      </c>
      <c r="M145" s="15">
        <v>31</v>
      </c>
      <c r="O145" s="15">
        <v>145</v>
      </c>
      <c r="P145" s="15">
        <v>31</v>
      </c>
      <c r="R145" s="15">
        <f>ROW('us01'!AE145)</f>
        <v>145</v>
      </c>
      <c r="S145" s="15">
        <f>COLUMN('us01'!AE145)</f>
        <v>31</v>
      </c>
    </row>
    <row r="146" spans="3:19">
      <c r="C146" s="476">
        <v>146</v>
      </c>
      <c r="D146" s="476">
        <v>31</v>
      </c>
      <c r="E146" s="476"/>
      <c r="F146" s="476">
        <v>146</v>
      </c>
      <c r="G146" s="15">
        <v>31</v>
      </c>
      <c r="I146" s="15">
        <v>146</v>
      </c>
      <c r="J146" s="15">
        <v>31</v>
      </c>
      <c r="L146" s="15">
        <v>146</v>
      </c>
      <c r="M146" s="15">
        <v>31</v>
      </c>
      <c r="O146" s="15">
        <v>146</v>
      </c>
      <c r="P146" s="15">
        <v>31</v>
      </c>
      <c r="R146" s="15">
        <f>ROW('us01'!AE146)</f>
        <v>146</v>
      </c>
      <c r="S146" s="15">
        <f>COLUMN('us01'!AE146)</f>
        <v>31</v>
      </c>
    </row>
    <row r="147" spans="3:19">
      <c r="C147" s="476">
        <v>133</v>
      </c>
      <c r="D147" s="476">
        <v>39</v>
      </c>
      <c r="E147" s="476"/>
      <c r="F147" s="476">
        <v>133</v>
      </c>
      <c r="G147" s="15">
        <v>39</v>
      </c>
      <c r="I147" s="15">
        <v>133</v>
      </c>
      <c r="J147" s="15">
        <v>39</v>
      </c>
      <c r="L147" s="15">
        <v>133</v>
      </c>
      <c r="M147" s="15">
        <v>39</v>
      </c>
      <c r="O147" s="15">
        <v>133</v>
      </c>
      <c r="P147" s="15">
        <v>39</v>
      </c>
      <c r="R147" s="15">
        <f>ROW('us01'!AM133)</f>
        <v>133</v>
      </c>
      <c r="S147" s="15">
        <f>COLUMN('us01'!AM133)</f>
        <v>39</v>
      </c>
    </row>
    <row r="148" spans="3:19">
      <c r="C148" s="476">
        <v>134</v>
      </c>
      <c r="D148" s="476">
        <v>39</v>
      </c>
      <c r="E148" s="476"/>
      <c r="F148" s="476">
        <v>134</v>
      </c>
      <c r="G148" s="15">
        <v>39</v>
      </c>
      <c r="I148" s="15">
        <v>134</v>
      </c>
      <c r="J148" s="15">
        <v>39</v>
      </c>
      <c r="L148" s="15">
        <v>134</v>
      </c>
      <c r="M148" s="15">
        <v>39</v>
      </c>
      <c r="O148" s="15">
        <v>134</v>
      </c>
      <c r="P148" s="15">
        <v>39</v>
      </c>
      <c r="R148" s="15">
        <f>ROW('us01'!AM134)</f>
        <v>134</v>
      </c>
      <c r="S148" s="15">
        <f>COLUMN('us01'!AM134)</f>
        <v>39</v>
      </c>
    </row>
    <row r="149" spans="3:19">
      <c r="C149" s="476">
        <v>135</v>
      </c>
      <c r="D149" s="476">
        <v>39</v>
      </c>
      <c r="E149" s="476"/>
      <c r="F149" s="476">
        <v>135</v>
      </c>
      <c r="G149" s="15">
        <v>39</v>
      </c>
      <c r="I149" s="15">
        <v>135</v>
      </c>
      <c r="J149" s="15">
        <v>39</v>
      </c>
      <c r="L149" s="15">
        <v>135</v>
      </c>
      <c r="M149" s="15">
        <v>39</v>
      </c>
      <c r="O149" s="15">
        <v>135</v>
      </c>
      <c r="P149" s="15">
        <v>39</v>
      </c>
      <c r="R149" s="15">
        <f>ROW('us01'!AM135)</f>
        <v>135</v>
      </c>
      <c r="S149" s="15">
        <f>COLUMN('us01'!AM135)</f>
        <v>39</v>
      </c>
    </row>
    <row r="150" spans="3:19">
      <c r="C150" s="476">
        <v>136</v>
      </c>
      <c r="D150" s="476">
        <v>39</v>
      </c>
      <c r="E150" s="476"/>
      <c r="F150" s="476">
        <v>136</v>
      </c>
      <c r="G150" s="15">
        <v>39</v>
      </c>
      <c r="I150" s="15">
        <v>136</v>
      </c>
      <c r="J150" s="15">
        <v>39</v>
      </c>
      <c r="L150" s="15">
        <v>136</v>
      </c>
      <c r="M150" s="15">
        <v>39</v>
      </c>
      <c r="O150" s="15">
        <v>136</v>
      </c>
      <c r="P150" s="15">
        <v>39</v>
      </c>
      <c r="R150" s="15">
        <f>ROW('us01'!AM136)</f>
        <v>136</v>
      </c>
      <c r="S150" s="15">
        <f>COLUMN('us01'!AM136)</f>
        <v>39</v>
      </c>
    </row>
    <row r="151" spans="3:19">
      <c r="C151" s="476">
        <v>137</v>
      </c>
      <c r="D151" s="476">
        <v>39</v>
      </c>
      <c r="E151" s="476"/>
      <c r="F151" s="476">
        <v>137</v>
      </c>
      <c r="G151" s="15">
        <v>39</v>
      </c>
      <c r="I151" s="15">
        <v>137</v>
      </c>
      <c r="J151" s="15">
        <v>39</v>
      </c>
      <c r="L151" s="15">
        <v>137</v>
      </c>
      <c r="M151" s="15">
        <v>39</v>
      </c>
      <c r="O151" s="15">
        <v>137</v>
      </c>
      <c r="P151" s="15">
        <v>39</v>
      </c>
      <c r="R151" s="15">
        <f>ROW('us01'!AM137)</f>
        <v>137</v>
      </c>
      <c r="S151" s="15">
        <f>COLUMN('us01'!AM137)</f>
        <v>39</v>
      </c>
    </row>
    <row r="152" spans="3:19">
      <c r="C152" s="476">
        <v>138</v>
      </c>
      <c r="D152" s="476">
        <v>39</v>
      </c>
      <c r="E152" s="476"/>
      <c r="F152" s="476">
        <v>138</v>
      </c>
      <c r="G152" s="15">
        <v>39</v>
      </c>
      <c r="I152" s="15">
        <v>138</v>
      </c>
      <c r="J152" s="15">
        <v>39</v>
      </c>
      <c r="L152" s="15">
        <v>138</v>
      </c>
      <c r="M152" s="15">
        <v>39</v>
      </c>
      <c r="O152" s="15">
        <v>138</v>
      </c>
      <c r="P152" s="15">
        <v>39</v>
      </c>
      <c r="R152" s="15">
        <f>ROW('us01'!AM138)</f>
        <v>138</v>
      </c>
      <c r="S152" s="15">
        <f>COLUMN('us01'!AM138)</f>
        <v>39</v>
      </c>
    </row>
    <row r="153" spans="3:19">
      <c r="C153" s="476">
        <v>139</v>
      </c>
      <c r="D153" s="476">
        <v>39</v>
      </c>
      <c r="E153" s="476"/>
      <c r="F153" s="476">
        <v>139</v>
      </c>
      <c r="G153" s="15">
        <v>39</v>
      </c>
      <c r="I153" s="15">
        <v>139</v>
      </c>
      <c r="J153" s="15">
        <v>39</v>
      </c>
      <c r="L153" s="15">
        <v>139</v>
      </c>
      <c r="M153" s="15">
        <v>39</v>
      </c>
      <c r="O153" s="15">
        <v>139</v>
      </c>
      <c r="P153" s="15">
        <v>39</v>
      </c>
      <c r="R153" s="15">
        <f>ROW('us01'!AM139)</f>
        <v>139</v>
      </c>
      <c r="S153" s="15">
        <f>COLUMN('us01'!AM139)</f>
        <v>39</v>
      </c>
    </row>
    <row r="154" spans="3:19">
      <c r="C154" s="476">
        <v>140</v>
      </c>
      <c r="D154" s="476">
        <v>39</v>
      </c>
      <c r="E154" s="476"/>
      <c r="F154" s="476">
        <v>140</v>
      </c>
      <c r="G154" s="15">
        <v>39</v>
      </c>
      <c r="I154" s="15">
        <v>140</v>
      </c>
      <c r="J154" s="15">
        <v>39</v>
      </c>
      <c r="L154" s="15">
        <v>140</v>
      </c>
      <c r="M154" s="15">
        <v>39</v>
      </c>
      <c r="O154" s="15">
        <v>140</v>
      </c>
      <c r="P154" s="15">
        <v>39</v>
      </c>
      <c r="R154" s="15">
        <f>ROW('us01'!AM140)</f>
        <v>140</v>
      </c>
      <c r="S154" s="15">
        <f>COLUMN('us01'!AM140)</f>
        <v>39</v>
      </c>
    </row>
    <row r="155" spans="3:19">
      <c r="C155" s="476">
        <v>141</v>
      </c>
      <c r="D155" s="476">
        <v>39</v>
      </c>
      <c r="E155" s="476"/>
      <c r="F155" s="476">
        <v>141</v>
      </c>
      <c r="G155" s="15">
        <v>39</v>
      </c>
      <c r="I155" s="15">
        <v>141</v>
      </c>
      <c r="J155" s="15">
        <v>39</v>
      </c>
      <c r="L155" s="15">
        <v>141</v>
      </c>
      <c r="M155" s="15">
        <v>39</v>
      </c>
      <c r="O155" s="15">
        <v>141</v>
      </c>
      <c r="P155" s="15">
        <v>39</v>
      </c>
      <c r="R155" s="15">
        <f>ROW('us01'!AM141)</f>
        <v>141</v>
      </c>
      <c r="S155" s="15">
        <f>COLUMN('us01'!AM141)</f>
        <v>39</v>
      </c>
    </row>
    <row r="156" spans="3:19">
      <c r="C156" s="476">
        <v>142</v>
      </c>
      <c r="D156" s="476">
        <v>39</v>
      </c>
      <c r="E156" s="476"/>
      <c r="F156" s="476">
        <v>142</v>
      </c>
      <c r="G156" s="15">
        <v>39</v>
      </c>
      <c r="I156" s="15">
        <v>142</v>
      </c>
      <c r="J156" s="15">
        <v>39</v>
      </c>
      <c r="L156" s="15">
        <v>142</v>
      </c>
      <c r="M156" s="15">
        <v>39</v>
      </c>
      <c r="O156" s="15">
        <v>142</v>
      </c>
      <c r="P156" s="15">
        <v>39</v>
      </c>
      <c r="R156" s="15">
        <f>ROW('us01'!AM142)</f>
        <v>142</v>
      </c>
      <c r="S156" s="15">
        <f>COLUMN('us01'!AM142)</f>
        <v>39</v>
      </c>
    </row>
    <row r="157" spans="3:19">
      <c r="C157" s="476">
        <v>143</v>
      </c>
      <c r="D157" s="476">
        <v>39</v>
      </c>
      <c r="E157" s="476"/>
      <c r="F157" s="476">
        <v>143</v>
      </c>
      <c r="G157" s="15">
        <v>39</v>
      </c>
      <c r="I157" s="15">
        <v>143</v>
      </c>
      <c r="J157" s="15">
        <v>39</v>
      </c>
      <c r="L157" s="15">
        <v>143</v>
      </c>
      <c r="M157" s="15">
        <v>39</v>
      </c>
      <c r="O157" s="15">
        <v>143</v>
      </c>
      <c r="P157" s="15">
        <v>39</v>
      </c>
      <c r="R157" s="15">
        <f>ROW('us01'!AM143)</f>
        <v>143</v>
      </c>
      <c r="S157" s="15">
        <f>COLUMN('us01'!AM143)</f>
        <v>39</v>
      </c>
    </row>
    <row r="158" spans="3:19">
      <c r="C158" s="476">
        <v>144</v>
      </c>
      <c r="D158" s="476">
        <v>39</v>
      </c>
      <c r="E158" s="476"/>
      <c r="F158" s="476">
        <v>144</v>
      </c>
      <c r="G158" s="15">
        <v>39</v>
      </c>
      <c r="I158" s="15">
        <v>144</v>
      </c>
      <c r="J158" s="15">
        <v>39</v>
      </c>
      <c r="L158" s="15">
        <v>144</v>
      </c>
      <c r="M158" s="15">
        <v>39</v>
      </c>
      <c r="O158" s="15">
        <v>144</v>
      </c>
      <c r="P158" s="15">
        <v>39</v>
      </c>
      <c r="R158" s="15">
        <f>ROW('us01'!AM144)</f>
        <v>144</v>
      </c>
      <c r="S158" s="15">
        <f>COLUMN('us01'!AM144)</f>
        <v>39</v>
      </c>
    </row>
    <row r="159" spans="3:19">
      <c r="C159" s="476">
        <v>145</v>
      </c>
      <c r="D159" s="476">
        <v>39</v>
      </c>
      <c r="E159" s="476"/>
      <c r="F159" s="476">
        <v>145</v>
      </c>
      <c r="G159" s="15">
        <v>39</v>
      </c>
      <c r="I159" s="15">
        <v>145</v>
      </c>
      <c r="J159" s="15">
        <v>39</v>
      </c>
      <c r="L159" s="15">
        <v>145</v>
      </c>
      <c r="M159" s="15">
        <v>39</v>
      </c>
      <c r="O159" s="15">
        <v>145</v>
      </c>
      <c r="P159" s="15">
        <v>39</v>
      </c>
      <c r="R159" s="15">
        <f>ROW('us01'!AM145)</f>
        <v>145</v>
      </c>
      <c r="S159" s="15">
        <f>COLUMN('us01'!AM145)</f>
        <v>39</v>
      </c>
    </row>
    <row r="160" spans="3:19">
      <c r="C160" s="476">
        <v>146</v>
      </c>
      <c r="D160" s="476">
        <v>39</v>
      </c>
      <c r="E160" s="476"/>
      <c r="F160" s="476">
        <v>146</v>
      </c>
      <c r="G160" s="15">
        <v>39</v>
      </c>
      <c r="I160" s="15">
        <v>146</v>
      </c>
      <c r="J160" s="15">
        <v>39</v>
      </c>
      <c r="L160" s="15">
        <v>146</v>
      </c>
      <c r="M160" s="15">
        <v>39</v>
      </c>
      <c r="O160" s="15">
        <v>146</v>
      </c>
      <c r="P160" s="15">
        <v>39</v>
      </c>
      <c r="R160" s="15">
        <f>ROW('us01'!AM146)</f>
        <v>146</v>
      </c>
      <c r="S160" s="15">
        <f>COLUMN('us01'!AM146)</f>
        <v>39</v>
      </c>
    </row>
    <row r="161" spans="3:19">
      <c r="C161" s="476">
        <v>133</v>
      </c>
      <c r="D161" s="476">
        <v>47</v>
      </c>
      <c r="E161" s="476"/>
      <c r="F161" s="476">
        <v>133</v>
      </c>
      <c r="G161" s="15">
        <v>47</v>
      </c>
      <c r="I161" s="15">
        <v>133</v>
      </c>
      <c r="J161" s="15">
        <v>47</v>
      </c>
      <c r="L161" s="15">
        <v>133</v>
      </c>
      <c r="M161" s="15">
        <v>47</v>
      </c>
      <c r="O161" s="15">
        <v>133</v>
      </c>
      <c r="P161" s="15">
        <v>47</v>
      </c>
      <c r="R161" s="15">
        <f>ROW('us01'!AU133)</f>
        <v>133</v>
      </c>
      <c r="S161" s="15">
        <f>COLUMN('us01'!AU133)</f>
        <v>47</v>
      </c>
    </row>
    <row r="162" spans="3:19">
      <c r="C162" s="476">
        <v>134</v>
      </c>
      <c r="D162" s="476">
        <v>47</v>
      </c>
      <c r="E162" s="476"/>
      <c r="F162" s="476">
        <v>134</v>
      </c>
      <c r="G162" s="15">
        <v>47</v>
      </c>
      <c r="I162" s="15">
        <v>134</v>
      </c>
      <c r="J162" s="15">
        <v>47</v>
      </c>
      <c r="L162" s="15">
        <v>134</v>
      </c>
      <c r="M162" s="15">
        <v>47</v>
      </c>
      <c r="O162" s="15">
        <v>134</v>
      </c>
      <c r="P162" s="15">
        <v>47</v>
      </c>
      <c r="R162" s="15">
        <f>ROW('us01'!AU134)</f>
        <v>134</v>
      </c>
      <c r="S162" s="15">
        <f>COLUMN('us01'!AU134)</f>
        <v>47</v>
      </c>
    </row>
    <row r="163" spans="3:19">
      <c r="C163" s="476">
        <v>135</v>
      </c>
      <c r="D163" s="476">
        <v>47</v>
      </c>
      <c r="E163" s="476"/>
      <c r="F163" s="476">
        <v>135</v>
      </c>
      <c r="G163" s="15">
        <v>47</v>
      </c>
      <c r="I163" s="15">
        <v>135</v>
      </c>
      <c r="J163" s="15">
        <v>47</v>
      </c>
      <c r="L163" s="15">
        <v>135</v>
      </c>
      <c r="M163" s="15">
        <v>47</v>
      </c>
      <c r="O163" s="15">
        <v>135</v>
      </c>
      <c r="P163" s="15">
        <v>47</v>
      </c>
      <c r="R163" s="15">
        <f>ROW('us01'!AU135)</f>
        <v>135</v>
      </c>
      <c r="S163" s="15">
        <f>COLUMN('us01'!AU135)</f>
        <v>47</v>
      </c>
    </row>
    <row r="164" spans="3:19">
      <c r="C164" s="476">
        <v>136</v>
      </c>
      <c r="D164" s="476">
        <v>47</v>
      </c>
      <c r="E164" s="476"/>
      <c r="F164" s="476">
        <v>136</v>
      </c>
      <c r="G164" s="15">
        <v>47</v>
      </c>
      <c r="I164" s="15">
        <v>136</v>
      </c>
      <c r="J164" s="15">
        <v>47</v>
      </c>
      <c r="L164" s="15">
        <v>136</v>
      </c>
      <c r="M164" s="15">
        <v>47</v>
      </c>
      <c r="O164" s="15">
        <v>136</v>
      </c>
      <c r="P164" s="15">
        <v>47</v>
      </c>
      <c r="R164" s="15">
        <f>ROW('us01'!AU136)</f>
        <v>136</v>
      </c>
      <c r="S164" s="15">
        <f>COLUMN('us01'!AU136)</f>
        <v>47</v>
      </c>
    </row>
    <row r="165" spans="3:19">
      <c r="C165" s="476">
        <v>137</v>
      </c>
      <c r="D165" s="476">
        <v>47</v>
      </c>
      <c r="E165" s="476"/>
      <c r="F165" s="476">
        <v>137</v>
      </c>
      <c r="G165" s="15">
        <v>47</v>
      </c>
      <c r="I165" s="15">
        <v>137</v>
      </c>
      <c r="J165" s="15">
        <v>47</v>
      </c>
      <c r="L165" s="15">
        <v>137</v>
      </c>
      <c r="M165" s="15">
        <v>47</v>
      </c>
      <c r="O165" s="15">
        <v>137</v>
      </c>
      <c r="P165" s="15">
        <v>47</v>
      </c>
      <c r="R165" s="15">
        <f>ROW('us01'!AU137)</f>
        <v>137</v>
      </c>
      <c r="S165" s="15">
        <f>COLUMN('us01'!AU137)</f>
        <v>47</v>
      </c>
    </row>
    <row r="166" spans="3:19">
      <c r="C166" s="476">
        <v>138</v>
      </c>
      <c r="D166" s="476">
        <v>47</v>
      </c>
      <c r="E166" s="476"/>
      <c r="F166" s="476">
        <v>138</v>
      </c>
      <c r="G166" s="15">
        <v>47</v>
      </c>
      <c r="I166" s="15">
        <v>138</v>
      </c>
      <c r="J166" s="15">
        <v>47</v>
      </c>
      <c r="L166" s="15">
        <v>138</v>
      </c>
      <c r="M166" s="15">
        <v>47</v>
      </c>
      <c r="O166" s="15">
        <v>138</v>
      </c>
      <c r="P166" s="15">
        <v>47</v>
      </c>
      <c r="R166" s="15">
        <f>ROW('us01'!AU138)</f>
        <v>138</v>
      </c>
      <c r="S166" s="15">
        <f>COLUMN('us01'!AU138)</f>
        <v>47</v>
      </c>
    </row>
    <row r="167" spans="3:19">
      <c r="C167" s="476">
        <v>139</v>
      </c>
      <c r="D167" s="476">
        <v>47</v>
      </c>
      <c r="E167" s="476"/>
      <c r="F167" s="476">
        <v>139</v>
      </c>
      <c r="G167" s="15">
        <v>47</v>
      </c>
      <c r="I167" s="15">
        <v>139</v>
      </c>
      <c r="J167" s="15">
        <v>47</v>
      </c>
      <c r="L167" s="15">
        <v>139</v>
      </c>
      <c r="M167" s="15">
        <v>47</v>
      </c>
      <c r="O167" s="15">
        <v>139</v>
      </c>
      <c r="P167" s="15">
        <v>47</v>
      </c>
      <c r="R167" s="15">
        <f>ROW('us01'!AU139)</f>
        <v>139</v>
      </c>
      <c r="S167" s="15">
        <f>COLUMN('us01'!AU139)</f>
        <v>47</v>
      </c>
    </row>
    <row r="168" spans="3:19">
      <c r="C168" s="476">
        <v>140</v>
      </c>
      <c r="D168" s="476">
        <v>47</v>
      </c>
      <c r="E168" s="476"/>
      <c r="F168" s="476">
        <v>140</v>
      </c>
      <c r="G168" s="15">
        <v>47</v>
      </c>
      <c r="I168" s="15">
        <v>140</v>
      </c>
      <c r="J168" s="15">
        <v>47</v>
      </c>
      <c r="L168" s="15">
        <v>140</v>
      </c>
      <c r="M168" s="15">
        <v>47</v>
      </c>
      <c r="O168" s="15">
        <v>140</v>
      </c>
      <c r="P168" s="15">
        <v>47</v>
      </c>
      <c r="R168" s="15">
        <f>ROW('us01'!AU140)</f>
        <v>140</v>
      </c>
      <c r="S168" s="15">
        <f>COLUMN('us01'!AU140)</f>
        <v>47</v>
      </c>
    </row>
    <row r="169" spans="3:19">
      <c r="C169" s="476">
        <v>141</v>
      </c>
      <c r="D169" s="476">
        <v>47</v>
      </c>
      <c r="E169" s="476"/>
      <c r="F169" s="476">
        <v>141</v>
      </c>
      <c r="G169" s="15">
        <v>47</v>
      </c>
      <c r="I169" s="15">
        <v>141</v>
      </c>
      <c r="J169" s="15">
        <v>47</v>
      </c>
      <c r="L169" s="15">
        <v>141</v>
      </c>
      <c r="M169" s="15">
        <v>47</v>
      </c>
      <c r="O169" s="15">
        <v>141</v>
      </c>
      <c r="P169" s="15">
        <v>47</v>
      </c>
      <c r="R169" s="15">
        <f>ROW('us01'!AU141)</f>
        <v>141</v>
      </c>
      <c r="S169" s="15">
        <f>COLUMN('us01'!AU141)</f>
        <v>47</v>
      </c>
    </row>
    <row r="170" spans="3:19">
      <c r="C170" s="476">
        <v>142</v>
      </c>
      <c r="D170" s="476">
        <v>47</v>
      </c>
      <c r="E170" s="476"/>
      <c r="F170" s="476">
        <v>142</v>
      </c>
      <c r="G170" s="15">
        <v>47</v>
      </c>
      <c r="I170" s="15">
        <v>142</v>
      </c>
      <c r="J170" s="15">
        <v>47</v>
      </c>
      <c r="L170" s="15">
        <v>142</v>
      </c>
      <c r="M170" s="15">
        <v>47</v>
      </c>
      <c r="O170" s="15">
        <v>142</v>
      </c>
      <c r="P170" s="15">
        <v>47</v>
      </c>
      <c r="R170" s="15">
        <f>ROW('us01'!AU142)</f>
        <v>142</v>
      </c>
      <c r="S170" s="15">
        <f>COLUMN('us01'!AU142)</f>
        <v>47</v>
      </c>
    </row>
    <row r="171" spans="3:19">
      <c r="C171" s="476">
        <v>143</v>
      </c>
      <c r="D171" s="476">
        <v>47</v>
      </c>
      <c r="E171" s="476"/>
      <c r="F171" s="476">
        <v>143</v>
      </c>
      <c r="G171" s="15">
        <v>47</v>
      </c>
      <c r="I171" s="15">
        <v>143</v>
      </c>
      <c r="J171" s="15">
        <v>47</v>
      </c>
      <c r="L171" s="15">
        <v>143</v>
      </c>
      <c r="M171" s="15">
        <v>47</v>
      </c>
      <c r="O171" s="15">
        <v>143</v>
      </c>
      <c r="P171" s="15">
        <v>47</v>
      </c>
      <c r="R171" s="15">
        <f>ROW('us01'!AU143)</f>
        <v>143</v>
      </c>
      <c r="S171" s="15">
        <f>COLUMN('us01'!AU143)</f>
        <v>47</v>
      </c>
    </row>
    <row r="172" spans="3:19">
      <c r="C172" s="476">
        <v>144</v>
      </c>
      <c r="D172" s="476">
        <v>47</v>
      </c>
      <c r="E172" s="476"/>
      <c r="F172" s="476">
        <v>144</v>
      </c>
      <c r="G172" s="15">
        <v>47</v>
      </c>
      <c r="I172" s="15">
        <v>144</v>
      </c>
      <c r="J172" s="15">
        <v>47</v>
      </c>
      <c r="L172" s="15">
        <v>144</v>
      </c>
      <c r="M172" s="15">
        <v>47</v>
      </c>
      <c r="O172" s="15">
        <v>144</v>
      </c>
      <c r="P172" s="15">
        <v>47</v>
      </c>
      <c r="R172" s="15">
        <f>ROW('us01'!AU144)</f>
        <v>144</v>
      </c>
      <c r="S172" s="15">
        <f>COLUMN('us01'!AU144)</f>
        <v>47</v>
      </c>
    </row>
    <row r="173" spans="3:19">
      <c r="C173" s="476">
        <v>145</v>
      </c>
      <c r="D173" s="476">
        <v>47</v>
      </c>
      <c r="E173" s="476"/>
      <c r="F173" s="476">
        <v>145</v>
      </c>
      <c r="G173" s="15">
        <v>47</v>
      </c>
      <c r="I173" s="15">
        <v>145</v>
      </c>
      <c r="J173" s="15">
        <v>47</v>
      </c>
      <c r="L173" s="15">
        <v>145</v>
      </c>
      <c r="M173" s="15">
        <v>47</v>
      </c>
      <c r="O173" s="15">
        <v>145</v>
      </c>
      <c r="P173" s="15">
        <v>47</v>
      </c>
      <c r="R173" s="15">
        <f>ROW('us01'!AU145)</f>
        <v>145</v>
      </c>
      <c r="S173" s="15">
        <f>COLUMN('us01'!AU145)</f>
        <v>47</v>
      </c>
    </row>
    <row r="174" spans="3:19">
      <c r="C174" s="476">
        <v>146</v>
      </c>
      <c r="D174" s="476">
        <v>47</v>
      </c>
      <c r="E174" s="476"/>
      <c r="F174" s="476">
        <v>146</v>
      </c>
      <c r="G174" s="15">
        <v>47</v>
      </c>
      <c r="I174" s="15">
        <v>146</v>
      </c>
      <c r="J174" s="15">
        <v>47</v>
      </c>
      <c r="L174" s="15">
        <v>146</v>
      </c>
      <c r="M174" s="15">
        <v>47</v>
      </c>
      <c r="O174" s="15">
        <v>146</v>
      </c>
      <c r="P174" s="15">
        <v>47</v>
      </c>
      <c r="R174" s="15">
        <f>ROW('us01'!AU146)</f>
        <v>146</v>
      </c>
      <c r="S174" s="15">
        <f>COLUMN('us01'!AU146)</f>
        <v>47</v>
      </c>
    </row>
    <row r="175" spans="3:19">
      <c r="C175" s="476">
        <v>153</v>
      </c>
      <c r="D175" s="476">
        <v>20</v>
      </c>
      <c r="E175" s="476"/>
      <c r="F175" s="476">
        <v>153</v>
      </c>
      <c r="G175" s="15">
        <v>20</v>
      </c>
      <c r="I175" s="15">
        <v>153</v>
      </c>
      <c r="J175" s="15">
        <v>20</v>
      </c>
      <c r="L175" s="15">
        <v>153</v>
      </c>
      <c r="M175" s="15">
        <v>20</v>
      </c>
      <c r="O175" s="15">
        <v>153</v>
      </c>
      <c r="P175" s="15">
        <v>20</v>
      </c>
      <c r="R175" s="15">
        <f>ROW('us01'!T153)</f>
        <v>153</v>
      </c>
      <c r="S175" s="15">
        <f>COLUMN('us01'!T153)</f>
        <v>20</v>
      </c>
    </row>
    <row r="176" spans="3:19">
      <c r="C176" s="476">
        <v>153</v>
      </c>
      <c r="D176" s="476">
        <v>25</v>
      </c>
      <c r="E176" s="476"/>
      <c r="F176" s="476">
        <v>153</v>
      </c>
      <c r="G176" s="15">
        <v>25</v>
      </c>
      <c r="I176" s="15">
        <v>153</v>
      </c>
      <c r="J176" s="15">
        <v>25</v>
      </c>
      <c r="L176" s="15">
        <v>153</v>
      </c>
      <c r="M176" s="15">
        <v>25</v>
      </c>
      <c r="O176" s="15">
        <v>153</v>
      </c>
      <c r="P176" s="15">
        <v>25</v>
      </c>
      <c r="R176" s="15">
        <f>ROW('us01'!Y153)</f>
        <v>153</v>
      </c>
      <c r="S176" s="15">
        <f>COLUMN('us01'!Y153)</f>
        <v>25</v>
      </c>
    </row>
    <row r="177" spans="3:19">
      <c r="C177" s="476">
        <v>153</v>
      </c>
      <c r="D177" s="476">
        <v>30</v>
      </c>
      <c r="E177" s="476"/>
      <c r="F177" s="476">
        <v>153</v>
      </c>
      <c r="G177" s="15">
        <v>30</v>
      </c>
      <c r="I177" s="15">
        <v>153</v>
      </c>
      <c r="J177" s="15">
        <v>30</v>
      </c>
      <c r="L177" s="15">
        <v>153</v>
      </c>
      <c r="M177" s="15">
        <v>30</v>
      </c>
      <c r="O177" s="15">
        <v>153</v>
      </c>
      <c r="P177" s="15">
        <v>30</v>
      </c>
      <c r="R177" s="15">
        <f>ROW('us01'!AD153)</f>
        <v>153</v>
      </c>
      <c r="S177" s="15">
        <f>COLUMN('us01'!AD153)</f>
        <v>30</v>
      </c>
    </row>
    <row r="178" spans="3:19">
      <c r="C178" s="476">
        <v>153</v>
      </c>
      <c r="D178" s="476">
        <v>35</v>
      </c>
      <c r="E178" s="476"/>
      <c r="F178" s="476">
        <v>153</v>
      </c>
      <c r="G178" s="15">
        <v>35</v>
      </c>
      <c r="I178" s="15">
        <v>153</v>
      </c>
      <c r="J178" s="15">
        <v>35</v>
      </c>
      <c r="L178" s="15">
        <v>153</v>
      </c>
      <c r="M178" s="15">
        <v>35</v>
      </c>
      <c r="O178" s="15">
        <v>153</v>
      </c>
      <c r="P178" s="15">
        <v>35</v>
      </c>
      <c r="R178" s="15">
        <f>ROW('us01'!AI153)</f>
        <v>153</v>
      </c>
      <c r="S178" s="15">
        <f>COLUMN('us01'!AI153)</f>
        <v>35</v>
      </c>
    </row>
    <row r="179" spans="3:19">
      <c r="C179" s="476">
        <v>170</v>
      </c>
      <c r="D179" s="476">
        <v>33</v>
      </c>
      <c r="E179" s="476"/>
      <c r="F179" s="476">
        <v>170</v>
      </c>
      <c r="G179" s="15">
        <v>33</v>
      </c>
      <c r="I179" s="15">
        <v>170</v>
      </c>
      <c r="J179" s="15">
        <v>33</v>
      </c>
      <c r="L179" s="15">
        <v>170</v>
      </c>
      <c r="M179" s="15">
        <v>33</v>
      </c>
      <c r="O179" s="15">
        <v>170</v>
      </c>
      <c r="P179" s="15">
        <v>33</v>
      </c>
      <c r="R179" s="15">
        <f>ROW('us01'!AG170)</f>
        <v>170</v>
      </c>
      <c r="S179" s="15">
        <f>COLUMN('us01'!AG170)</f>
        <v>33</v>
      </c>
    </row>
    <row r="180" spans="3:19">
      <c r="C180" s="476">
        <v>180</v>
      </c>
      <c r="D180" s="476">
        <v>33</v>
      </c>
      <c r="E180" s="476"/>
      <c r="F180" s="476">
        <v>180</v>
      </c>
      <c r="G180" s="15">
        <v>33</v>
      </c>
      <c r="I180" s="15">
        <v>180</v>
      </c>
      <c r="J180" s="15">
        <v>33</v>
      </c>
      <c r="L180" s="15">
        <v>180</v>
      </c>
      <c r="M180" s="15">
        <v>33</v>
      </c>
      <c r="O180" s="15">
        <v>180</v>
      </c>
      <c r="P180" s="15">
        <v>33</v>
      </c>
      <c r="R180" s="15">
        <f>ROW('us01'!AG180)</f>
        <v>180</v>
      </c>
      <c r="S180" s="15">
        <f>COLUMN('us01'!AG180)</f>
        <v>33</v>
      </c>
    </row>
    <row r="181" spans="3:19">
      <c r="C181" s="476">
        <v>191</v>
      </c>
      <c r="D181" s="476">
        <v>15</v>
      </c>
      <c r="E181" s="476"/>
      <c r="F181" s="476">
        <v>191</v>
      </c>
      <c r="G181" s="15">
        <v>15</v>
      </c>
      <c r="I181" s="15">
        <v>191</v>
      </c>
      <c r="J181" s="15">
        <v>15</v>
      </c>
      <c r="L181" s="15">
        <v>191</v>
      </c>
      <c r="M181" s="15">
        <v>15</v>
      </c>
      <c r="O181" s="15">
        <v>191</v>
      </c>
      <c r="P181" s="15">
        <v>15</v>
      </c>
      <c r="R181" s="15">
        <f>ROW('us01'!O191)</f>
        <v>191</v>
      </c>
      <c r="S181" s="15">
        <f>COLUMN('us01'!O191)</f>
        <v>15</v>
      </c>
    </row>
    <row r="182" spans="3:19">
      <c r="C182" s="476">
        <v>192</v>
      </c>
      <c r="D182" s="476">
        <v>15</v>
      </c>
      <c r="E182" s="476"/>
      <c r="F182" s="476">
        <v>192</v>
      </c>
      <c r="G182" s="15">
        <v>15</v>
      </c>
      <c r="I182" s="15">
        <v>192</v>
      </c>
      <c r="J182" s="15">
        <v>15</v>
      </c>
      <c r="L182" s="15">
        <v>192</v>
      </c>
      <c r="M182" s="15">
        <v>15</v>
      </c>
      <c r="O182" s="15">
        <v>192</v>
      </c>
      <c r="P182" s="15">
        <v>15</v>
      </c>
      <c r="R182" s="15">
        <f>ROW('us01'!O192)</f>
        <v>192</v>
      </c>
      <c r="S182" s="15">
        <f>COLUMN('us01'!O192)</f>
        <v>15</v>
      </c>
    </row>
    <row r="183" spans="3:19">
      <c r="C183" s="476">
        <v>193</v>
      </c>
      <c r="D183" s="476">
        <v>15</v>
      </c>
      <c r="E183" s="476"/>
      <c r="F183" s="476">
        <v>193</v>
      </c>
      <c r="G183" s="15">
        <v>15</v>
      </c>
      <c r="I183" s="15">
        <v>193</v>
      </c>
      <c r="J183" s="15">
        <v>15</v>
      </c>
      <c r="L183" s="15">
        <v>193</v>
      </c>
      <c r="M183" s="15">
        <v>15</v>
      </c>
      <c r="O183" s="15">
        <v>193</v>
      </c>
      <c r="P183" s="15">
        <v>15</v>
      </c>
      <c r="R183" s="15">
        <f>ROW('us01'!O193)</f>
        <v>193</v>
      </c>
      <c r="S183" s="15">
        <f>COLUMN('us01'!O193)</f>
        <v>15</v>
      </c>
    </row>
    <row r="184" spans="3:19">
      <c r="C184" s="476">
        <v>194</v>
      </c>
      <c r="D184" s="476">
        <v>15</v>
      </c>
      <c r="E184" s="476"/>
      <c r="F184" s="476">
        <v>194</v>
      </c>
      <c r="G184" s="15">
        <v>15</v>
      </c>
      <c r="I184" s="15">
        <v>194</v>
      </c>
      <c r="J184" s="15">
        <v>15</v>
      </c>
      <c r="L184" s="15">
        <v>194</v>
      </c>
      <c r="M184" s="15">
        <v>15</v>
      </c>
      <c r="O184" s="15">
        <v>194</v>
      </c>
      <c r="P184" s="15">
        <v>15</v>
      </c>
      <c r="R184" s="15">
        <f>ROW('us01'!O194)</f>
        <v>194</v>
      </c>
      <c r="S184" s="15">
        <f>COLUMN('us01'!O194)</f>
        <v>15</v>
      </c>
    </row>
    <row r="185" spans="3:19">
      <c r="C185" s="476">
        <v>195</v>
      </c>
      <c r="D185" s="476">
        <v>15</v>
      </c>
      <c r="E185" s="476"/>
      <c r="F185" s="476">
        <v>195</v>
      </c>
      <c r="G185" s="15">
        <v>15</v>
      </c>
      <c r="I185" s="15">
        <v>195</v>
      </c>
      <c r="J185" s="15">
        <v>15</v>
      </c>
      <c r="L185" s="15">
        <v>195</v>
      </c>
      <c r="M185" s="15">
        <v>15</v>
      </c>
      <c r="O185" s="15">
        <v>195</v>
      </c>
      <c r="P185" s="15">
        <v>15</v>
      </c>
      <c r="R185" s="15">
        <f>ROW('us01'!O195)</f>
        <v>195</v>
      </c>
      <c r="S185" s="15">
        <f>COLUMN('us01'!O195)</f>
        <v>15</v>
      </c>
    </row>
    <row r="186" spans="3:19">
      <c r="C186" s="476">
        <v>191</v>
      </c>
      <c r="D186" s="476">
        <v>23</v>
      </c>
      <c r="E186" s="476"/>
      <c r="F186" s="476">
        <v>191</v>
      </c>
      <c r="G186" s="15">
        <v>23</v>
      </c>
      <c r="I186" s="15">
        <v>191</v>
      </c>
      <c r="J186" s="15">
        <v>23</v>
      </c>
      <c r="L186" s="15">
        <v>191</v>
      </c>
      <c r="M186" s="15">
        <v>23</v>
      </c>
      <c r="O186" s="15">
        <v>191</v>
      </c>
      <c r="P186" s="15">
        <v>23</v>
      </c>
      <c r="R186" s="15">
        <f>ROW('us01'!W191)</f>
        <v>191</v>
      </c>
      <c r="S186" s="15">
        <f>COLUMN('us01'!W191)</f>
        <v>23</v>
      </c>
    </row>
    <row r="187" spans="3:19">
      <c r="C187" s="476">
        <v>192</v>
      </c>
      <c r="D187" s="476">
        <v>23</v>
      </c>
      <c r="E187" s="476"/>
      <c r="F187" s="476">
        <v>192</v>
      </c>
      <c r="G187" s="15">
        <v>23</v>
      </c>
      <c r="I187" s="15">
        <v>192</v>
      </c>
      <c r="J187" s="15">
        <v>23</v>
      </c>
      <c r="L187" s="15">
        <v>192</v>
      </c>
      <c r="M187" s="15">
        <v>23</v>
      </c>
      <c r="O187" s="15">
        <v>192</v>
      </c>
      <c r="P187" s="15">
        <v>23</v>
      </c>
      <c r="R187" s="15">
        <f>ROW('us01'!W192)</f>
        <v>192</v>
      </c>
      <c r="S187" s="15">
        <f>COLUMN('us01'!W192)</f>
        <v>23</v>
      </c>
    </row>
    <row r="188" spans="3:19">
      <c r="C188" s="476">
        <v>193</v>
      </c>
      <c r="D188" s="476">
        <v>23</v>
      </c>
      <c r="E188" s="476"/>
      <c r="F188" s="476">
        <v>193</v>
      </c>
      <c r="G188" s="15">
        <v>23</v>
      </c>
      <c r="I188" s="15">
        <v>193</v>
      </c>
      <c r="J188" s="15">
        <v>23</v>
      </c>
      <c r="L188" s="15">
        <v>193</v>
      </c>
      <c r="M188" s="15">
        <v>23</v>
      </c>
      <c r="O188" s="15">
        <v>193</v>
      </c>
      <c r="P188" s="15">
        <v>23</v>
      </c>
      <c r="R188" s="15">
        <f>ROW('us01'!W193)</f>
        <v>193</v>
      </c>
      <c r="S188" s="15">
        <f>COLUMN('us01'!W193)</f>
        <v>23</v>
      </c>
    </row>
    <row r="189" spans="3:19">
      <c r="C189" s="476">
        <v>194</v>
      </c>
      <c r="D189" s="476">
        <v>23</v>
      </c>
      <c r="E189" s="476"/>
      <c r="F189" s="476">
        <v>194</v>
      </c>
      <c r="G189" s="15">
        <v>23</v>
      </c>
      <c r="I189" s="15">
        <v>194</v>
      </c>
      <c r="J189" s="15">
        <v>23</v>
      </c>
      <c r="L189" s="15">
        <v>194</v>
      </c>
      <c r="M189" s="15">
        <v>23</v>
      </c>
      <c r="O189" s="15">
        <v>194</v>
      </c>
      <c r="P189" s="15">
        <v>23</v>
      </c>
      <c r="R189" s="15">
        <f>ROW('us01'!W194)</f>
        <v>194</v>
      </c>
      <c r="S189" s="15">
        <f>COLUMN('us01'!W194)</f>
        <v>23</v>
      </c>
    </row>
    <row r="190" spans="3:19">
      <c r="C190" s="476">
        <v>195</v>
      </c>
      <c r="D190" s="476">
        <v>23</v>
      </c>
      <c r="E190" s="476"/>
      <c r="F190" s="476">
        <v>195</v>
      </c>
      <c r="G190" s="15">
        <v>23</v>
      </c>
      <c r="I190" s="15">
        <v>195</v>
      </c>
      <c r="J190" s="15">
        <v>23</v>
      </c>
      <c r="L190" s="15">
        <v>195</v>
      </c>
      <c r="M190" s="15">
        <v>23</v>
      </c>
      <c r="O190" s="15">
        <v>195</v>
      </c>
      <c r="P190" s="15">
        <v>23</v>
      </c>
      <c r="R190" s="15">
        <f>ROW('us01'!W195)</f>
        <v>195</v>
      </c>
      <c r="S190" s="15">
        <f>COLUMN('us01'!W195)</f>
        <v>23</v>
      </c>
    </row>
    <row r="191" spans="3:19">
      <c r="C191" s="476">
        <v>191</v>
      </c>
      <c r="D191" s="476">
        <v>31</v>
      </c>
      <c r="E191" s="476"/>
      <c r="F191" s="476">
        <v>191</v>
      </c>
      <c r="G191" s="15">
        <v>31</v>
      </c>
      <c r="I191" s="15">
        <v>191</v>
      </c>
      <c r="J191" s="15">
        <v>31</v>
      </c>
      <c r="L191" s="15">
        <v>191</v>
      </c>
      <c r="M191" s="15">
        <v>31</v>
      </c>
      <c r="O191" s="15">
        <v>191</v>
      </c>
      <c r="P191" s="15">
        <v>31</v>
      </c>
      <c r="R191" s="15">
        <f>ROW('us01'!AE191)</f>
        <v>191</v>
      </c>
      <c r="S191" s="15">
        <f>COLUMN('us01'!AE191)</f>
        <v>31</v>
      </c>
    </row>
    <row r="192" spans="3:19">
      <c r="C192" s="476">
        <v>192</v>
      </c>
      <c r="D192" s="476">
        <v>31</v>
      </c>
      <c r="E192" s="476"/>
      <c r="F192" s="476">
        <v>192</v>
      </c>
      <c r="G192" s="15">
        <v>31</v>
      </c>
      <c r="I192" s="15">
        <v>192</v>
      </c>
      <c r="J192" s="15">
        <v>31</v>
      </c>
      <c r="L192" s="15">
        <v>192</v>
      </c>
      <c r="M192" s="15">
        <v>31</v>
      </c>
      <c r="O192" s="15">
        <v>192</v>
      </c>
      <c r="P192" s="15">
        <v>31</v>
      </c>
      <c r="R192" s="15">
        <f>ROW('us01'!AE192)</f>
        <v>192</v>
      </c>
      <c r="S192" s="15">
        <f>COLUMN('us01'!AE192)</f>
        <v>31</v>
      </c>
    </row>
    <row r="193" spans="3:19">
      <c r="C193" s="476">
        <v>193</v>
      </c>
      <c r="D193" s="476">
        <v>31</v>
      </c>
      <c r="E193" s="476"/>
      <c r="F193" s="476">
        <v>193</v>
      </c>
      <c r="G193" s="15">
        <v>31</v>
      </c>
      <c r="I193" s="15">
        <v>193</v>
      </c>
      <c r="J193" s="15">
        <v>31</v>
      </c>
      <c r="L193" s="15">
        <v>193</v>
      </c>
      <c r="M193" s="15">
        <v>31</v>
      </c>
      <c r="O193" s="15">
        <v>193</v>
      </c>
      <c r="P193" s="15">
        <v>31</v>
      </c>
      <c r="R193" s="15">
        <f>ROW('us01'!AE193)</f>
        <v>193</v>
      </c>
      <c r="S193" s="15">
        <f>COLUMN('us01'!AE193)</f>
        <v>31</v>
      </c>
    </row>
    <row r="194" spans="3:19">
      <c r="C194" s="476">
        <v>194</v>
      </c>
      <c r="D194" s="476">
        <v>31</v>
      </c>
      <c r="E194" s="476"/>
      <c r="F194" s="476">
        <v>194</v>
      </c>
      <c r="G194" s="15">
        <v>31</v>
      </c>
      <c r="I194" s="15">
        <v>194</v>
      </c>
      <c r="J194" s="15">
        <v>31</v>
      </c>
      <c r="L194" s="15">
        <v>194</v>
      </c>
      <c r="M194" s="15">
        <v>31</v>
      </c>
      <c r="O194" s="15">
        <v>194</v>
      </c>
      <c r="P194" s="15">
        <v>31</v>
      </c>
      <c r="R194" s="15">
        <f>ROW('us01'!AE194)</f>
        <v>194</v>
      </c>
      <c r="S194" s="15">
        <f>COLUMN('us01'!AE194)</f>
        <v>31</v>
      </c>
    </row>
    <row r="195" spans="3:19">
      <c r="C195" s="476">
        <v>195</v>
      </c>
      <c r="D195" s="476">
        <v>31</v>
      </c>
      <c r="E195" s="476"/>
      <c r="F195" s="476">
        <v>195</v>
      </c>
      <c r="G195" s="15">
        <v>31</v>
      </c>
      <c r="I195" s="15">
        <v>195</v>
      </c>
      <c r="J195" s="15">
        <v>31</v>
      </c>
      <c r="L195" s="15">
        <v>195</v>
      </c>
      <c r="M195" s="15">
        <v>31</v>
      </c>
      <c r="O195" s="15">
        <v>195</v>
      </c>
      <c r="P195" s="15">
        <v>31</v>
      </c>
      <c r="R195" s="15">
        <f>ROW('us01'!AE195)</f>
        <v>195</v>
      </c>
      <c r="S195" s="15">
        <f>COLUMN('us01'!AE195)</f>
        <v>31</v>
      </c>
    </row>
    <row r="196" spans="3:19">
      <c r="C196" s="476">
        <v>204</v>
      </c>
      <c r="D196" s="476">
        <v>39</v>
      </c>
      <c r="E196" s="476"/>
      <c r="F196" s="476">
        <v>204</v>
      </c>
      <c r="G196" s="15">
        <v>39</v>
      </c>
      <c r="I196" s="15">
        <v>204</v>
      </c>
      <c r="J196" s="15">
        <v>39</v>
      </c>
      <c r="L196" s="15">
        <v>204</v>
      </c>
      <c r="M196" s="15">
        <v>39</v>
      </c>
      <c r="O196" s="15">
        <v>204</v>
      </c>
      <c r="P196" s="15">
        <v>39</v>
      </c>
      <c r="R196" s="15">
        <f>ROW('us01'!AM204)</f>
        <v>204</v>
      </c>
      <c r="S196" s="15">
        <f>COLUMN('us01'!AM204)</f>
        <v>39</v>
      </c>
    </row>
    <row r="197" spans="3:19">
      <c r="C197" s="476">
        <v>207</v>
      </c>
      <c r="D197" s="476">
        <v>39</v>
      </c>
      <c r="E197" s="476"/>
      <c r="F197" s="476">
        <v>207</v>
      </c>
      <c r="G197" s="15">
        <v>39</v>
      </c>
      <c r="I197" s="15">
        <v>207</v>
      </c>
      <c r="J197" s="15">
        <v>39</v>
      </c>
      <c r="L197" s="15">
        <v>207</v>
      </c>
      <c r="M197" s="15">
        <v>39</v>
      </c>
      <c r="O197" s="15">
        <v>207</v>
      </c>
      <c r="P197" s="15">
        <v>39</v>
      </c>
      <c r="R197" s="15">
        <f>ROW('us01'!AM207)</f>
        <v>207</v>
      </c>
      <c r="S197" s="15">
        <f>COLUMN('us01'!AM207)</f>
        <v>39</v>
      </c>
    </row>
    <row r="198" spans="3:19">
      <c r="C198" s="476">
        <v>210</v>
      </c>
      <c r="D198" s="476">
        <v>39</v>
      </c>
      <c r="E198" s="476"/>
      <c r="F198" s="476">
        <v>210</v>
      </c>
      <c r="G198" s="15">
        <v>39</v>
      </c>
      <c r="I198" s="15">
        <v>210</v>
      </c>
      <c r="J198" s="15">
        <v>39</v>
      </c>
      <c r="L198" s="15">
        <v>210</v>
      </c>
      <c r="M198" s="15">
        <v>39</v>
      </c>
      <c r="O198" s="15">
        <v>210</v>
      </c>
      <c r="P198" s="15">
        <v>39</v>
      </c>
      <c r="R198" s="15">
        <f>ROW('us01'!AM210)</f>
        <v>210</v>
      </c>
      <c r="S198" s="15">
        <f>COLUMN('us01'!AM210)</f>
        <v>39</v>
      </c>
    </row>
    <row r="199" spans="3:19">
      <c r="C199" s="476">
        <v>213</v>
      </c>
      <c r="D199" s="476">
        <v>39</v>
      </c>
      <c r="E199" s="476"/>
      <c r="F199" s="476">
        <v>213</v>
      </c>
      <c r="G199" s="15">
        <v>39</v>
      </c>
      <c r="I199" s="15">
        <v>213</v>
      </c>
      <c r="J199" s="15">
        <v>39</v>
      </c>
      <c r="L199" s="15">
        <v>213</v>
      </c>
      <c r="M199" s="15">
        <v>39</v>
      </c>
      <c r="O199" s="15">
        <v>213</v>
      </c>
      <c r="P199" s="15">
        <v>39</v>
      </c>
      <c r="R199" s="15">
        <f>ROW('us01'!AM213)</f>
        <v>213</v>
      </c>
      <c r="S199" s="15">
        <f>COLUMN('us01'!AM213)</f>
        <v>39</v>
      </c>
    </row>
    <row r="200" spans="3:19">
      <c r="C200" s="476">
        <v>216</v>
      </c>
      <c r="D200" s="476">
        <v>39</v>
      </c>
      <c r="E200" s="476"/>
      <c r="F200" s="476">
        <v>216</v>
      </c>
      <c r="G200" s="15">
        <v>39</v>
      </c>
      <c r="I200" s="15">
        <v>216</v>
      </c>
      <c r="J200" s="15">
        <v>39</v>
      </c>
      <c r="L200" s="15">
        <v>216</v>
      </c>
      <c r="M200" s="15">
        <v>39</v>
      </c>
      <c r="O200" s="15">
        <v>216</v>
      </c>
      <c r="P200" s="15">
        <v>39</v>
      </c>
      <c r="R200" s="15">
        <f>ROW('us01'!AM216)</f>
        <v>216</v>
      </c>
      <c r="S200" s="15">
        <f>COLUMN('us01'!AM216)</f>
        <v>39</v>
      </c>
    </row>
    <row r="201" spans="3:19">
      <c r="C201" s="476">
        <v>219</v>
      </c>
      <c r="D201" s="476">
        <v>39</v>
      </c>
      <c r="E201" s="476"/>
      <c r="F201" s="476">
        <v>219</v>
      </c>
      <c r="G201" s="15">
        <v>39</v>
      </c>
      <c r="I201" s="15">
        <v>219</v>
      </c>
      <c r="J201" s="15">
        <v>39</v>
      </c>
      <c r="L201" s="15">
        <v>219</v>
      </c>
      <c r="M201" s="15">
        <v>39</v>
      </c>
      <c r="O201" s="15">
        <v>219</v>
      </c>
      <c r="P201" s="15">
        <v>39</v>
      </c>
      <c r="R201" s="15">
        <f>ROW('us01'!AM219)</f>
        <v>219</v>
      </c>
      <c r="S201" s="15">
        <f>COLUMN('us01'!AM219)</f>
        <v>39</v>
      </c>
    </row>
    <row r="202" spans="3:19">
      <c r="C202" s="476">
        <v>222</v>
      </c>
      <c r="D202" s="476">
        <v>39</v>
      </c>
      <c r="E202" s="476"/>
      <c r="F202" s="476">
        <v>222</v>
      </c>
      <c r="G202" s="15">
        <v>39</v>
      </c>
      <c r="I202" s="15">
        <v>222</v>
      </c>
      <c r="J202" s="15">
        <v>39</v>
      </c>
      <c r="L202" s="15">
        <v>222</v>
      </c>
      <c r="M202" s="15">
        <v>39</v>
      </c>
      <c r="O202" s="15">
        <v>222</v>
      </c>
      <c r="P202" s="15">
        <v>39</v>
      </c>
      <c r="R202" s="15">
        <f>ROW('us01'!AM222)</f>
        <v>222</v>
      </c>
      <c r="S202" s="15">
        <f>COLUMN('us01'!AM222)</f>
        <v>39</v>
      </c>
    </row>
    <row r="203" spans="3:19">
      <c r="C203" s="476">
        <v>237</v>
      </c>
      <c r="D203" s="476">
        <v>5</v>
      </c>
      <c r="E203" s="476"/>
      <c r="F203" s="476">
        <v>237</v>
      </c>
      <c r="G203" s="15">
        <v>5</v>
      </c>
      <c r="I203" s="15">
        <v>237</v>
      </c>
      <c r="J203" s="15">
        <v>5</v>
      </c>
      <c r="L203" s="15">
        <v>237</v>
      </c>
      <c r="M203" s="15">
        <v>5</v>
      </c>
      <c r="O203" s="15">
        <v>237</v>
      </c>
      <c r="P203" s="15">
        <v>5</v>
      </c>
      <c r="R203" s="15">
        <f>ROW('us01'!E237)</f>
        <v>237</v>
      </c>
      <c r="S203" s="15">
        <f>COLUMN('us01'!E237)</f>
        <v>5</v>
      </c>
    </row>
    <row r="204" spans="3:19">
      <c r="C204" s="476">
        <v>238</v>
      </c>
      <c r="D204" s="476">
        <v>5</v>
      </c>
      <c r="E204" s="476"/>
      <c r="F204" s="476">
        <v>238</v>
      </c>
      <c r="G204" s="15">
        <v>5</v>
      </c>
      <c r="I204" s="15">
        <v>238</v>
      </c>
      <c r="J204" s="15">
        <v>5</v>
      </c>
      <c r="L204" s="15">
        <v>238</v>
      </c>
      <c r="M204" s="15">
        <v>5</v>
      </c>
      <c r="O204" s="15">
        <v>238</v>
      </c>
      <c r="P204" s="15">
        <v>5</v>
      </c>
      <c r="R204" s="15">
        <f>ROW('us01'!E238)</f>
        <v>238</v>
      </c>
      <c r="S204" s="15">
        <f>COLUMN('us01'!E238)</f>
        <v>5</v>
      </c>
    </row>
    <row r="205" spans="3:19">
      <c r="C205" s="476">
        <v>239</v>
      </c>
      <c r="D205" s="476">
        <v>5</v>
      </c>
      <c r="E205" s="476"/>
      <c r="F205" s="476">
        <v>239</v>
      </c>
      <c r="G205" s="15">
        <v>5</v>
      </c>
      <c r="I205" s="15">
        <v>239</v>
      </c>
      <c r="J205" s="15">
        <v>5</v>
      </c>
      <c r="L205" s="15">
        <v>239</v>
      </c>
      <c r="M205" s="15">
        <v>5</v>
      </c>
      <c r="O205" s="15">
        <v>239</v>
      </c>
      <c r="P205" s="15">
        <v>5</v>
      </c>
      <c r="R205" s="15">
        <f>ROW('us01'!E239)</f>
        <v>239</v>
      </c>
      <c r="S205" s="15">
        <f>COLUMN('us01'!E239)</f>
        <v>5</v>
      </c>
    </row>
    <row r="206" spans="3:19">
      <c r="C206" s="476">
        <v>240</v>
      </c>
      <c r="D206" s="476">
        <v>5</v>
      </c>
      <c r="E206" s="476"/>
      <c r="F206" s="476">
        <v>240</v>
      </c>
      <c r="G206" s="15">
        <v>5</v>
      </c>
      <c r="I206" s="15">
        <v>240</v>
      </c>
      <c r="J206" s="15">
        <v>5</v>
      </c>
      <c r="L206" s="15">
        <v>240</v>
      </c>
      <c r="M206" s="15">
        <v>5</v>
      </c>
      <c r="O206" s="15">
        <v>240</v>
      </c>
      <c r="P206" s="15">
        <v>5</v>
      </c>
      <c r="R206" s="15">
        <f>ROW('us01'!E240)</f>
        <v>240</v>
      </c>
      <c r="S206" s="15">
        <f>COLUMN('us01'!E240)</f>
        <v>5</v>
      </c>
    </row>
    <row r="207" spans="3:19">
      <c r="C207" s="476">
        <v>241</v>
      </c>
      <c r="D207" s="476">
        <v>5</v>
      </c>
      <c r="E207" s="476"/>
      <c r="F207" s="476">
        <v>241</v>
      </c>
      <c r="G207" s="15">
        <v>5</v>
      </c>
      <c r="I207" s="15">
        <v>241</v>
      </c>
      <c r="J207" s="15">
        <v>5</v>
      </c>
      <c r="L207" s="15">
        <v>241</v>
      </c>
      <c r="M207" s="15">
        <v>5</v>
      </c>
      <c r="O207" s="15">
        <v>241</v>
      </c>
      <c r="P207" s="15">
        <v>5</v>
      </c>
      <c r="R207" s="15">
        <f>ROW('us01'!E241)</f>
        <v>241</v>
      </c>
      <c r="S207" s="15">
        <f>COLUMN('us01'!E241)</f>
        <v>5</v>
      </c>
    </row>
    <row r="208" spans="3:19">
      <c r="C208" s="476">
        <v>237</v>
      </c>
      <c r="D208" s="476">
        <v>11</v>
      </c>
      <c r="E208" s="476"/>
      <c r="F208" s="476">
        <v>237</v>
      </c>
      <c r="G208" s="15">
        <v>11</v>
      </c>
      <c r="I208" s="15">
        <v>237</v>
      </c>
      <c r="J208" s="15">
        <v>11</v>
      </c>
      <c r="L208" s="15">
        <v>237</v>
      </c>
      <c r="M208" s="15">
        <v>11</v>
      </c>
      <c r="O208" s="15">
        <v>237</v>
      </c>
      <c r="P208" s="15">
        <v>11</v>
      </c>
      <c r="R208" s="15">
        <f>ROW('us01'!K237)</f>
        <v>237</v>
      </c>
      <c r="S208" s="15">
        <f>COLUMN('us01'!K237)</f>
        <v>11</v>
      </c>
    </row>
    <row r="209" spans="3:19">
      <c r="C209" s="476">
        <v>238</v>
      </c>
      <c r="D209" s="476">
        <v>11</v>
      </c>
      <c r="E209" s="476"/>
      <c r="F209" s="476">
        <v>238</v>
      </c>
      <c r="G209" s="15">
        <v>11</v>
      </c>
      <c r="I209" s="15">
        <v>238</v>
      </c>
      <c r="J209" s="15">
        <v>11</v>
      </c>
      <c r="L209" s="15">
        <v>238</v>
      </c>
      <c r="M209" s="15">
        <v>11</v>
      </c>
      <c r="O209" s="15">
        <v>238</v>
      </c>
      <c r="P209" s="15">
        <v>11</v>
      </c>
      <c r="R209" s="15">
        <f>ROW('us01'!K238)</f>
        <v>238</v>
      </c>
      <c r="S209" s="15">
        <f>COLUMN('us01'!K238)</f>
        <v>11</v>
      </c>
    </row>
    <row r="210" spans="3:19">
      <c r="C210" s="476">
        <v>239</v>
      </c>
      <c r="D210" s="476">
        <v>11</v>
      </c>
      <c r="E210" s="476"/>
      <c r="F210" s="476">
        <v>239</v>
      </c>
      <c r="G210" s="15">
        <v>11</v>
      </c>
      <c r="I210" s="15">
        <v>239</v>
      </c>
      <c r="J210" s="15">
        <v>11</v>
      </c>
      <c r="L210" s="15">
        <v>239</v>
      </c>
      <c r="M210" s="15">
        <v>11</v>
      </c>
      <c r="O210" s="15">
        <v>239</v>
      </c>
      <c r="P210" s="15">
        <v>11</v>
      </c>
      <c r="R210" s="15">
        <f>ROW('us01'!K239)</f>
        <v>239</v>
      </c>
      <c r="S210" s="15">
        <f>COLUMN('us01'!K239)</f>
        <v>11</v>
      </c>
    </row>
    <row r="211" spans="3:19">
      <c r="C211" s="476">
        <v>240</v>
      </c>
      <c r="D211" s="476">
        <v>11</v>
      </c>
      <c r="E211" s="476"/>
      <c r="F211" s="476">
        <v>240</v>
      </c>
      <c r="G211" s="15">
        <v>11</v>
      </c>
      <c r="I211" s="15">
        <v>240</v>
      </c>
      <c r="J211" s="15">
        <v>11</v>
      </c>
      <c r="L211" s="15">
        <v>240</v>
      </c>
      <c r="M211" s="15">
        <v>11</v>
      </c>
      <c r="O211" s="15">
        <v>240</v>
      </c>
      <c r="P211" s="15">
        <v>11</v>
      </c>
      <c r="R211" s="15">
        <f>ROW('us01'!K240)</f>
        <v>240</v>
      </c>
      <c r="S211" s="15">
        <f>COLUMN('us01'!K240)</f>
        <v>11</v>
      </c>
    </row>
    <row r="212" spans="3:19">
      <c r="C212" s="476">
        <v>241</v>
      </c>
      <c r="D212" s="476">
        <v>11</v>
      </c>
      <c r="E212" s="476"/>
      <c r="F212" s="476">
        <v>241</v>
      </c>
      <c r="G212" s="15">
        <v>11</v>
      </c>
      <c r="I212" s="15">
        <v>241</v>
      </c>
      <c r="J212" s="15">
        <v>11</v>
      </c>
      <c r="L212" s="15">
        <v>241</v>
      </c>
      <c r="M212" s="15">
        <v>11</v>
      </c>
      <c r="O212" s="15">
        <v>241</v>
      </c>
      <c r="P212" s="15">
        <v>11</v>
      </c>
      <c r="R212" s="15">
        <f>ROW('us01'!K241)</f>
        <v>241</v>
      </c>
      <c r="S212" s="15">
        <f>COLUMN('us01'!K241)</f>
        <v>11</v>
      </c>
    </row>
    <row r="213" spans="3:19">
      <c r="C213" s="476">
        <v>237</v>
      </c>
      <c r="D213" s="476">
        <v>16</v>
      </c>
      <c r="E213" s="476"/>
      <c r="F213" s="476">
        <v>237</v>
      </c>
      <c r="G213" s="15">
        <v>16</v>
      </c>
      <c r="I213" s="15">
        <v>237</v>
      </c>
      <c r="J213" s="15">
        <v>16</v>
      </c>
      <c r="L213" s="15">
        <v>237</v>
      </c>
      <c r="M213" s="15">
        <v>16</v>
      </c>
      <c r="O213" s="15">
        <v>237</v>
      </c>
      <c r="P213" s="15">
        <v>16</v>
      </c>
      <c r="R213" s="15">
        <f>ROW('us01'!P237)</f>
        <v>237</v>
      </c>
      <c r="S213" s="15">
        <f>COLUMN('us01'!P237)</f>
        <v>16</v>
      </c>
    </row>
    <row r="214" spans="3:19">
      <c r="C214" s="476">
        <v>238</v>
      </c>
      <c r="D214" s="476">
        <v>16</v>
      </c>
      <c r="E214" s="476"/>
      <c r="F214" s="476">
        <v>238</v>
      </c>
      <c r="G214" s="15">
        <v>16</v>
      </c>
      <c r="I214" s="15">
        <v>238</v>
      </c>
      <c r="J214" s="15">
        <v>16</v>
      </c>
      <c r="L214" s="15">
        <v>238</v>
      </c>
      <c r="M214" s="15">
        <v>16</v>
      </c>
      <c r="O214" s="15">
        <v>238</v>
      </c>
      <c r="P214" s="15">
        <v>16</v>
      </c>
      <c r="R214" s="15">
        <f>ROW('us01'!P238)</f>
        <v>238</v>
      </c>
      <c r="S214" s="15">
        <f>COLUMN('us01'!P238)</f>
        <v>16</v>
      </c>
    </row>
    <row r="215" spans="3:19">
      <c r="C215" s="476">
        <v>239</v>
      </c>
      <c r="D215" s="476">
        <v>16</v>
      </c>
      <c r="E215" s="476"/>
      <c r="F215" s="476">
        <v>239</v>
      </c>
      <c r="G215" s="15">
        <v>16</v>
      </c>
      <c r="I215" s="15">
        <v>239</v>
      </c>
      <c r="J215" s="15">
        <v>16</v>
      </c>
      <c r="L215" s="15">
        <v>239</v>
      </c>
      <c r="M215" s="15">
        <v>16</v>
      </c>
      <c r="O215" s="15">
        <v>239</v>
      </c>
      <c r="P215" s="15">
        <v>16</v>
      </c>
      <c r="R215" s="15">
        <f>ROW('us01'!P239)</f>
        <v>239</v>
      </c>
      <c r="S215" s="15">
        <f>COLUMN('us01'!P239)</f>
        <v>16</v>
      </c>
    </row>
    <row r="216" spans="3:19">
      <c r="C216" s="476">
        <v>240</v>
      </c>
      <c r="D216" s="476">
        <v>16</v>
      </c>
      <c r="E216" s="476"/>
      <c r="F216" s="476">
        <v>240</v>
      </c>
      <c r="G216" s="15">
        <v>16</v>
      </c>
      <c r="I216" s="15">
        <v>240</v>
      </c>
      <c r="J216" s="15">
        <v>16</v>
      </c>
      <c r="L216" s="15">
        <v>240</v>
      </c>
      <c r="M216" s="15">
        <v>16</v>
      </c>
      <c r="O216" s="15">
        <v>240</v>
      </c>
      <c r="P216" s="15">
        <v>16</v>
      </c>
      <c r="R216" s="15">
        <f>ROW('us01'!P240)</f>
        <v>240</v>
      </c>
      <c r="S216" s="15">
        <f>COLUMN('us01'!P240)</f>
        <v>16</v>
      </c>
    </row>
    <row r="217" spans="3:19">
      <c r="C217" s="476">
        <v>241</v>
      </c>
      <c r="D217" s="476">
        <v>16</v>
      </c>
      <c r="E217" s="476"/>
      <c r="F217" s="476">
        <v>241</v>
      </c>
      <c r="G217" s="15">
        <v>16</v>
      </c>
      <c r="I217" s="15">
        <v>241</v>
      </c>
      <c r="J217" s="15">
        <v>16</v>
      </c>
      <c r="L217" s="15">
        <v>241</v>
      </c>
      <c r="M217" s="15">
        <v>16</v>
      </c>
      <c r="O217" s="15">
        <v>241</v>
      </c>
      <c r="P217" s="15">
        <v>16</v>
      </c>
      <c r="R217" s="15">
        <f>ROW('us01'!P241)</f>
        <v>241</v>
      </c>
      <c r="S217" s="15">
        <f>COLUMN('us01'!P241)</f>
        <v>16</v>
      </c>
    </row>
    <row r="218" spans="3:19">
      <c r="C218" s="476">
        <v>237</v>
      </c>
      <c r="D218" s="476">
        <v>21</v>
      </c>
      <c r="E218" s="476"/>
      <c r="F218" s="476">
        <v>237</v>
      </c>
      <c r="G218" s="15">
        <v>21</v>
      </c>
      <c r="I218" s="15">
        <v>237</v>
      </c>
      <c r="J218" s="15">
        <v>21</v>
      </c>
      <c r="L218" s="15">
        <v>237</v>
      </c>
      <c r="M218" s="15">
        <v>21</v>
      </c>
      <c r="O218" s="15">
        <v>237</v>
      </c>
      <c r="P218" s="15">
        <v>21</v>
      </c>
      <c r="R218" s="15">
        <f>ROW('us01'!U237)</f>
        <v>237</v>
      </c>
      <c r="S218" s="15">
        <f>COLUMN('us01'!U237)</f>
        <v>21</v>
      </c>
    </row>
    <row r="219" spans="3:19">
      <c r="C219" s="476">
        <v>238</v>
      </c>
      <c r="D219" s="476">
        <v>21</v>
      </c>
      <c r="E219" s="476"/>
      <c r="F219" s="476">
        <v>238</v>
      </c>
      <c r="G219" s="15">
        <v>21</v>
      </c>
      <c r="I219" s="15">
        <v>238</v>
      </c>
      <c r="J219" s="15">
        <v>21</v>
      </c>
      <c r="L219" s="15">
        <v>238</v>
      </c>
      <c r="M219" s="15">
        <v>21</v>
      </c>
      <c r="O219" s="15">
        <v>238</v>
      </c>
      <c r="P219" s="15">
        <v>21</v>
      </c>
      <c r="R219" s="15">
        <f>ROW('us01'!U238)</f>
        <v>238</v>
      </c>
      <c r="S219" s="15">
        <f>COLUMN('us01'!U238)</f>
        <v>21</v>
      </c>
    </row>
    <row r="220" spans="3:19">
      <c r="C220" s="476">
        <v>239</v>
      </c>
      <c r="D220" s="476">
        <v>21</v>
      </c>
      <c r="E220" s="476"/>
      <c r="F220" s="476">
        <v>239</v>
      </c>
      <c r="G220" s="15">
        <v>21</v>
      </c>
      <c r="I220" s="15">
        <v>239</v>
      </c>
      <c r="J220" s="15">
        <v>21</v>
      </c>
      <c r="L220" s="15">
        <v>239</v>
      </c>
      <c r="M220" s="15">
        <v>21</v>
      </c>
      <c r="O220" s="15">
        <v>239</v>
      </c>
      <c r="P220" s="15">
        <v>21</v>
      </c>
      <c r="R220" s="15">
        <f>ROW('us01'!U239)</f>
        <v>239</v>
      </c>
      <c r="S220" s="15">
        <f>COLUMN('us01'!U239)</f>
        <v>21</v>
      </c>
    </row>
    <row r="221" spans="3:19">
      <c r="C221" s="476">
        <v>240</v>
      </c>
      <c r="D221" s="476">
        <v>21</v>
      </c>
      <c r="E221" s="476"/>
      <c r="F221" s="476">
        <v>240</v>
      </c>
      <c r="G221" s="15">
        <v>21</v>
      </c>
      <c r="I221" s="15">
        <v>240</v>
      </c>
      <c r="J221" s="15">
        <v>21</v>
      </c>
      <c r="L221" s="15">
        <v>240</v>
      </c>
      <c r="M221" s="15">
        <v>21</v>
      </c>
      <c r="O221" s="15">
        <v>240</v>
      </c>
      <c r="P221" s="15">
        <v>21</v>
      </c>
      <c r="R221" s="15">
        <f>ROW('us01'!U240)</f>
        <v>240</v>
      </c>
      <c r="S221" s="15">
        <f>COLUMN('us01'!U240)</f>
        <v>21</v>
      </c>
    </row>
    <row r="222" spans="3:19">
      <c r="C222" s="476">
        <v>241</v>
      </c>
      <c r="D222" s="476">
        <v>21</v>
      </c>
      <c r="E222" s="476"/>
      <c r="F222" s="476">
        <v>241</v>
      </c>
      <c r="G222" s="15">
        <v>21</v>
      </c>
      <c r="I222" s="15">
        <v>241</v>
      </c>
      <c r="J222" s="15">
        <v>21</v>
      </c>
      <c r="L222" s="15">
        <v>241</v>
      </c>
      <c r="M222" s="15">
        <v>21</v>
      </c>
      <c r="O222" s="15">
        <v>241</v>
      </c>
      <c r="P222" s="15">
        <v>21</v>
      </c>
      <c r="R222" s="15">
        <f>ROW('us01'!U241)</f>
        <v>241</v>
      </c>
      <c r="S222" s="15">
        <f>COLUMN('us01'!U241)</f>
        <v>21</v>
      </c>
    </row>
    <row r="223" spans="3:19">
      <c r="C223" s="476">
        <v>237</v>
      </c>
      <c r="D223" s="476">
        <v>26</v>
      </c>
      <c r="E223" s="476"/>
      <c r="F223" s="476">
        <v>237</v>
      </c>
      <c r="G223" s="15">
        <v>26</v>
      </c>
      <c r="I223" s="15">
        <v>237</v>
      </c>
      <c r="J223" s="15">
        <v>26</v>
      </c>
      <c r="L223" s="15">
        <v>237</v>
      </c>
      <c r="M223" s="15">
        <v>26</v>
      </c>
      <c r="O223" s="15">
        <v>237</v>
      </c>
      <c r="P223" s="15">
        <v>26</v>
      </c>
      <c r="R223" s="15">
        <f>ROW('us01'!Z237)</f>
        <v>237</v>
      </c>
      <c r="S223" s="15">
        <f>COLUMN('us01'!Z237)</f>
        <v>26</v>
      </c>
    </row>
    <row r="224" spans="3:19">
      <c r="C224" s="476">
        <v>238</v>
      </c>
      <c r="D224" s="476">
        <v>26</v>
      </c>
      <c r="E224" s="476"/>
      <c r="F224" s="476">
        <v>238</v>
      </c>
      <c r="G224" s="15">
        <v>26</v>
      </c>
      <c r="I224" s="15">
        <v>238</v>
      </c>
      <c r="J224" s="15">
        <v>26</v>
      </c>
      <c r="L224" s="15">
        <v>238</v>
      </c>
      <c r="M224" s="15">
        <v>26</v>
      </c>
      <c r="O224" s="15">
        <v>238</v>
      </c>
      <c r="P224" s="15">
        <v>26</v>
      </c>
      <c r="R224" s="15">
        <f>ROW('us01'!Z238)</f>
        <v>238</v>
      </c>
      <c r="S224" s="15">
        <f>COLUMN('us01'!Z238)</f>
        <v>26</v>
      </c>
    </row>
    <row r="225" spans="3:19">
      <c r="C225" s="476">
        <v>239</v>
      </c>
      <c r="D225" s="476">
        <v>26</v>
      </c>
      <c r="E225" s="476"/>
      <c r="F225" s="476">
        <v>239</v>
      </c>
      <c r="G225" s="15">
        <v>26</v>
      </c>
      <c r="I225" s="15">
        <v>239</v>
      </c>
      <c r="J225" s="15">
        <v>26</v>
      </c>
      <c r="L225" s="15">
        <v>239</v>
      </c>
      <c r="M225" s="15">
        <v>26</v>
      </c>
      <c r="O225" s="15">
        <v>239</v>
      </c>
      <c r="P225" s="15">
        <v>26</v>
      </c>
      <c r="R225" s="15">
        <f>ROW('us01'!Z239)</f>
        <v>239</v>
      </c>
      <c r="S225" s="15">
        <f>COLUMN('us01'!Z239)</f>
        <v>26</v>
      </c>
    </row>
    <row r="226" spans="3:19">
      <c r="C226" s="476">
        <v>240</v>
      </c>
      <c r="D226" s="476">
        <v>26</v>
      </c>
      <c r="E226" s="476"/>
      <c r="F226" s="476">
        <v>240</v>
      </c>
      <c r="G226" s="15">
        <v>26</v>
      </c>
      <c r="I226" s="15">
        <v>240</v>
      </c>
      <c r="J226" s="15">
        <v>26</v>
      </c>
      <c r="L226" s="15">
        <v>240</v>
      </c>
      <c r="M226" s="15">
        <v>26</v>
      </c>
      <c r="O226" s="15">
        <v>240</v>
      </c>
      <c r="P226" s="15">
        <v>26</v>
      </c>
      <c r="R226" s="15">
        <f>ROW('us01'!Z240)</f>
        <v>240</v>
      </c>
      <c r="S226" s="15">
        <f>COLUMN('us01'!Z240)</f>
        <v>26</v>
      </c>
    </row>
    <row r="227" spans="3:19">
      <c r="C227" s="476">
        <v>241</v>
      </c>
      <c r="D227" s="476">
        <v>26</v>
      </c>
      <c r="E227" s="476"/>
      <c r="F227" s="476">
        <v>241</v>
      </c>
      <c r="G227" s="15">
        <v>26</v>
      </c>
      <c r="I227" s="15">
        <v>241</v>
      </c>
      <c r="J227" s="15">
        <v>26</v>
      </c>
      <c r="L227" s="15">
        <v>241</v>
      </c>
      <c r="M227" s="15">
        <v>26</v>
      </c>
      <c r="O227" s="15">
        <v>241</v>
      </c>
      <c r="P227" s="15">
        <v>26</v>
      </c>
      <c r="R227" s="15">
        <f>ROW('us01'!Z241)</f>
        <v>241</v>
      </c>
      <c r="S227" s="15">
        <f>COLUMN('us01'!Z241)</f>
        <v>26</v>
      </c>
    </row>
    <row r="228" spans="3:19">
      <c r="C228" s="476">
        <v>237</v>
      </c>
      <c r="D228" s="476">
        <v>31</v>
      </c>
      <c r="E228" s="476"/>
      <c r="F228" s="476">
        <v>237</v>
      </c>
      <c r="G228" s="15">
        <v>31</v>
      </c>
      <c r="I228" s="15">
        <v>237</v>
      </c>
      <c r="J228" s="15">
        <v>31</v>
      </c>
      <c r="L228" s="15">
        <v>237</v>
      </c>
      <c r="M228" s="15">
        <v>31</v>
      </c>
      <c r="O228" s="15">
        <v>237</v>
      </c>
      <c r="P228" s="15">
        <v>31</v>
      </c>
      <c r="R228" s="15">
        <f>ROW('us01'!AE237)</f>
        <v>237</v>
      </c>
      <c r="S228" s="15">
        <f>COLUMN('us01'!AE237)</f>
        <v>31</v>
      </c>
    </row>
    <row r="229" spans="3:19">
      <c r="C229" s="476">
        <v>238</v>
      </c>
      <c r="D229" s="476">
        <v>31</v>
      </c>
      <c r="E229" s="476"/>
      <c r="F229" s="476">
        <v>238</v>
      </c>
      <c r="G229" s="15">
        <v>31</v>
      </c>
      <c r="I229" s="15">
        <v>238</v>
      </c>
      <c r="J229" s="15">
        <v>31</v>
      </c>
      <c r="L229" s="15">
        <v>238</v>
      </c>
      <c r="M229" s="15">
        <v>31</v>
      </c>
      <c r="O229" s="15">
        <v>238</v>
      </c>
      <c r="P229" s="15">
        <v>31</v>
      </c>
      <c r="R229" s="15">
        <f>ROW('us01'!AE238)</f>
        <v>238</v>
      </c>
      <c r="S229" s="15">
        <f>COLUMN('us01'!AE238)</f>
        <v>31</v>
      </c>
    </row>
    <row r="230" spans="3:19">
      <c r="C230" s="476">
        <v>239</v>
      </c>
      <c r="D230" s="476">
        <v>31</v>
      </c>
      <c r="E230" s="476"/>
      <c r="F230" s="476">
        <v>239</v>
      </c>
      <c r="G230" s="15">
        <v>31</v>
      </c>
      <c r="I230" s="15">
        <v>239</v>
      </c>
      <c r="J230" s="15">
        <v>31</v>
      </c>
      <c r="L230" s="15">
        <v>239</v>
      </c>
      <c r="M230" s="15">
        <v>31</v>
      </c>
      <c r="O230" s="15">
        <v>239</v>
      </c>
      <c r="P230" s="15">
        <v>31</v>
      </c>
      <c r="R230" s="15">
        <f>ROW('us01'!AE239)</f>
        <v>239</v>
      </c>
      <c r="S230" s="15">
        <f>COLUMN('us01'!AE239)</f>
        <v>31</v>
      </c>
    </row>
    <row r="231" spans="3:19">
      <c r="C231" s="476">
        <v>240</v>
      </c>
      <c r="D231" s="476">
        <v>31</v>
      </c>
      <c r="E231" s="476"/>
      <c r="F231" s="476">
        <v>240</v>
      </c>
      <c r="G231" s="15">
        <v>31</v>
      </c>
      <c r="I231" s="15">
        <v>240</v>
      </c>
      <c r="J231" s="15">
        <v>31</v>
      </c>
      <c r="L231" s="15">
        <v>240</v>
      </c>
      <c r="M231" s="15">
        <v>31</v>
      </c>
      <c r="O231" s="15">
        <v>240</v>
      </c>
      <c r="P231" s="15">
        <v>31</v>
      </c>
      <c r="R231" s="15">
        <f>ROW('us01'!AE240)</f>
        <v>240</v>
      </c>
      <c r="S231" s="15">
        <f>COLUMN('us01'!AE240)</f>
        <v>31</v>
      </c>
    </row>
    <row r="232" spans="3:19">
      <c r="C232" s="476">
        <v>241</v>
      </c>
      <c r="D232" s="476">
        <v>31</v>
      </c>
      <c r="E232" s="476"/>
      <c r="F232" s="476">
        <v>241</v>
      </c>
      <c r="G232" s="15">
        <v>31</v>
      </c>
      <c r="I232" s="15">
        <v>241</v>
      </c>
      <c r="J232" s="15">
        <v>31</v>
      </c>
      <c r="L232" s="15">
        <v>241</v>
      </c>
      <c r="M232" s="15">
        <v>31</v>
      </c>
      <c r="O232" s="15">
        <v>241</v>
      </c>
      <c r="P232" s="15">
        <v>31</v>
      </c>
      <c r="R232" s="15">
        <f>ROW('us01'!AE241)</f>
        <v>241</v>
      </c>
      <c r="S232" s="15">
        <f>COLUMN('us01'!AE241)</f>
        <v>31</v>
      </c>
    </row>
    <row r="233" spans="3:19">
      <c r="C233" s="476">
        <v>237</v>
      </c>
      <c r="D233" s="476">
        <v>36</v>
      </c>
      <c r="E233" s="476"/>
      <c r="F233" s="476">
        <v>237</v>
      </c>
      <c r="G233" s="15">
        <v>36</v>
      </c>
      <c r="I233" s="15">
        <v>237</v>
      </c>
      <c r="J233" s="15">
        <v>36</v>
      </c>
      <c r="L233" s="15">
        <v>237</v>
      </c>
      <c r="M233" s="15">
        <v>36</v>
      </c>
      <c r="O233" s="15">
        <v>237</v>
      </c>
      <c r="P233" s="15">
        <v>36</v>
      </c>
      <c r="R233" s="15">
        <f>ROW('us01'!AJ237)</f>
        <v>237</v>
      </c>
      <c r="S233" s="15">
        <f>COLUMN('us01'!AJ237)</f>
        <v>36</v>
      </c>
    </row>
    <row r="234" spans="3:19">
      <c r="C234" s="476">
        <v>238</v>
      </c>
      <c r="D234" s="476">
        <v>36</v>
      </c>
      <c r="E234" s="476"/>
      <c r="F234" s="476">
        <v>238</v>
      </c>
      <c r="G234" s="15">
        <v>36</v>
      </c>
      <c r="I234" s="15">
        <v>238</v>
      </c>
      <c r="J234" s="15">
        <v>36</v>
      </c>
      <c r="L234" s="15">
        <v>238</v>
      </c>
      <c r="M234" s="15">
        <v>36</v>
      </c>
      <c r="O234" s="15">
        <v>238</v>
      </c>
      <c r="P234" s="15">
        <v>36</v>
      </c>
      <c r="R234" s="15">
        <f>ROW('us01'!AJ238)</f>
        <v>238</v>
      </c>
      <c r="S234" s="15">
        <f>COLUMN('us01'!AJ238)</f>
        <v>36</v>
      </c>
    </row>
    <row r="235" spans="3:19">
      <c r="C235" s="476">
        <v>239</v>
      </c>
      <c r="D235" s="476">
        <v>36</v>
      </c>
      <c r="E235" s="476"/>
      <c r="F235" s="476">
        <v>239</v>
      </c>
      <c r="G235" s="15">
        <v>36</v>
      </c>
      <c r="I235" s="15">
        <v>239</v>
      </c>
      <c r="J235" s="15">
        <v>36</v>
      </c>
      <c r="L235" s="15">
        <v>239</v>
      </c>
      <c r="M235" s="15">
        <v>36</v>
      </c>
      <c r="O235" s="15">
        <v>239</v>
      </c>
      <c r="P235" s="15">
        <v>36</v>
      </c>
      <c r="R235" s="15">
        <f>ROW('us01'!AJ239)</f>
        <v>239</v>
      </c>
      <c r="S235" s="15">
        <f>COLUMN('us01'!AJ239)</f>
        <v>36</v>
      </c>
    </row>
    <row r="236" spans="3:19">
      <c r="C236" s="476">
        <v>240</v>
      </c>
      <c r="D236" s="476">
        <v>36</v>
      </c>
      <c r="E236" s="476"/>
      <c r="F236" s="476">
        <v>240</v>
      </c>
      <c r="G236" s="15">
        <v>36</v>
      </c>
      <c r="I236" s="15">
        <v>240</v>
      </c>
      <c r="J236" s="15">
        <v>36</v>
      </c>
      <c r="L236" s="15">
        <v>240</v>
      </c>
      <c r="M236" s="15">
        <v>36</v>
      </c>
      <c r="O236" s="15">
        <v>240</v>
      </c>
      <c r="P236" s="15">
        <v>36</v>
      </c>
      <c r="R236" s="15">
        <f>ROW('us01'!AJ240)</f>
        <v>240</v>
      </c>
      <c r="S236" s="15">
        <f>COLUMN('us01'!AJ240)</f>
        <v>36</v>
      </c>
    </row>
    <row r="237" spans="3:19">
      <c r="C237" s="476">
        <v>241</v>
      </c>
      <c r="D237" s="476">
        <v>36</v>
      </c>
      <c r="E237" s="476"/>
      <c r="F237" s="476">
        <v>241</v>
      </c>
      <c r="G237" s="15">
        <v>36</v>
      </c>
      <c r="I237" s="15">
        <v>241</v>
      </c>
      <c r="J237" s="15">
        <v>36</v>
      </c>
      <c r="L237" s="15">
        <v>241</v>
      </c>
      <c r="M237" s="15">
        <v>36</v>
      </c>
      <c r="O237" s="15">
        <v>241</v>
      </c>
      <c r="P237" s="15">
        <v>36</v>
      </c>
      <c r="R237" s="15">
        <f>ROW('us01'!AJ241)</f>
        <v>241</v>
      </c>
      <c r="S237" s="15">
        <f>COLUMN('us01'!AJ241)</f>
        <v>36</v>
      </c>
    </row>
    <row r="238" spans="3:19">
      <c r="C238" s="476">
        <v>237</v>
      </c>
      <c r="D238" s="476">
        <v>48</v>
      </c>
      <c r="E238" s="476"/>
      <c r="F238" s="476">
        <v>237</v>
      </c>
      <c r="G238" s="15">
        <v>48</v>
      </c>
      <c r="I238" s="15">
        <v>237</v>
      </c>
      <c r="J238" s="15">
        <v>48</v>
      </c>
      <c r="L238" s="15">
        <v>237</v>
      </c>
      <c r="M238" s="15">
        <v>48</v>
      </c>
      <c r="O238" s="15">
        <v>237</v>
      </c>
      <c r="P238" s="15">
        <v>48</v>
      </c>
      <c r="R238" s="15">
        <f>ROW('us01'!AV237)</f>
        <v>237</v>
      </c>
      <c r="S238" s="15">
        <f>COLUMN('us01'!AV237)</f>
        <v>48</v>
      </c>
    </row>
    <row r="239" spans="3:19">
      <c r="C239" s="476">
        <v>238</v>
      </c>
      <c r="D239" s="476">
        <v>48</v>
      </c>
      <c r="E239" s="476"/>
      <c r="F239" s="476">
        <v>238</v>
      </c>
      <c r="G239" s="15">
        <v>48</v>
      </c>
      <c r="I239" s="15">
        <v>238</v>
      </c>
      <c r="J239" s="15">
        <v>48</v>
      </c>
      <c r="L239" s="15">
        <v>238</v>
      </c>
      <c r="M239" s="15">
        <v>48</v>
      </c>
      <c r="O239" s="15">
        <v>238</v>
      </c>
      <c r="P239" s="15">
        <v>48</v>
      </c>
      <c r="R239" s="15">
        <f>ROW('us01'!AV238)</f>
        <v>238</v>
      </c>
      <c r="S239" s="15">
        <f>COLUMN('us01'!AV238)</f>
        <v>48</v>
      </c>
    </row>
    <row r="240" spans="3:19">
      <c r="C240" s="476">
        <v>239</v>
      </c>
      <c r="D240" s="476">
        <v>48</v>
      </c>
      <c r="E240" s="476"/>
      <c r="F240" s="476">
        <v>239</v>
      </c>
      <c r="G240" s="15">
        <v>48</v>
      </c>
      <c r="I240" s="15">
        <v>239</v>
      </c>
      <c r="J240" s="15">
        <v>48</v>
      </c>
      <c r="L240" s="15">
        <v>239</v>
      </c>
      <c r="M240" s="15">
        <v>48</v>
      </c>
      <c r="O240" s="15">
        <v>239</v>
      </c>
      <c r="P240" s="15">
        <v>48</v>
      </c>
      <c r="R240" s="15">
        <f>ROW('us01'!AV239)</f>
        <v>239</v>
      </c>
      <c r="S240" s="15">
        <f>COLUMN('us01'!AV239)</f>
        <v>48</v>
      </c>
    </row>
    <row r="241" spans="3:19">
      <c r="C241" s="476">
        <v>240</v>
      </c>
      <c r="D241" s="476">
        <v>48</v>
      </c>
      <c r="E241" s="476"/>
      <c r="F241" s="476">
        <v>240</v>
      </c>
      <c r="G241" s="15">
        <v>48</v>
      </c>
      <c r="I241" s="15">
        <v>240</v>
      </c>
      <c r="J241" s="15">
        <v>48</v>
      </c>
      <c r="L241" s="15">
        <v>240</v>
      </c>
      <c r="M241" s="15">
        <v>48</v>
      </c>
      <c r="O241" s="15">
        <v>240</v>
      </c>
      <c r="P241" s="15">
        <v>48</v>
      </c>
      <c r="R241" s="15">
        <f>ROW('us01'!AV240)</f>
        <v>240</v>
      </c>
      <c r="S241" s="15">
        <f>COLUMN('us01'!AV240)</f>
        <v>48</v>
      </c>
    </row>
    <row r="242" spans="3:19">
      <c r="C242" s="476">
        <v>241</v>
      </c>
      <c r="D242" s="476">
        <v>48</v>
      </c>
      <c r="E242" s="476"/>
      <c r="F242" s="476">
        <v>241</v>
      </c>
      <c r="G242" s="15">
        <v>48</v>
      </c>
      <c r="I242" s="15">
        <v>241</v>
      </c>
      <c r="J242" s="15">
        <v>48</v>
      </c>
      <c r="L242" s="15">
        <v>241</v>
      </c>
      <c r="M242" s="15">
        <v>48</v>
      </c>
      <c r="O242" s="15">
        <v>241</v>
      </c>
      <c r="P242" s="15">
        <v>48</v>
      </c>
      <c r="R242" s="15">
        <f>ROW('us01'!AV241)</f>
        <v>241</v>
      </c>
      <c r="S242" s="15">
        <f>COLUMN('us01'!AV241)</f>
        <v>48</v>
      </c>
    </row>
    <row r="243" spans="3:19">
      <c r="C243" s="476">
        <v>237</v>
      </c>
      <c r="D243" s="476">
        <v>51</v>
      </c>
      <c r="E243" s="476"/>
      <c r="F243" s="476">
        <v>237</v>
      </c>
      <c r="G243" s="15">
        <v>51</v>
      </c>
      <c r="I243" s="15">
        <v>237</v>
      </c>
      <c r="J243" s="15">
        <v>51</v>
      </c>
      <c r="L243" s="15">
        <v>237</v>
      </c>
      <c r="M243" s="15">
        <v>51</v>
      </c>
      <c r="O243" s="15">
        <v>237</v>
      </c>
      <c r="P243" s="15">
        <v>51</v>
      </c>
      <c r="R243" s="15">
        <f>ROW('us01'!AY237)</f>
        <v>237</v>
      </c>
      <c r="S243" s="15">
        <f>COLUMN('us01'!AY237)</f>
        <v>51</v>
      </c>
    </row>
    <row r="244" spans="3:19">
      <c r="C244" s="476">
        <v>238</v>
      </c>
      <c r="D244" s="476">
        <v>51</v>
      </c>
      <c r="E244" s="476"/>
      <c r="F244" s="476">
        <v>238</v>
      </c>
      <c r="G244" s="15">
        <v>51</v>
      </c>
      <c r="I244" s="15">
        <v>238</v>
      </c>
      <c r="J244" s="15">
        <v>51</v>
      </c>
      <c r="L244" s="15">
        <v>238</v>
      </c>
      <c r="M244" s="15">
        <v>51</v>
      </c>
      <c r="O244" s="15">
        <v>238</v>
      </c>
      <c r="P244" s="15">
        <v>51</v>
      </c>
      <c r="R244" s="15">
        <f>ROW('us01'!AY238)</f>
        <v>238</v>
      </c>
      <c r="S244" s="15">
        <f>COLUMN('us01'!AY238)</f>
        <v>51</v>
      </c>
    </row>
    <row r="245" spans="3:19">
      <c r="C245" s="476">
        <v>239</v>
      </c>
      <c r="D245" s="476">
        <v>51</v>
      </c>
      <c r="E245" s="476"/>
      <c r="F245" s="476">
        <v>239</v>
      </c>
      <c r="G245" s="15">
        <v>51</v>
      </c>
      <c r="I245" s="15">
        <v>239</v>
      </c>
      <c r="J245" s="15">
        <v>51</v>
      </c>
      <c r="L245" s="15">
        <v>239</v>
      </c>
      <c r="M245" s="15">
        <v>51</v>
      </c>
      <c r="O245" s="15">
        <v>239</v>
      </c>
      <c r="P245" s="15">
        <v>51</v>
      </c>
      <c r="R245" s="15">
        <f>ROW('us01'!AY239)</f>
        <v>239</v>
      </c>
      <c r="S245" s="15">
        <f>COLUMN('us01'!AY239)</f>
        <v>51</v>
      </c>
    </row>
    <row r="246" spans="3:19">
      <c r="C246" s="476">
        <v>240</v>
      </c>
      <c r="D246" s="476">
        <v>51</v>
      </c>
      <c r="E246" s="476"/>
      <c r="F246" s="476">
        <v>240</v>
      </c>
      <c r="G246" s="15">
        <v>51</v>
      </c>
      <c r="I246" s="15">
        <v>240</v>
      </c>
      <c r="J246" s="15">
        <v>51</v>
      </c>
      <c r="L246" s="15">
        <v>240</v>
      </c>
      <c r="M246" s="15">
        <v>51</v>
      </c>
      <c r="O246" s="15">
        <v>240</v>
      </c>
      <c r="P246" s="15">
        <v>51</v>
      </c>
      <c r="R246" s="15">
        <f>ROW('us01'!AY240)</f>
        <v>240</v>
      </c>
      <c r="S246" s="15">
        <f>COLUMN('us01'!AY240)</f>
        <v>51</v>
      </c>
    </row>
    <row r="247" spans="3:19">
      <c r="C247" s="476">
        <v>241</v>
      </c>
      <c r="D247" s="476">
        <v>51</v>
      </c>
      <c r="E247" s="476"/>
      <c r="F247" s="476">
        <v>241</v>
      </c>
      <c r="G247" s="15">
        <v>51</v>
      </c>
      <c r="I247" s="15">
        <v>241</v>
      </c>
      <c r="J247" s="15">
        <v>51</v>
      </c>
      <c r="L247" s="15">
        <v>241</v>
      </c>
      <c r="M247" s="15">
        <v>51</v>
      </c>
      <c r="O247" s="15">
        <v>241</v>
      </c>
      <c r="P247" s="15">
        <v>51</v>
      </c>
      <c r="R247" s="15">
        <f>ROW('us01'!AY241)</f>
        <v>241</v>
      </c>
      <c r="S247" s="15">
        <f>COLUMN('us01'!AY241)</f>
        <v>51</v>
      </c>
    </row>
    <row r="248" spans="3:19">
      <c r="C248" s="476">
        <v>274</v>
      </c>
      <c r="D248" s="476">
        <v>5</v>
      </c>
      <c r="E248" s="476"/>
      <c r="F248" s="476">
        <v>274</v>
      </c>
      <c r="G248" s="15">
        <v>5</v>
      </c>
      <c r="I248" s="15">
        <v>274</v>
      </c>
      <c r="J248" s="15">
        <v>5</v>
      </c>
      <c r="L248" s="15">
        <v>274</v>
      </c>
      <c r="M248" s="15">
        <v>5</v>
      </c>
      <c r="O248" s="15">
        <v>274</v>
      </c>
      <c r="P248" s="15">
        <v>5</v>
      </c>
      <c r="R248" s="15">
        <f>ROW('us01'!E274)</f>
        <v>274</v>
      </c>
      <c r="S248" s="15">
        <f>COLUMN('us01'!E274)</f>
        <v>5</v>
      </c>
    </row>
    <row r="249" spans="3:19">
      <c r="C249" s="476">
        <v>275</v>
      </c>
      <c r="D249" s="476">
        <v>5</v>
      </c>
      <c r="E249" s="476"/>
      <c r="F249" s="476">
        <v>275</v>
      </c>
      <c r="G249" s="15">
        <v>5</v>
      </c>
      <c r="I249" s="15">
        <v>275</v>
      </c>
      <c r="J249" s="15">
        <v>5</v>
      </c>
      <c r="L249" s="15">
        <v>275</v>
      </c>
      <c r="M249" s="15">
        <v>5</v>
      </c>
      <c r="O249" s="15">
        <v>275</v>
      </c>
      <c r="P249" s="15">
        <v>5</v>
      </c>
      <c r="R249" s="15">
        <f>ROW('us01'!E275)</f>
        <v>275</v>
      </c>
      <c r="S249" s="15">
        <f>COLUMN('us01'!E275)</f>
        <v>5</v>
      </c>
    </row>
    <row r="250" spans="3:19">
      <c r="C250" s="476">
        <v>276</v>
      </c>
      <c r="D250" s="476">
        <v>5</v>
      </c>
      <c r="E250" s="476"/>
      <c r="F250" s="476">
        <v>276</v>
      </c>
      <c r="G250" s="15">
        <v>5</v>
      </c>
      <c r="I250" s="15">
        <v>276</v>
      </c>
      <c r="J250" s="15">
        <v>5</v>
      </c>
      <c r="L250" s="15">
        <v>276</v>
      </c>
      <c r="M250" s="15">
        <v>5</v>
      </c>
      <c r="O250" s="15">
        <v>276</v>
      </c>
      <c r="P250" s="15">
        <v>5</v>
      </c>
      <c r="R250" s="15">
        <f>ROW('us01'!E276)</f>
        <v>276</v>
      </c>
      <c r="S250" s="15">
        <f>COLUMN('us01'!E276)</f>
        <v>5</v>
      </c>
    </row>
    <row r="251" spans="3:19">
      <c r="C251" s="476">
        <v>277</v>
      </c>
      <c r="D251" s="476">
        <v>5</v>
      </c>
      <c r="E251" s="476"/>
      <c r="F251" s="476">
        <v>277</v>
      </c>
      <c r="G251" s="15">
        <v>5</v>
      </c>
      <c r="I251" s="15">
        <v>277</v>
      </c>
      <c r="J251" s="15">
        <v>5</v>
      </c>
      <c r="L251" s="15">
        <v>277</v>
      </c>
      <c r="M251" s="15">
        <v>5</v>
      </c>
      <c r="O251" s="15">
        <v>277</v>
      </c>
      <c r="P251" s="15">
        <v>5</v>
      </c>
      <c r="R251" s="15">
        <f>ROW('us01'!E277)</f>
        <v>277</v>
      </c>
      <c r="S251" s="15">
        <f>COLUMN('us01'!E277)</f>
        <v>5</v>
      </c>
    </row>
    <row r="252" spans="3:19">
      <c r="C252" s="476">
        <v>278</v>
      </c>
      <c r="D252" s="476">
        <v>5</v>
      </c>
      <c r="E252" s="476"/>
      <c r="F252" s="476">
        <v>278</v>
      </c>
      <c r="G252" s="15">
        <v>5</v>
      </c>
      <c r="I252" s="15">
        <v>278</v>
      </c>
      <c r="J252" s="15">
        <v>5</v>
      </c>
      <c r="L252" s="15">
        <v>278</v>
      </c>
      <c r="M252" s="15">
        <v>5</v>
      </c>
      <c r="O252" s="15">
        <v>278</v>
      </c>
      <c r="P252" s="15">
        <v>5</v>
      </c>
      <c r="R252" s="15">
        <f>ROW('us01'!E278)</f>
        <v>278</v>
      </c>
      <c r="S252" s="15">
        <f>COLUMN('us01'!E278)</f>
        <v>5</v>
      </c>
    </row>
    <row r="253" spans="3:19">
      <c r="C253" s="476">
        <v>279</v>
      </c>
      <c r="D253" s="476">
        <v>5</v>
      </c>
      <c r="E253" s="476"/>
      <c r="F253" s="476">
        <v>279</v>
      </c>
      <c r="G253" s="15">
        <v>5</v>
      </c>
      <c r="I253" s="15">
        <v>279</v>
      </c>
      <c r="J253" s="15">
        <v>5</v>
      </c>
      <c r="L253" s="15">
        <v>279</v>
      </c>
      <c r="M253" s="15">
        <v>5</v>
      </c>
      <c r="O253" s="15">
        <v>279</v>
      </c>
      <c r="P253" s="15">
        <v>5</v>
      </c>
      <c r="R253" s="15">
        <f>ROW('us01'!E279)</f>
        <v>279</v>
      </c>
      <c r="S253" s="15">
        <f>COLUMN('us01'!E279)</f>
        <v>5</v>
      </c>
    </row>
    <row r="254" spans="3:19">
      <c r="C254" s="476">
        <v>280</v>
      </c>
      <c r="D254" s="476">
        <v>5</v>
      </c>
      <c r="E254" s="476"/>
      <c r="F254" s="476">
        <v>280</v>
      </c>
      <c r="G254" s="15">
        <v>5</v>
      </c>
      <c r="I254" s="15">
        <v>280</v>
      </c>
      <c r="J254" s="15">
        <v>5</v>
      </c>
      <c r="L254" s="15">
        <v>280</v>
      </c>
      <c r="M254" s="15">
        <v>5</v>
      </c>
      <c r="O254" s="15">
        <v>280</v>
      </c>
      <c r="P254" s="15">
        <v>5</v>
      </c>
      <c r="R254" s="15">
        <f>ROW('us01'!E280)</f>
        <v>280</v>
      </c>
      <c r="S254" s="15">
        <f>COLUMN('us01'!E280)</f>
        <v>5</v>
      </c>
    </row>
    <row r="255" spans="3:19">
      <c r="C255" s="476">
        <v>281</v>
      </c>
      <c r="D255" s="476">
        <v>5</v>
      </c>
      <c r="E255" s="476"/>
      <c r="F255" s="476">
        <v>281</v>
      </c>
      <c r="G255" s="15">
        <v>5</v>
      </c>
      <c r="I255" s="15">
        <v>281</v>
      </c>
      <c r="J255" s="15">
        <v>5</v>
      </c>
      <c r="L255" s="15">
        <v>281</v>
      </c>
      <c r="M255" s="15">
        <v>5</v>
      </c>
      <c r="O255" s="15">
        <v>281</v>
      </c>
      <c r="P255" s="15">
        <v>5</v>
      </c>
      <c r="R255" s="15">
        <f>ROW('us01'!E281)</f>
        <v>281</v>
      </c>
      <c r="S255" s="15">
        <f>COLUMN('us01'!E281)</f>
        <v>5</v>
      </c>
    </row>
    <row r="256" spans="3:19">
      <c r="C256" s="476">
        <v>282</v>
      </c>
      <c r="D256" s="476">
        <v>5</v>
      </c>
      <c r="E256" s="476"/>
      <c r="F256" s="476">
        <v>282</v>
      </c>
      <c r="G256" s="15">
        <v>5</v>
      </c>
      <c r="I256" s="15">
        <v>282</v>
      </c>
      <c r="J256" s="15">
        <v>5</v>
      </c>
      <c r="L256" s="15">
        <v>282</v>
      </c>
      <c r="M256" s="15">
        <v>5</v>
      </c>
      <c r="O256" s="15">
        <v>282</v>
      </c>
      <c r="P256" s="15">
        <v>5</v>
      </c>
      <c r="R256" s="15">
        <f>ROW('us01'!E282)</f>
        <v>282</v>
      </c>
      <c r="S256" s="15">
        <f>COLUMN('us01'!E282)</f>
        <v>5</v>
      </c>
    </row>
    <row r="257" spans="3:19">
      <c r="C257" s="476">
        <v>283</v>
      </c>
      <c r="D257" s="476">
        <v>5</v>
      </c>
      <c r="E257" s="476"/>
      <c r="F257" s="476">
        <v>283</v>
      </c>
      <c r="G257" s="15">
        <v>5</v>
      </c>
      <c r="I257" s="15">
        <v>283</v>
      </c>
      <c r="J257" s="15">
        <v>5</v>
      </c>
      <c r="L257" s="15">
        <v>283</v>
      </c>
      <c r="M257" s="15">
        <v>5</v>
      </c>
      <c r="O257" s="15">
        <v>283</v>
      </c>
      <c r="P257" s="15">
        <v>5</v>
      </c>
      <c r="R257" s="15">
        <f>ROW('us01'!E283)</f>
        <v>283</v>
      </c>
      <c r="S257" s="15">
        <f>COLUMN('us01'!E283)</f>
        <v>5</v>
      </c>
    </row>
    <row r="258" spans="3:19">
      <c r="C258" s="476">
        <v>274</v>
      </c>
      <c r="D258" s="476">
        <v>15</v>
      </c>
      <c r="E258" s="476"/>
      <c r="F258" s="476">
        <v>274</v>
      </c>
      <c r="G258" s="15">
        <v>15</v>
      </c>
      <c r="I258" s="15">
        <v>274</v>
      </c>
      <c r="J258" s="15">
        <v>15</v>
      </c>
      <c r="L258" s="15">
        <v>274</v>
      </c>
      <c r="M258" s="15">
        <v>15</v>
      </c>
      <c r="O258" s="15">
        <v>274</v>
      </c>
      <c r="P258" s="15">
        <v>15</v>
      </c>
      <c r="R258" s="15">
        <f>ROW('us01'!O274)</f>
        <v>274</v>
      </c>
      <c r="S258" s="15">
        <f>COLUMN('us01'!O274)</f>
        <v>15</v>
      </c>
    </row>
    <row r="259" spans="3:19">
      <c r="C259" s="476">
        <v>275</v>
      </c>
      <c r="D259" s="476">
        <v>15</v>
      </c>
      <c r="E259" s="476"/>
      <c r="F259" s="476">
        <v>275</v>
      </c>
      <c r="G259" s="15">
        <v>15</v>
      </c>
      <c r="I259" s="15">
        <v>275</v>
      </c>
      <c r="J259" s="15">
        <v>15</v>
      </c>
      <c r="L259" s="15">
        <v>275</v>
      </c>
      <c r="M259" s="15">
        <v>15</v>
      </c>
      <c r="O259" s="15">
        <v>275</v>
      </c>
      <c r="P259" s="15">
        <v>15</v>
      </c>
      <c r="R259" s="15">
        <f>ROW('us01'!O275)</f>
        <v>275</v>
      </c>
      <c r="S259" s="15">
        <f>COLUMN('us01'!O275)</f>
        <v>15</v>
      </c>
    </row>
    <row r="260" spans="3:19">
      <c r="C260" s="476">
        <v>276</v>
      </c>
      <c r="D260" s="476">
        <v>15</v>
      </c>
      <c r="E260" s="476"/>
      <c r="F260" s="476">
        <v>276</v>
      </c>
      <c r="G260" s="15">
        <v>15</v>
      </c>
      <c r="I260" s="15">
        <v>276</v>
      </c>
      <c r="J260" s="15">
        <v>15</v>
      </c>
      <c r="L260" s="15">
        <v>276</v>
      </c>
      <c r="M260" s="15">
        <v>15</v>
      </c>
      <c r="O260" s="15">
        <v>276</v>
      </c>
      <c r="P260" s="15">
        <v>15</v>
      </c>
      <c r="R260" s="15">
        <f>ROW('us01'!O276)</f>
        <v>276</v>
      </c>
      <c r="S260" s="15">
        <f>COLUMN('us01'!O276)</f>
        <v>15</v>
      </c>
    </row>
    <row r="261" spans="3:19">
      <c r="C261" s="476">
        <v>277</v>
      </c>
      <c r="D261" s="476">
        <v>15</v>
      </c>
      <c r="E261" s="476"/>
      <c r="F261" s="476">
        <v>277</v>
      </c>
      <c r="G261" s="15">
        <v>15</v>
      </c>
      <c r="I261" s="15">
        <v>277</v>
      </c>
      <c r="J261" s="15">
        <v>15</v>
      </c>
      <c r="L261" s="15">
        <v>277</v>
      </c>
      <c r="M261" s="15">
        <v>15</v>
      </c>
      <c r="O261" s="15">
        <v>277</v>
      </c>
      <c r="P261" s="15">
        <v>15</v>
      </c>
      <c r="R261" s="15">
        <f>ROW('us01'!O277)</f>
        <v>277</v>
      </c>
      <c r="S261" s="15">
        <f>COLUMN('us01'!O277)</f>
        <v>15</v>
      </c>
    </row>
    <row r="262" spans="3:19">
      <c r="C262" s="476">
        <v>278</v>
      </c>
      <c r="D262" s="476">
        <v>15</v>
      </c>
      <c r="E262" s="476"/>
      <c r="F262" s="476">
        <v>278</v>
      </c>
      <c r="G262" s="15">
        <v>15</v>
      </c>
      <c r="I262" s="15">
        <v>278</v>
      </c>
      <c r="J262" s="15">
        <v>15</v>
      </c>
      <c r="L262" s="15">
        <v>278</v>
      </c>
      <c r="M262" s="15">
        <v>15</v>
      </c>
      <c r="O262" s="15">
        <v>278</v>
      </c>
      <c r="P262" s="15">
        <v>15</v>
      </c>
      <c r="R262" s="15">
        <f>ROW('us01'!O278)</f>
        <v>278</v>
      </c>
      <c r="S262" s="15">
        <f>COLUMN('us01'!O278)</f>
        <v>15</v>
      </c>
    </row>
    <row r="263" spans="3:19">
      <c r="C263" s="476">
        <v>279</v>
      </c>
      <c r="D263" s="476">
        <v>15</v>
      </c>
      <c r="E263" s="476"/>
      <c r="F263" s="476">
        <v>279</v>
      </c>
      <c r="G263" s="15">
        <v>15</v>
      </c>
      <c r="I263" s="15">
        <v>279</v>
      </c>
      <c r="J263" s="15">
        <v>15</v>
      </c>
      <c r="L263" s="15">
        <v>279</v>
      </c>
      <c r="M263" s="15">
        <v>15</v>
      </c>
      <c r="O263" s="15">
        <v>279</v>
      </c>
      <c r="P263" s="15">
        <v>15</v>
      </c>
      <c r="R263" s="15">
        <f>ROW('us01'!O279)</f>
        <v>279</v>
      </c>
      <c r="S263" s="15">
        <f>COLUMN('us01'!O279)</f>
        <v>15</v>
      </c>
    </row>
    <row r="264" spans="3:19">
      <c r="C264" s="476">
        <v>280</v>
      </c>
      <c r="D264" s="476">
        <v>15</v>
      </c>
      <c r="E264" s="476"/>
      <c r="F264" s="476">
        <v>280</v>
      </c>
      <c r="G264" s="15">
        <v>15</v>
      </c>
      <c r="I264" s="15">
        <v>280</v>
      </c>
      <c r="J264" s="15">
        <v>15</v>
      </c>
      <c r="L264" s="15">
        <v>280</v>
      </c>
      <c r="M264" s="15">
        <v>15</v>
      </c>
      <c r="O264" s="15">
        <v>280</v>
      </c>
      <c r="P264" s="15">
        <v>15</v>
      </c>
      <c r="R264" s="15">
        <f>ROW('us01'!O280)</f>
        <v>280</v>
      </c>
      <c r="S264" s="15">
        <f>COLUMN('us01'!O280)</f>
        <v>15</v>
      </c>
    </row>
    <row r="265" spans="3:19">
      <c r="C265" s="476">
        <v>281</v>
      </c>
      <c r="D265" s="476">
        <v>15</v>
      </c>
      <c r="E265" s="476"/>
      <c r="F265" s="476">
        <v>281</v>
      </c>
      <c r="G265" s="15">
        <v>15</v>
      </c>
      <c r="I265" s="15">
        <v>281</v>
      </c>
      <c r="J265" s="15">
        <v>15</v>
      </c>
      <c r="L265" s="15">
        <v>281</v>
      </c>
      <c r="M265" s="15">
        <v>15</v>
      </c>
      <c r="O265" s="15">
        <v>281</v>
      </c>
      <c r="P265" s="15">
        <v>15</v>
      </c>
      <c r="R265" s="15">
        <f>ROW('us01'!O281)</f>
        <v>281</v>
      </c>
      <c r="S265" s="15">
        <f>COLUMN('us01'!O281)</f>
        <v>15</v>
      </c>
    </row>
    <row r="266" spans="3:19">
      <c r="C266" s="476">
        <v>282</v>
      </c>
      <c r="D266" s="476">
        <v>15</v>
      </c>
      <c r="E266" s="476"/>
      <c r="F266" s="476">
        <v>282</v>
      </c>
      <c r="G266" s="15">
        <v>15</v>
      </c>
      <c r="I266" s="15">
        <v>282</v>
      </c>
      <c r="J266" s="15">
        <v>15</v>
      </c>
      <c r="L266" s="15">
        <v>282</v>
      </c>
      <c r="M266" s="15">
        <v>15</v>
      </c>
      <c r="O266" s="15">
        <v>282</v>
      </c>
      <c r="P266" s="15">
        <v>15</v>
      </c>
      <c r="R266" s="15">
        <f>ROW('us01'!O282)</f>
        <v>282</v>
      </c>
      <c r="S266" s="15">
        <f>COLUMN('us01'!O282)</f>
        <v>15</v>
      </c>
    </row>
    <row r="267" spans="3:19">
      <c r="C267" s="476">
        <v>283</v>
      </c>
      <c r="D267" s="476">
        <v>15</v>
      </c>
      <c r="E267" s="476"/>
      <c r="F267" s="476">
        <v>283</v>
      </c>
      <c r="G267" s="15">
        <v>15</v>
      </c>
      <c r="I267" s="15">
        <v>283</v>
      </c>
      <c r="J267" s="15">
        <v>15</v>
      </c>
      <c r="L267" s="15">
        <v>283</v>
      </c>
      <c r="M267" s="15">
        <v>15</v>
      </c>
      <c r="O267" s="15">
        <v>283</v>
      </c>
      <c r="P267" s="15">
        <v>15</v>
      </c>
      <c r="R267" s="15">
        <f>ROW('us01'!O283)</f>
        <v>283</v>
      </c>
      <c r="S267" s="15">
        <f>COLUMN('us01'!O283)</f>
        <v>15</v>
      </c>
    </row>
    <row r="268" spans="3:19">
      <c r="C268" s="476">
        <v>274</v>
      </c>
      <c r="D268" s="476">
        <v>22</v>
      </c>
      <c r="E268" s="476"/>
      <c r="F268" s="476">
        <v>274</v>
      </c>
      <c r="G268" s="15">
        <v>22</v>
      </c>
      <c r="I268" s="15">
        <v>274</v>
      </c>
      <c r="J268" s="15">
        <v>22</v>
      </c>
      <c r="L268" s="15">
        <v>274</v>
      </c>
      <c r="M268" s="15">
        <v>22</v>
      </c>
      <c r="O268" s="15">
        <v>274</v>
      </c>
      <c r="P268" s="15">
        <v>22</v>
      </c>
      <c r="R268" s="15">
        <f>ROW('us01'!V274)</f>
        <v>274</v>
      </c>
      <c r="S268" s="15">
        <f>COLUMN('us01'!V274)</f>
        <v>22</v>
      </c>
    </row>
    <row r="269" spans="3:19">
      <c r="C269" s="476">
        <v>275</v>
      </c>
      <c r="D269" s="476">
        <v>22</v>
      </c>
      <c r="E269" s="476"/>
      <c r="F269" s="476">
        <v>275</v>
      </c>
      <c r="G269" s="15">
        <v>22</v>
      </c>
      <c r="I269" s="15">
        <v>275</v>
      </c>
      <c r="J269" s="15">
        <v>22</v>
      </c>
      <c r="L269" s="15">
        <v>275</v>
      </c>
      <c r="M269" s="15">
        <v>22</v>
      </c>
      <c r="O269" s="15">
        <v>275</v>
      </c>
      <c r="P269" s="15">
        <v>22</v>
      </c>
      <c r="R269" s="15">
        <f>ROW('us01'!V275)</f>
        <v>275</v>
      </c>
      <c r="S269" s="15">
        <f>COLUMN('us01'!V275)</f>
        <v>22</v>
      </c>
    </row>
    <row r="270" spans="3:19">
      <c r="C270" s="476">
        <v>276</v>
      </c>
      <c r="D270" s="476">
        <v>22</v>
      </c>
      <c r="E270" s="476"/>
      <c r="F270" s="476">
        <v>276</v>
      </c>
      <c r="G270" s="15">
        <v>22</v>
      </c>
      <c r="I270" s="15">
        <v>276</v>
      </c>
      <c r="J270" s="15">
        <v>22</v>
      </c>
      <c r="L270" s="15">
        <v>276</v>
      </c>
      <c r="M270" s="15">
        <v>22</v>
      </c>
      <c r="O270" s="15">
        <v>276</v>
      </c>
      <c r="P270" s="15">
        <v>22</v>
      </c>
      <c r="R270" s="15">
        <f>ROW('us01'!V276)</f>
        <v>276</v>
      </c>
      <c r="S270" s="15">
        <f>COLUMN('us01'!V276)</f>
        <v>22</v>
      </c>
    </row>
    <row r="271" spans="3:19">
      <c r="C271" s="476">
        <v>277</v>
      </c>
      <c r="D271" s="476">
        <v>22</v>
      </c>
      <c r="E271" s="476"/>
      <c r="F271" s="476">
        <v>277</v>
      </c>
      <c r="G271" s="15">
        <v>22</v>
      </c>
      <c r="I271" s="15">
        <v>277</v>
      </c>
      <c r="J271" s="15">
        <v>22</v>
      </c>
      <c r="L271" s="15">
        <v>277</v>
      </c>
      <c r="M271" s="15">
        <v>22</v>
      </c>
      <c r="O271" s="15">
        <v>277</v>
      </c>
      <c r="P271" s="15">
        <v>22</v>
      </c>
      <c r="R271" s="15">
        <f>ROW('us01'!V277)</f>
        <v>277</v>
      </c>
      <c r="S271" s="15">
        <f>COLUMN('us01'!V277)</f>
        <v>22</v>
      </c>
    </row>
    <row r="272" spans="3:19">
      <c r="C272" s="476">
        <v>278</v>
      </c>
      <c r="D272" s="476">
        <v>22</v>
      </c>
      <c r="E272" s="476"/>
      <c r="F272" s="476">
        <v>278</v>
      </c>
      <c r="G272" s="15">
        <v>22</v>
      </c>
      <c r="I272" s="15">
        <v>278</v>
      </c>
      <c r="J272" s="15">
        <v>22</v>
      </c>
      <c r="L272" s="15">
        <v>278</v>
      </c>
      <c r="M272" s="15">
        <v>22</v>
      </c>
      <c r="O272" s="15">
        <v>278</v>
      </c>
      <c r="P272" s="15">
        <v>22</v>
      </c>
      <c r="R272" s="15">
        <f>ROW('us01'!V278)</f>
        <v>278</v>
      </c>
      <c r="S272" s="15">
        <f>COLUMN('us01'!V278)</f>
        <v>22</v>
      </c>
    </row>
    <row r="273" spans="3:19">
      <c r="C273" s="476">
        <v>279</v>
      </c>
      <c r="D273" s="476">
        <v>22</v>
      </c>
      <c r="E273" s="476"/>
      <c r="F273" s="476">
        <v>279</v>
      </c>
      <c r="G273" s="15">
        <v>22</v>
      </c>
      <c r="I273" s="15">
        <v>279</v>
      </c>
      <c r="J273" s="15">
        <v>22</v>
      </c>
      <c r="L273" s="15">
        <v>279</v>
      </c>
      <c r="M273" s="15">
        <v>22</v>
      </c>
      <c r="O273" s="15">
        <v>279</v>
      </c>
      <c r="P273" s="15">
        <v>22</v>
      </c>
      <c r="R273" s="15">
        <f>ROW('us01'!V279)</f>
        <v>279</v>
      </c>
      <c r="S273" s="15">
        <f>COLUMN('us01'!V279)</f>
        <v>22</v>
      </c>
    </row>
    <row r="274" spans="3:19">
      <c r="C274" s="476">
        <v>280</v>
      </c>
      <c r="D274" s="476">
        <v>22</v>
      </c>
      <c r="E274" s="476"/>
      <c r="F274" s="476">
        <v>280</v>
      </c>
      <c r="G274" s="15">
        <v>22</v>
      </c>
      <c r="I274" s="15">
        <v>280</v>
      </c>
      <c r="J274" s="15">
        <v>22</v>
      </c>
      <c r="L274" s="15">
        <v>280</v>
      </c>
      <c r="M274" s="15">
        <v>22</v>
      </c>
      <c r="O274" s="15">
        <v>280</v>
      </c>
      <c r="P274" s="15">
        <v>22</v>
      </c>
      <c r="R274" s="15">
        <f>ROW('us01'!V280)</f>
        <v>280</v>
      </c>
      <c r="S274" s="15">
        <f>COLUMN('us01'!V280)</f>
        <v>22</v>
      </c>
    </row>
    <row r="275" spans="3:19">
      <c r="C275" s="476">
        <v>281</v>
      </c>
      <c r="D275" s="476">
        <v>22</v>
      </c>
      <c r="E275" s="476"/>
      <c r="F275" s="476">
        <v>281</v>
      </c>
      <c r="G275" s="15">
        <v>22</v>
      </c>
      <c r="I275" s="15">
        <v>281</v>
      </c>
      <c r="J275" s="15">
        <v>22</v>
      </c>
      <c r="L275" s="15">
        <v>281</v>
      </c>
      <c r="M275" s="15">
        <v>22</v>
      </c>
      <c r="O275" s="15">
        <v>281</v>
      </c>
      <c r="P275" s="15">
        <v>22</v>
      </c>
      <c r="R275" s="15">
        <f>ROW('us01'!V281)</f>
        <v>281</v>
      </c>
      <c r="S275" s="15">
        <f>COLUMN('us01'!V281)</f>
        <v>22</v>
      </c>
    </row>
    <row r="276" spans="3:19">
      <c r="C276" s="476">
        <v>282</v>
      </c>
      <c r="D276" s="476">
        <v>22</v>
      </c>
      <c r="E276" s="476"/>
      <c r="F276" s="476">
        <v>282</v>
      </c>
      <c r="G276" s="15">
        <v>22</v>
      </c>
      <c r="I276" s="15">
        <v>282</v>
      </c>
      <c r="J276" s="15">
        <v>22</v>
      </c>
      <c r="L276" s="15">
        <v>282</v>
      </c>
      <c r="M276" s="15">
        <v>22</v>
      </c>
      <c r="O276" s="15">
        <v>282</v>
      </c>
      <c r="P276" s="15">
        <v>22</v>
      </c>
      <c r="R276" s="15">
        <f>ROW('us01'!V282)</f>
        <v>282</v>
      </c>
      <c r="S276" s="15">
        <f>COLUMN('us01'!V282)</f>
        <v>22</v>
      </c>
    </row>
    <row r="277" spans="3:19">
      <c r="C277" s="476">
        <v>283</v>
      </c>
      <c r="D277" s="476">
        <v>22</v>
      </c>
      <c r="E277" s="476"/>
      <c r="F277" s="476">
        <v>283</v>
      </c>
      <c r="G277" s="15">
        <v>22</v>
      </c>
      <c r="I277" s="15">
        <v>283</v>
      </c>
      <c r="J277" s="15">
        <v>22</v>
      </c>
      <c r="L277" s="15">
        <v>283</v>
      </c>
      <c r="M277" s="15">
        <v>22</v>
      </c>
      <c r="O277" s="15">
        <v>283</v>
      </c>
      <c r="P277" s="15">
        <v>22</v>
      </c>
      <c r="R277" s="15">
        <f>ROW('us01'!V283)</f>
        <v>283</v>
      </c>
      <c r="S277" s="15">
        <f>COLUMN('us01'!V283)</f>
        <v>22</v>
      </c>
    </row>
    <row r="278" spans="3:19">
      <c r="C278" s="476">
        <v>274</v>
      </c>
      <c r="D278" s="476">
        <v>27</v>
      </c>
      <c r="E278" s="476"/>
      <c r="F278" s="476">
        <v>274</v>
      </c>
      <c r="G278" s="15">
        <v>27</v>
      </c>
      <c r="I278" s="15">
        <v>274</v>
      </c>
      <c r="J278" s="15">
        <v>27</v>
      </c>
      <c r="L278" s="15">
        <v>274</v>
      </c>
      <c r="M278" s="15">
        <v>27</v>
      </c>
      <c r="O278" s="15">
        <v>274</v>
      </c>
      <c r="P278" s="15">
        <v>27</v>
      </c>
      <c r="R278" s="15">
        <f>ROW('us01'!AA274)</f>
        <v>274</v>
      </c>
      <c r="S278" s="15">
        <f>COLUMN('us01'!AA274)</f>
        <v>27</v>
      </c>
    </row>
    <row r="279" spans="3:19">
      <c r="C279" s="476">
        <v>275</v>
      </c>
      <c r="D279" s="476">
        <v>27</v>
      </c>
      <c r="E279" s="476"/>
      <c r="F279" s="476">
        <v>275</v>
      </c>
      <c r="G279" s="15">
        <v>27</v>
      </c>
      <c r="I279" s="15">
        <v>275</v>
      </c>
      <c r="J279" s="15">
        <v>27</v>
      </c>
      <c r="L279" s="15">
        <v>275</v>
      </c>
      <c r="M279" s="15">
        <v>27</v>
      </c>
      <c r="O279" s="15">
        <v>275</v>
      </c>
      <c r="P279" s="15">
        <v>27</v>
      </c>
      <c r="R279" s="15">
        <f>ROW('us01'!AA275)</f>
        <v>275</v>
      </c>
      <c r="S279" s="15">
        <f>COLUMN('us01'!AA275)</f>
        <v>27</v>
      </c>
    </row>
    <row r="280" spans="3:19">
      <c r="C280" s="476">
        <v>276</v>
      </c>
      <c r="D280" s="476">
        <v>27</v>
      </c>
      <c r="E280" s="476"/>
      <c r="F280" s="476">
        <v>276</v>
      </c>
      <c r="G280" s="15">
        <v>27</v>
      </c>
      <c r="I280" s="15">
        <v>276</v>
      </c>
      <c r="J280" s="15">
        <v>27</v>
      </c>
      <c r="L280" s="15">
        <v>276</v>
      </c>
      <c r="M280" s="15">
        <v>27</v>
      </c>
      <c r="O280" s="15">
        <v>276</v>
      </c>
      <c r="P280" s="15">
        <v>27</v>
      </c>
      <c r="R280" s="15">
        <f>ROW('us01'!AA276)</f>
        <v>276</v>
      </c>
      <c r="S280" s="15">
        <f>COLUMN('us01'!AA276)</f>
        <v>27</v>
      </c>
    </row>
    <row r="281" spans="3:19">
      <c r="C281" s="476">
        <v>277</v>
      </c>
      <c r="D281" s="476">
        <v>27</v>
      </c>
      <c r="E281" s="476"/>
      <c r="F281" s="476">
        <v>277</v>
      </c>
      <c r="G281" s="15">
        <v>27</v>
      </c>
      <c r="I281" s="15">
        <v>277</v>
      </c>
      <c r="J281" s="15">
        <v>27</v>
      </c>
      <c r="L281" s="15">
        <v>277</v>
      </c>
      <c r="M281" s="15">
        <v>27</v>
      </c>
      <c r="O281" s="15">
        <v>277</v>
      </c>
      <c r="P281" s="15">
        <v>27</v>
      </c>
      <c r="R281" s="15">
        <f>ROW('us01'!AA277)</f>
        <v>277</v>
      </c>
      <c r="S281" s="15">
        <f>COLUMN('us01'!AA277)</f>
        <v>27</v>
      </c>
    </row>
    <row r="282" spans="3:19">
      <c r="C282" s="476">
        <v>278</v>
      </c>
      <c r="D282" s="476">
        <v>27</v>
      </c>
      <c r="E282" s="476"/>
      <c r="F282" s="476">
        <v>278</v>
      </c>
      <c r="G282" s="15">
        <v>27</v>
      </c>
      <c r="I282" s="15">
        <v>278</v>
      </c>
      <c r="J282" s="15">
        <v>27</v>
      </c>
      <c r="L282" s="15">
        <v>278</v>
      </c>
      <c r="M282" s="15">
        <v>27</v>
      </c>
      <c r="O282" s="15">
        <v>278</v>
      </c>
      <c r="P282" s="15">
        <v>27</v>
      </c>
      <c r="R282" s="15">
        <f>ROW('us01'!AA278)</f>
        <v>278</v>
      </c>
      <c r="S282" s="15">
        <f>COLUMN('us01'!AA278)</f>
        <v>27</v>
      </c>
    </row>
    <row r="283" spans="3:19">
      <c r="C283" s="476">
        <v>279</v>
      </c>
      <c r="D283" s="476">
        <v>27</v>
      </c>
      <c r="E283" s="476"/>
      <c r="F283" s="476">
        <v>279</v>
      </c>
      <c r="G283" s="15">
        <v>27</v>
      </c>
      <c r="I283" s="15">
        <v>279</v>
      </c>
      <c r="J283" s="15">
        <v>27</v>
      </c>
      <c r="L283" s="15">
        <v>279</v>
      </c>
      <c r="M283" s="15">
        <v>27</v>
      </c>
      <c r="O283" s="15">
        <v>279</v>
      </c>
      <c r="P283" s="15">
        <v>27</v>
      </c>
      <c r="R283" s="15">
        <f>ROW('us01'!AA279)</f>
        <v>279</v>
      </c>
      <c r="S283" s="15">
        <f>COLUMN('us01'!AA279)</f>
        <v>27</v>
      </c>
    </row>
    <row r="284" spans="3:19">
      <c r="C284" s="476">
        <v>280</v>
      </c>
      <c r="D284" s="476">
        <v>27</v>
      </c>
      <c r="E284" s="476"/>
      <c r="F284" s="476">
        <v>280</v>
      </c>
      <c r="G284" s="15">
        <v>27</v>
      </c>
      <c r="I284" s="15">
        <v>280</v>
      </c>
      <c r="J284" s="15">
        <v>27</v>
      </c>
      <c r="L284" s="15">
        <v>280</v>
      </c>
      <c r="M284" s="15">
        <v>27</v>
      </c>
      <c r="O284" s="15">
        <v>280</v>
      </c>
      <c r="P284" s="15">
        <v>27</v>
      </c>
      <c r="R284" s="15">
        <f>ROW('us01'!AA280)</f>
        <v>280</v>
      </c>
      <c r="S284" s="15">
        <f>COLUMN('us01'!AA280)</f>
        <v>27</v>
      </c>
    </row>
    <row r="285" spans="3:19">
      <c r="C285" s="476">
        <v>281</v>
      </c>
      <c r="D285" s="476">
        <v>27</v>
      </c>
      <c r="E285" s="476"/>
      <c r="F285" s="476">
        <v>281</v>
      </c>
      <c r="G285" s="15">
        <v>27</v>
      </c>
      <c r="I285" s="15">
        <v>281</v>
      </c>
      <c r="J285" s="15">
        <v>27</v>
      </c>
      <c r="L285" s="15">
        <v>281</v>
      </c>
      <c r="M285" s="15">
        <v>27</v>
      </c>
      <c r="O285" s="15">
        <v>281</v>
      </c>
      <c r="P285" s="15">
        <v>27</v>
      </c>
      <c r="R285" s="15">
        <f>ROW('us01'!AA281)</f>
        <v>281</v>
      </c>
      <c r="S285" s="15">
        <f>COLUMN('us01'!AA281)</f>
        <v>27</v>
      </c>
    </row>
    <row r="286" spans="3:19">
      <c r="C286" s="476">
        <v>282</v>
      </c>
      <c r="D286" s="476">
        <v>27</v>
      </c>
      <c r="E286" s="476"/>
      <c r="F286" s="476">
        <v>282</v>
      </c>
      <c r="G286" s="15">
        <v>27</v>
      </c>
      <c r="I286" s="15">
        <v>282</v>
      </c>
      <c r="J286" s="15">
        <v>27</v>
      </c>
      <c r="L286" s="15">
        <v>282</v>
      </c>
      <c r="M286" s="15">
        <v>27</v>
      </c>
      <c r="O286" s="15">
        <v>282</v>
      </c>
      <c r="P286" s="15">
        <v>27</v>
      </c>
      <c r="R286" s="15">
        <f>ROW('us01'!AA282)</f>
        <v>282</v>
      </c>
      <c r="S286" s="15">
        <f>COLUMN('us01'!AA282)</f>
        <v>27</v>
      </c>
    </row>
    <row r="287" spans="3:19">
      <c r="C287" s="476">
        <v>283</v>
      </c>
      <c r="D287" s="476">
        <v>27</v>
      </c>
      <c r="E287" s="476"/>
      <c r="F287" s="476">
        <v>283</v>
      </c>
      <c r="G287" s="15">
        <v>27</v>
      </c>
      <c r="I287" s="15">
        <v>283</v>
      </c>
      <c r="J287" s="15">
        <v>27</v>
      </c>
      <c r="L287" s="15">
        <v>283</v>
      </c>
      <c r="M287" s="15">
        <v>27</v>
      </c>
      <c r="O287" s="15">
        <v>283</v>
      </c>
      <c r="P287" s="15">
        <v>27</v>
      </c>
      <c r="R287" s="15">
        <f>ROW('us01'!AA283)</f>
        <v>283</v>
      </c>
      <c r="S287" s="15">
        <f>COLUMN('us01'!AA283)</f>
        <v>27</v>
      </c>
    </row>
    <row r="288" spans="3:19">
      <c r="C288" s="476">
        <v>274</v>
      </c>
      <c r="D288" s="476">
        <v>33</v>
      </c>
      <c r="E288" s="476"/>
      <c r="F288" s="476">
        <v>274</v>
      </c>
      <c r="G288" s="15">
        <v>33</v>
      </c>
      <c r="I288" s="15">
        <v>274</v>
      </c>
      <c r="J288" s="15">
        <v>33</v>
      </c>
      <c r="L288" s="15">
        <v>274</v>
      </c>
      <c r="M288" s="15">
        <v>33</v>
      </c>
      <c r="O288" s="15">
        <v>274</v>
      </c>
      <c r="P288" s="15">
        <v>33</v>
      </c>
      <c r="R288" s="15">
        <f>ROW('us01'!AG274)</f>
        <v>274</v>
      </c>
      <c r="S288" s="15">
        <f>COLUMN('us01'!AG274)</f>
        <v>33</v>
      </c>
    </row>
    <row r="289" spans="3:19">
      <c r="C289" s="476">
        <v>275</v>
      </c>
      <c r="D289" s="476">
        <v>33</v>
      </c>
      <c r="E289" s="476"/>
      <c r="F289" s="476">
        <v>275</v>
      </c>
      <c r="G289" s="15">
        <v>33</v>
      </c>
      <c r="I289" s="15">
        <v>275</v>
      </c>
      <c r="J289" s="15">
        <v>33</v>
      </c>
      <c r="L289" s="15">
        <v>275</v>
      </c>
      <c r="M289" s="15">
        <v>33</v>
      </c>
      <c r="O289" s="15">
        <v>275</v>
      </c>
      <c r="P289" s="15">
        <v>33</v>
      </c>
      <c r="R289" s="15">
        <f>ROW('us01'!AG275)</f>
        <v>275</v>
      </c>
      <c r="S289" s="15">
        <f>COLUMN('us01'!AG275)</f>
        <v>33</v>
      </c>
    </row>
    <row r="290" spans="3:19">
      <c r="C290" s="476">
        <v>276</v>
      </c>
      <c r="D290" s="476">
        <v>33</v>
      </c>
      <c r="E290" s="476"/>
      <c r="F290" s="476">
        <v>276</v>
      </c>
      <c r="G290" s="15">
        <v>33</v>
      </c>
      <c r="I290" s="15">
        <v>276</v>
      </c>
      <c r="J290" s="15">
        <v>33</v>
      </c>
      <c r="L290" s="15">
        <v>276</v>
      </c>
      <c r="M290" s="15">
        <v>33</v>
      </c>
      <c r="O290" s="15">
        <v>276</v>
      </c>
      <c r="P290" s="15">
        <v>33</v>
      </c>
      <c r="R290" s="15">
        <f>ROW('us01'!AG276)</f>
        <v>276</v>
      </c>
      <c r="S290" s="15">
        <f>COLUMN('us01'!AG276)</f>
        <v>33</v>
      </c>
    </row>
    <row r="291" spans="3:19">
      <c r="C291" s="476">
        <v>277</v>
      </c>
      <c r="D291" s="476">
        <v>33</v>
      </c>
      <c r="E291" s="476"/>
      <c r="F291" s="476">
        <v>277</v>
      </c>
      <c r="G291" s="15">
        <v>33</v>
      </c>
      <c r="I291" s="15">
        <v>277</v>
      </c>
      <c r="J291" s="15">
        <v>33</v>
      </c>
      <c r="L291" s="15">
        <v>277</v>
      </c>
      <c r="M291" s="15">
        <v>33</v>
      </c>
      <c r="O291" s="15">
        <v>277</v>
      </c>
      <c r="P291" s="15">
        <v>33</v>
      </c>
      <c r="R291" s="15">
        <f>ROW('us01'!AG277)</f>
        <v>277</v>
      </c>
      <c r="S291" s="15">
        <f>COLUMN('us01'!AG277)</f>
        <v>33</v>
      </c>
    </row>
    <row r="292" spans="3:19">
      <c r="C292" s="476">
        <v>278</v>
      </c>
      <c r="D292" s="476">
        <v>33</v>
      </c>
      <c r="E292" s="476"/>
      <c r="F292" s="476">
        <v>278</v>
      </c>
      <c r="G292" s="15">
        <v>33</v>
      </c>
      <c r="I292" s="15">
        <v>278</v>
      </c>
      <c r="J292" s="15">
        <v>33</v>
      </c>
      <c r="L292" s="15">
        <v>278</v>
      </c>
      <c r="M292" s="15">
        <v>33</v>
      </c>
      <c r="O292" s="15">
        <v>278</v>
      </c>
      <c r="P292" s="15">
        <v>33</v>
      </c>
      <c r="R292" s="15">
        <f>ROW('us01'!AG278)</f>
        <v>278</v>
      </c>
      <c r="S292" s="15">
        <f>COLUMN('us01'!AG278)</f>
        <v>33</v>
      </c>
    </row>
    <row r="293" spans="3:19">
      <c r="C293" s="476">
        <v>279</v>
      </c>
      <c r="D293" s="476">
        <v>33</v>
      </c>
      <c r="E293" s="476"/>
      <c r="F293" s="476">
        <v>279</v>
      </c>
      <c r="G293" s="15">
        <v>33</v>
      </c>
      <c r="I293" s="15">
        <v>279</v>
      </c>
      <c r="J293" s="15">
        <v>33</v>
      </c>
      <c r="L293" s="15">
        <v>279</v>
      </c>
      <c r="M293" s="15">
        <v>33</v>
      </c>
      <c r="O293" s="15">
        <v>279</v>
      </c>
      <c r="P293" s="15">
        <v>33</v>
      </c>
      <c r="R293" s="15">
        <f>ROW('us01'!AG279)</f>
        <v>279</v>
      </c>
      <c r="S293" s="15">
        <f>COLUMN('us01'!AG279)</f>
        <v>33</v>
      </c>
    </row>
    <row r="294" spans="3:19">
      <c r="C294" s="476">
        <v>280</v>
      </c>
      <c r="D294" s="476">
        <v>33</v>
      </c>
      <c r="E294" s="476"/>
      <c r="F294" s="476">
        <v>280</v>
      </c>
      <c r="G294" s="15">
        <v>33</v>
      </c>
      <c r="I294" s="15">
        <v>280</v>
      </c>
      <c r="J294" s="15">
        <v>33</v>
      </c>
      <c r="L294" s="15">
        <v>280</v>
      </c>
      <c r="M294" s="15">
        <v>33</v>
      </c>
      <c r="O294" s="15">
        <v>280</v>
      </c>
      <c r="P294" s="15">
        <v>33</v>
      </c>
      <c r="R294" s="15">
        <f>ROW('us01'!AG280)</f>
        <v>280</v>
      </c>
      <c r="S294" s="15">
        <f>COLUMN('us01'!AG280)</f>
        <v>33</v>
      </c>
    </row>
    <row r="295" spans="3:19">
      <c r="C295" s="476">
        <v>281</v>
      </c>
      <c r="D295" s="476">
        <v>33</v>
      </c>
      <c r="E295" s="476"/>
      <c r="F295" s="476">
        <v>281</v>
      </c>
      <c r="G295" s="15">
        <v>33</v>
      </c>
      <c r="I295" s="15">
        <v>281</v>
      </c>
      <c r="J295" s="15">
        <v>33</v>
      </c>
      <c r="L295" s="15">
        <v>281</v>
      </c>
      <c r="M295" s="15">
        <v>33</v>
      </c>
      <c r="O295" s="15">
        <v>281</v>
      </c>
      <c r="P295" s="15">
        <v>33</v>
      </c>
      <c r="R295" s="15">
        <f>ROW('us01'!AG281)</f>
        <v>281</v>
      </c>
      <c r="S295" s="15">
        <f>COLUMN('us01'!AG281)</f>
        <v>33</v>
      </c>
    </row>
    <row r="296" spans="3:19">
      <c r="C296" s="476">
        <v>282</v>
      </c>
      <c r="D296" s="476">
        <v>33</v>
      </c>
      <c r="E296" s="476"/>
      <c r="F296" s="476">
        <v>282</v>
      </c>
      <c r="G296" s="15">
        <v>33</v>
      </c>
      <c r="I296" s="15">
        <v>282</v>
      </c>
      <c r="J296" s="15">
        <v>33</v>
      </c>
      <c r="L296" s="15">
        <v>282</v>
      </c>
      <c r="M296" s="15">
        <v>33</v>
      </c>
      <c r="O296" s="15">
        <v>282</v>
      </c>
      <c r="P296" s="15">
        <v>33</v>
      </c>
      <c r="R296" s="15">
        <f>ROW('us01'!AG282)</f>
        <v>282</v>
      </c>
      <c r="S296" s="15">
        <f>COLUMN('us01'!AG282)</f>
        <v>33</v>
      </c>
    </row>
    <row r="297" spans="3:19">
      <c r="C297" s="476">
        <v>283</v>
      </c>
      <c r="D297" s="476">
        <v>33</v>
      </c>
      <c r="E297" s="476"/>
      <c r="F297" s="476">
        <v>283</v>
      </c>
      <c r="G297" s="15">
        <v>33</v>
      </c>
      <c r="I297" s="15">
        <v>283</v>
      </c>
      <c r="J297" s="15">
        <v>33</v>
      </c>
      <c r="L297" s="15">
        <v>283</v>
      </c>
      <c r="M297" s="15">
        <v>33</v>
      </c>
      <c r="O297" s="15">
        <v>283</v>
      </c>
      <c r="P297" s="15">
        <v>33</v>
      </c>
      <c r="R297" s="15">
        <f>ROW('us01'!AG283)</f>
        <v>283</v>
      </c>
      <c r="S297" s="15">
        <f>COLUMN('us01'!AG283)</f>
        <v>33</v>
      </c>
    </row>
    <row r="298" spans="3:19">
      <c r="C298" s="476">
        <v>274</v>
      </c>
      <c r="D298" s="476">
        <v>51</v>
      </c>
      <c r="E298" s="476"/>
      <c r="F298" s="476">
        <v>274</v>
      </c>
      <c r="G298" s="15">
        <v>51</v>
      </c>
      <c r="I298" s="15">
        <v>274</v>
      </c>
      <c r="J298" s="15">
        <v>51</v>
      </c>
      <c r="L298" s="15">
        <v>274</v>
      </c>
      <c r="M298" s="15">
        <v>51</v>
      </c>
      <c r="O298" s="15">
        <v>274</v>
      </c>
      <c r="P298" s="15">
        <v>51</v>
      </c>
      <c r="R298" s="15">
        <f>ROW('us01'!AY274)</f>
        <v>274</v>
      </c>
      <c r="S298" s="15">
        <f>COLUMN('us01'!AY274)</f>
        <v>51</v>
      </c>
    </row>
    <row r="299" spans="3:19">
      <c r="C299" s="476">
        <v>275</v>
      </c>
      <c r="D299" s="476">
        <v>51</v>
      </c>
      <c r="E299" s="476"/>
      <c r="F299" s="476">
        <v>275</v>
      </c>
      <c r="G299" s="15">
        <v>51</v>
      </c>
      <c r="I299" s="15">
        <v>275</v>
      </c>
      <c r="J299" s="15">
        <v>51</v>
      </c>
      <c r="L299" s="15">
        <v>275</v>
      </c>
      <c r="M299" s="15">
        <v>51</v>
      </c>
      <c r="O299" s="15">
        <v>275</v>
      </c>
      <c r="P299" s="15">
        <v>51</v>
      </c>
      <c r="R299" s="15">
        <f>ROW('us01'!AY275)</f>
        <v>275</v>
      </c>
      <c r="S299" s="15">
        <f>COLUMN('us01'!AY275)</f>
        <v>51</v>
      </c>
    </row>
    <row r="300" spans="3:19">
      <c r="C300" s="476">
        <v>276</v>
      </c>
      <c r="D300" s="476">
        <v>51</v>
      </c>
      <c r="E300" s="476"/>
      <c r="F300" s="476">
        <v>276</v>
      </c>
      <c r="G300" s="15">
        <v>51</v>
      </c>
      <c r="I300" s="15">
        <v>276</v>
      </c>
      <c r="J300" s="15">
        <v>51</v>
      </c>
      <c r="L300" s="15">
        <v>276</v>
      </c>
      <c r="M300" s="15">
        <v>51</v>
      </c>
      <c r="O300" s="15">
        <v>276</v>
      </c>
      <c r="P300" s="15">
        <v>51</v>
      </c>
      <c r="R300" s="15">
        <f>ROW('us01'!AY276)</f>
        <v>276</v>
      </c>
      <c r="S300" s="15">
        <f>COLUMN('us01'!AY276)</f>
        <v>51</v>
      </c>
    </row>
    <row r="301" spans="3:19">
      <c r="C301" s="476">
        <v>277</v>
      </c>
      <c r="D301" s="476">
        <v>51</v>
      </c>
      <c r="E301" s="476"/>
      <c r="F301" s="476">
        <v>277</v>
      </c>
      <c r="G301" s="15">
        <v>51</v>
      </c>
      <c r="I301" s="15">
        <v>277</v>
      </c>
      <c r="J301" s="15">
        <v>51</v>
      </c>
      <c r="L301" s="15">
        <v>277</v>
      </c>
      <c r="M301" s="15">
        <v>51</v>
      </c>
      <c r="O301" s="15">
        <v>277</v>
      </c>
      <c r="P301" s="15">
        <v>51</v>
      </c>
      <c r="R301" s="15">
        <f>ROW('us01'!AY277)</f>
        <v>277</v>
      </c>
      <c r="S301" s="15">
        <f>COLUMN('us01'!AY277)</f>
        <v>51</v>
      </c>
    </row>
    <row r="302" spans="3:19">
      <c r="C302" s="476">
        <v>278</v>
      </c>
      <c r="D302" s="476">
        <v>51</v>
      </c>
      <c r="E302" s="476"/>
      <c r="F302" s="476">
        <v>278</v>
      </c>
      <c r="G302" s="15">
        <v>51</v>
      </c>
      <c r="I302" s="15">
        <v>278</v>
      </c>
      <c r="J302" s="15">
        <v>51</v>
      </c>
      <c r="L302" s="15">
        <v>278</v>
      </c>
      <c r="M302" s="15">
        <v>51</v>
      </c>
      <c r="O302" s="15">
        <v>278</v>
      </c>
      <c r="P302" s="15">
        <v>51</v>
      </c>
      <c r="R302" s="15">
        <f>ROW('us01'!AY278)</f>
        <v>278</v>
      </c>
      <c r="S302" s="15">
        <f>COLUMN('us01'!AY278)</f>
        <v>51</v>
      </c>
    </row>
    <row r="303" spans="3:19">
      <c r="C303" s="476">
        <v>279</v>
      </c>
      <c r="D303" s="476">
        <v>51</v>
      </c>
      <c r="E303" s="476"/>
      <c r="F303" s="476">
        <v>279</v>
      </c>
      <c r="G303" s="15">
        <v>51</v>
      </c>
      <c r="I303" s="15">
        <v>279</v>
      </c>
      <c r="J303" s="15">
        <v>51</v>
      </c>
      <c r="L303" s="15">
        <v>279</v>
      </c>
      <c r="M303" s="15">
        <v>51</v>
      </c>
      <c r="O303" s="15">
        <v>279</v>
      </c>
      <c r="P303" s="15">
        <v>51</v>
      </c>
      <c r="R303" s="15">
        <f>ROW('us01'!AY279)</f>
        <v>279</v>
      </c>
      <c r="S303" s="15">
        <f>COLUMN('us01'!AY279)</f>
        <v>51</v>
      </c>
    </row>
    <row r="304" spans="3:19">
      <c r="C304" s="476">
        <v>280</v>
      </c>
      <c r="D304" s="476">
        <v>51</v>
      </c>
      <c r="E304" s="476"/>
      <c r="F304" s="476">
        <v>280</v>
      </c>
      <c r="G304" s="15">
        <v>51</v>
      </c>
      <c r="I304" s="15">
        <v>280</v>
      </c>
      <c r="J304" s="15">
        <v>51</v>
      </c>
      <c r="L304" s="15">
        <v>280</v>
      </c>
      <c r="M304" s="15">
        <v>51</v>
      </c>
      <c r="O304" s="15">
        <v>280</v>
      </c>
      <c r="P304" s="15">
        <v>51</v>
      </c>
      <c r="R304" s="15">
        <f>ROW('us01'!AY280)</f>
        <v>280</v>
      </c>
      <c r="S304" s="15">
        <f>COLUMN('us01'!AY280)</f>
        <v>51</v>
      </c>
    </row>
    <row r="305" spans="3:19">
      <c r="C305" s="476">
        <v>281</v>
      </c>
      <c r="D305" s="476">
        <v>51</v>
      </c>
      <c r="E305" s="476"/>
      <c r="F305" s="476">
        <v>281</v>
      </c>
      <c r="G305" s="15">
        <v>51</v>
      </c>
      <c r="I305" s="15">
        <v>281</v>
      </c>
      <c r="J305" s="15">
        <v>51</v>
      </c>
      <c r="L305" s="15">
        <v>281</v>
      </c>
      <c r="M305" s="15">
        <v>51</v>
      </c>
      <c r="O305" s="15">
        <v>281</v>
      </c>
      <c r="P305" s="15">
        <v>51</v>
      </c>
      <c r="R305" s="15">
        <f>ROW('us01'!AY281)</f>
        <v>281</v>
      </c>
      <c r="S305" s="15">
        <f>COLUMN('us01'!AY281)</f>
        <v>51</v>
      </c>
    </row>
    <row r="306" spans="3:19">
      <c r="C306" s="476">
        <v>282</v>
      </c>
      <c r="D306" s="476">
        <v>51</v>
      </c>
      <c r="E306" s="476"/>
      <c r="F306" s="476">
        <v>282</v>
      </c>
      <c r="G306" s="15">
        <v>51</v>
      </c>
      <c r="I306" s="15">
        <v>282</v>
      </c>
      <c r="J306" s="15">
        <v>51</v>
      </c>
      <c r="L306" s="15">
        <v>282</v>
      </c>
      <c r="M306" s="15">
        <v>51</v>
      </c>
      <c r="O306" s="15">
        <v>282</v>
      </c>
      <c r="P306" s="15">
        <v>51</v>
      </c>
      <c r="R306" s="15">
        <f>ROW('us01'!AY282)</f>
        <v>282</v>
      </c>
      <c r="S306" s="15">
        <f>COLUMN('us01'!AY282)</f>
        <v>51</v>
      </c>
    </row>
    <row r="307" spans="3:19">
      <c r="C307" s="476">
        <v>283</v>
      </c>
      <c r="D307" s="476">
        <v>51</v>
      </c>
      <c r="E307" s="476"/>
      <c r="F307" s="476">
        <v>283</v>
      </c>
      <c r="G307" s="15">
        <v>51</v>
      </c>
      <c r="I307" s="15">
        <v>283</v>
      </c>
      <c r="J307" s="15">
        <v>51</v>
      </c>
      <c r="L307" s="15">
        <v>283</v>
      </c>
      <c r="M307" s="15">
        <v>51</v>
      </c>
      <c r="O307" s="15">
        <v>283</v>
      </c>
      <c r="P307" s="15">
        <v>51</v>
      </c>
      <c r="R307" s="15">
        <f>ROW('us01'!AY283)</f>
        <v>283</v>
      </c>
      <c r="S307" s="15">
        <f>COLUMN('us01'!AY283)</f>
        <v>51</v>
      </c>
    </row>
    <row r="308" spans="3:19">
      <c r="C308" s="476">
        <v>288</v>
      </c>
      <c r="D308" s="476">
        <v>11</v>
      </c>
      <c r="E308" s="476"/>
      <c r="F308" s="476">
        <v>288</v>
      </c>
      <c r="G308" s="15">
        <v>11</v>
      </c>
      <c r="I308" s="15">
        <v>288</v>
      </c>
      <c r="J308" s="15">
        <v>11</v>
      </c>
      <c r="L308" s="15">
        <v>288</v>
      </c>
      <c r="M308" s="15">
        <v>11</v>
      </c>
      <c r="O308" s="15">
        <v>288</v>
      </c>
      <c r="P308" s="15">
        <v>11</v>
      </c>
      <c r="R308" s="15">
        <f>ROW('us01'!K288)</f>
        <v>288</v>
      </c>
      <c r="S308" s="15">
        <f>COLUMN('us01'!K288)</f>
        <v>11</v>
      </c>
    </row>
    <row r="309" spans="3:19">
      <c r="C309" s="476">
        <v>288</v>
      </c>
      <c r="D309" s="476">
        <v>15</v>
      </c>
      <c r="E309" s="476"/>
      <c r="F309" s="476">
        <v>288</v>
      </c>
      <c r="G309" s="15">
        <v>15</v>
      </c>
      <c r="I309" s="15">
        <v>288</v>
      </c>
      <c r="J309" s="15">
        <v>15</v>
      </c>
      <c r="L309" s="15">
        <v>288</v>
      </c>
      <c r="M309" s="15">
        <v>15</v>
      </c>
      <c r="O309" s="15">
        <v>288</v>
      </c>
      <c r="P309" s="15">
        <v>15</v>
      </c>
      <c r="R309" s="15">
        <f>ROW('us01'!O288)</f>
        <v>288</v>
      </c>
      <c r="S309" s="15">
        <f>COLUMN('us01'!O288)</f>
        <v>15</v>
      </c>
    </row>
    <row r="310" spans="3:19">
      <c r="C310" s="476">
        <v>288</v>
      </c>
      <c r="D310" s="476">
        <v>19</v>
      </c>
      <c r="E310" s="476"/>
      <c r="F310" s="476">
        <v>288</v>
      </c>
      <c r="G310" s="15">
        <v>19</v>
      </c>
      <c r="I310" s="15">
        <v>288</v>
      </c>
      <c r="J310" s="15">
        <v>19</v>
      </c>
      <c r="L310" s="15">
        <v>288</v>
      </c>
      <c r="M310" s="15">
        <v>19</v>
      </c>
      <c r="O310" s="15">
        <v>288</v>
      </c>
      <c r="P310" s="15">
        <v>19</v>
      </c>
      <c r="R310" s="15">
        <f>ROW('us01'!S288)</f>
        <v>288</v>
      </c>
      <c r="S310" s="15">
        <f>COLUMN('us01'!S288)</f>
        <v>19</v>
      </c>
    </row>
    <row r="311" spans="3:19">
      <c r="C311" s="476">
        <v>288</v>
      </c>
      <c r="D311" s="476">
        <v>23</v>
      </c>
      <c r="E311" s="476"/>
      <c r="F311" s="476">
        <v>288</v>
      </c>
      <c r="G311" s="15">
        <v>23</v>
      </c>
      <c r="I311" s="15">
        <v>288</v>
      </c>
      <c r="J311" s="15">
        <v>23</v>
      </c>
      <c r="L311" s="15">
        <v>288</v>
      </c>
      <c r="M311" s="15">
        <v>23</v>
      </c>
      <c r="O311" s="15">
        <v>288</v>
      </c>
      <c r="P311" s="15">
        <v>23</v>
      </c>
      <c r="R311" s="15">
        <f>ROW('us01'!W288)</f>
        <v>288</v>
      </c>
      <c r="S311" s="15">
        <f>COLUMN('us01'!W288)</f>
        <v>23</v>
      </c>
    </row>
    <row r="312" spans="3:19">
      <c r="C312" s="476">
        <v>288</v>
      </c>
      <c r="D312" s="476">
        <v>27</v>
      </c>
      <c r="E312" s="476"/>
      <c r="F312" s="476">
        <v>288</v>
      </c>
      <c r="G312" s="15">
        <v>27</v>
      </c>
      <c r="I312" s="15">
        <v>288</v>
      </c>
      <c r="J312" s="15">
        <v>27</v>
      </c>
      <c r="L312" s="15">
        <v>288</v>
      </c>
      <c r="M312" s="15">
        <v>27</v>
      </c>
      <c r="O312" s="15">
        <v>288</v>
      </c>
      <c r="P312" s="15">
        <v>27</v>
      </c>
      <c r="R312" s="15">
        <f>ROW('us01'!AA288)</f>
        <v>288</v>
      </c>
      <c r="S312" s="15">
        <f>COLUMN('us01'!AA288)</f>
        <v>27</v>
      </c>
    </row>
    <row r="313" spans="3:19">
      <c r="C313" s="476">
        <v>288</v>
      </c>
      <c r="D313" s="476">
        <v>31</v>
      </c>
      <c r="E313" s="476"/>
      <c r="F313" s="476">
        <v>288</v>
      </c>
      <c r="G313" s="15">
        <v>31</v>
      </c>
      <c r="I313" s="15">
        <v>288</v>
      </c>
      <c r="J313" s="15">
        <v>31</v>
      </c>
      <c r="L313" s="15">
        <v>288</v>
      </c>
      <c r="M313" s="15">
        <v>31</v>
      </c>
      <c r="O313" s="15">
        <v>288</v>
      </c>
      <c r="P313" s="15">
        <v>31</v>
      </c>
      <c r="R313" s="15">
        <f>ROW('us01'!AE288)</f>
        <v>288</v>
      </c>
      <c r="S313" s="15">
        <f>COLUMN('us01'!AE288)</f>
        <v>31</v>
      </c>
    </row>
    <row r="314" spans="3:19">
      <c r="C314" s="476">
        <v>288</v>
      </c>
      <c r="D314" s="476">
        <v>35</v>
      </c>
      <c r="E314" s="476"/>
      <c r="F314" s="476">
        <v>288</v>
      </c>
      <c r="G314" s="15">
        <v>35</v>
      </c>
      <c r="I314" s="15">
        <v>288</v>
      </c>
      <c r="J314" s="15">
        <v>35</v>
      </c>
      <c r="L314" s="15">
        <v>288</v>
      </c>
      <c r="M314" s="15">
        <v>35</v>
      </c>
      <c r="O314" s="15">
        <v>288</v>
      </c>
      <c r="P314" s="15">
        <v>35</v>
      </c>
      <c r="R314" s="15">
        <f>ROW('us01'!AI288)</f>
        <v>288</v>
      </c>
      <c r="S314" s="15">
        <f>COLUMN('us01'!AI288)</f>
        <v>35</v>
      </c>
    </row>
    <row r="315" spans="3:19">
      <c r="C315" s="476">
        <v>288</v>
      </c>
      <c r="D315" s="476">
        <v>39</v>
      </c>
      <c r="E315" s="476"/>
      <c r="F315" s="476">
        <v>288</v>
      </c>
      <c r="G315" s="15">
        <v>39</v>
      </c>
      <c r="I315" s="15">
        <v>288</v>
      </c>
      <c r="J315" s="15">
        <v>39</v>
      </c>
      <c r="L315" s="15">
        <v>288</v>
      </c>
      <c r="M315" s="15">
        <v>39</v>
      </c>
      <c r="O315" s="15">
        <v>288</v>
      </c>
      <c r="P315" s="15">
        <v>39</v>
      </c>
      <c r="R315" s="15">
        <f>ROW('us01'!AM288)</f>
        <v>288</v>
      </c>
      <c r="S315" s="15">
        <f>COLUMN('us01'!AM288)</f>
        <v>39</v>
      </c>
    </row>
    <row r="316" spans="3:19">
      <c r="C316" s="476">
        <v>288</v>
      </c>
      <c r="D316" s="476">
        <v>43</v>
      </c>
      <c r="E316" s="476"/>
      <c r="F316" s="476">
        <v>288</v>
      </c>
      <c r="G316" s="15">
        <v>43</v>
      </c>
      <c r="I316" s="15">
        <v>288</v>
      </c>
      <c r="J316" s="15">
        <v>43</v>
      </c>
      <c r="L316" s="15">
        <v>288</v>
      </c>
      <c r="M316" s="15">
        <v>43</v>
      </c>
      <c r="O316" s="15">
        <v>288</v>
      </c>
      <c r="P316" s="15">
        <v>43</v>
      </c>
      <c r="R316" s="15">
        <f>ROW('us01'!AQ288)</f>
        <v>288</v>
      </c>
      <c r="S316" s="15">
        <f>COLUMN('us01'!AQ288)</f>
        <v>43</v>
      </c>
    </row>
    <row r="317" spans="3:19">
      <c r="C317" s="476">
        <v>288</v>
      </c>
      <c r="D317" s="476">
        <v>47</v>
      </c>
      <c r="E317" s="476"/>
      <c r="F317" s="476">
        <v>288</v>
      </c>
      <c r="G317" s="15">
        <v>47</v>
      </c>
      <c r="I317" s="15">
        <v>288</v>
      </c>
      <c r="J317" s="15">
        <v>47</v>
      </c>
      <c r="L317" s="15">
        <v>288</v>
      </c>
      <c r="M317" s="15">
        <v>47</v>
      </c>
      <c r="O317" s="15">
        <v>288</v>
      </c>
      <c r="P317" s="15">
        <v>47</v>
      </c>
      <c r="R317" s="15">
        <f>ROW('us01'!AU288)</f>
        <v>288</v>
      </c>
      <c r="S317" s="15">
        <f>COLUMN('us01'!AU288)</f>
        <v>47</v>
      </c>
    </row>
    <row r="318" spans="3:19">
      <c r="C318" s="476">
        <v>320</v>
      </c>
      <c r="D318" s="476">
        <v>38</v>
      </c>
      <c r="E318" s="476"/>
      <c r="F318" s="476">
        <v>320</v>
      </c>
      <c r="G318" s="15">
        <v>38</v>
      </c>
      <c r="I318" s="15">
        <v>320</v>
      </c>
      <c r="J318" s="15">
        <v>38</v>
      </c>
      <c r="L318" s="15">
        <v>320</v>
      </c>
      <c r="M318" s="15">
        <v>38</v>
      </c>
      <c r="O318" s="15">
        <v>320</v>
      </c>
      <c r="P318" s="15">
        <v>38</v>
      </c>
      <c r="R318" s="15">
        <f>ROW('us01'!AL320)</f>
        <v>320</v>
      </c>
      <c r="S318" s="15">
        <f>COLUMN('us01'!AL320)</f>
        <v>38</v>
      </c>
    </row>
    <row r="319" spans="3:19">
      <c r="C319" s="476">
        <v>331</v>
      </c>
      <c r="D319" s="476">
        <v>34</v>
      </c>
      <c r="E319" s="476"/>
      <c r="F319" s="476">
        <v>331</v>
      </c>
      <c r="G319" s="15">
        <v>34</v>
      </c>
      <c r="I319" s="15">
        <v>331</v>
      </c>
      <c r="J319" s="15">
        <v>34</v>
      </c>
      <c r="L319" s="15">
        <v>331</v>
      </c>
      <c r="M319" s="15">
        <v>34</v>
      </c>
      <c r="O319" s="15">
        <v>331</v>
      </c>
      <c r="P319" s="15">
        <v>34</v>
      </c>
      <c r="R319" s="15">
        <f>ROW('us01'!AH331)</f>
        <v>331</v>
      </c>
      <c r="S319" s="15">
        <f>COLUMN('us01'!AH331)</f>
        <v>34</v>
      </c>
    </row>
    <row r="320" spans="3:19">
      <c r="C320" s="476">
        <v>334</v>
      </c>
      <c r="D320" s="476">
        <v>34</v>
      </c>
      <c r="E320" s="476"/>
      <c r="F320" s="476">
        <v>334</v>
      </c>
      <c r="G320" s="15">
        <v>34</v>
      </c>
      <c r="I320" s="15">
        <v>334</v>
      </c>
      <c r="J320" s="15">
        <v>34</v>
      </c>
      <c r="L320" s="15">
        <v>334</v>
      </c>
      <c r="M320" s="15">
        <v>34</v>
      </c>
      <c r="O320" s="15">
        <v>334</v>
      </c>
      <c r="P320" s="15">
        <v>34</v>
      </c>
      <c r="R320" s="15">
        <f>ROW('us01'!AH334)</f>
        <v>334</v>
      </c>
      <c r="S320" s="15">
        <f>COLUMN('us01'!AH334)</f>
        <v>34</v>
      </c>
    </row>
    <row r="321" spans="3:19">
      <c r="C321" s="476">
        <v>337</v>
      </c>
      <c r="D321" s="476">
        <v>34</v>
      </c>
      <c r="E321" s="476"/>
      <c r="F321" s="476">
        <v>337</v>
      </c>
      <c r="G321" s="15">
        <v>34</v>
      </c>
      <c r="I321" s="15">
        <v>337</v>
      </c>
      <c r="J321" s="15">
        <v>34</v>
      </c>
      <c r="L321" s="15">
        <v>337</v>
      </c>
      <c r="M321" s="15">
        <v>34</v>
      </c>
      <c r="O321" s="15">
        <v>337</v>
      </c>
      <c r="P321" s="15">
        <v>34</v>
      </c>
      <c r="R321" s="15">
        <f>ROW('us01'!AH337)</f>
        <v>337</v>
      </c>
      <c r="S321" s="15">
        <f>COLUMN('us01'!AH337)</f>
        <v>34</v>
      </c>
    </row>
    <row r="322" spans="3:19">
      <c r="C322" s="476">
        <v>340</v>
      </c>
      <c r="D322" s="476">
        <v>34</v>
      </c>
      <c r="E322" s="476"/>
      <c r="F322" s="476">
        <v>340</v>
      </c>
      <c r="G322" s="15">
        <v>34</v>
      </c>
      <c r="I322" s="15">
        <v>340</v>
      </c>
      <c r="J322" s="15">
        <v>34</v>
      </c>
      <c r="L322" s="15">
        <v>340</v>
      </c>
      <c r="M322" s="15">
        <v>34</v>
      </c>
      <c r="O322" s="15">
        <v>340</v>
      </c>
      <c r="P322" s="15">
        <v>34</v>
      </c>
      <c r="R322" s="15">
        <f>ROW('us01'!AH340)</f>
        <v>340</v>
      </c>
      <c r="S322" s="15">
        <f>COLUMN('us01'!AH340)</f>
        <v>34</v>
      </c>
    </row>
    <row r="323" spans="3:19">
      <c r="C323" s="476">
        <v>343</v>
      </c>
      <c r="D323" s="476">
        <v>34</v>
      </c>
      <c r="E323" s="476"/>
      <c r="F323" s="476">
        <v>343</v>
      </c>
      <c r="G323" s="15">
        <v>34</v>
      </c>
      <c r="I323" s="15">
        <v>343</v>
      </c>
      <c r="J323" s="15">
        <v>34</v>
      </c>
      <c r="L323" s="15">
        <v>343</v>
      </c>
      <c r="M323" s="15">
        <v>34</v>
      </c>
      <c r="O323" s="15">
        <v>343</v>
      </c>
      <c r="P323" s="15">
        <v>34</v>
      </c>
      <c r="R323" s="15">
        <f>ROW('us01'!AH343)</f>
        <v>343</v>
      </c>
      <c r="S323" s="15">
        <f>COLUMN('us01'!AH343)</f>
        <v>34</v>
      </c>
    </row>
    <row r="324" spans="3:19">
      <c r="C324" s="476">
        <v>346</v>
      </c>
      <c r="D324" s="476">
        <v>34</v>
      </c>
      <c r="E324" s="476"/>
      <c r="F324" s="476">
        <v>346</v>
      </c>
      <c r="G324" s="15">
        <v>34</v>
      </c>
      <c r="I324" s="15">
        <v>346</v>
      </c>
      <c r="J324" s="15">
        <v>34</v>
      </c>
      <c r="L324" s="15">
        <v>346</v>
      </c>
      <c r="M324" s="15">
        <v>34</v>
      </c>
      <c r="O324" s="15">
        <v>346</v>
      </c>
      <c r="P324" s="15">
        <v>34</v>
      </c>
      <c r="R324" s="15">
        <f>ROW('us01'!AH346)</f>
        <v>346</v>
      </c>
      <c r="S324" s="15">
        <f>COLUMN('us01'!AH346)</f>
        <v>34</v>
      </c>
    </row>
    <row r="325" spans="3:19">
      <c r="C325" s="476">
        <v>357</v>
      </c>
      <c r="D325" s="476">
        <v>31</v>
      </c>
      <c r="E325" s="476"/>
      <c r="F325" s="476">
        <v>357</v>
      </c>
      <c r="G325" s="15">
        <v>31</v>
      </c>
      <c r="I325" s="15">
        <v>357</v>
      </c>
      <c r="J325" s="15">
        <v>31</v>
      </c>
      <c r="L325" s="15">
        <v>357</v>
      </c>
      <c r="M325" s="15">
        <v>31</v>
      </c>
      <c r="O325" s="15">
        <v>357</v>
      </c>
      <c r="P325" s="15">
        <v>31</v>
      </c>
      <c r="R325" s="15">
        <f>ROW('us01'!AE357)</f>
        <v>357</v>
      </c>
      <c r="S325" s="15">
        <f>COLUMN('us01'!AE357)</f>
        <v>31</v>
      </c>
    </row>
    <row r="326" spans="3:19">
      <c r="C326" s="476">
        <v>358</v>
      </c>
      <c r="D326" s="476">
        <v>31</v>
      </c>
      <c r="E326" s="476"/>
      <c r="F326" s="476">
        <v>358</v>
      </c>
      <c r="G326" s="15">
        <v>31</v>
      </c>
      <c r="I326" s="15">
        <v>358</v>
      </c>
      <c r="J326" s="15">
        <v>31</v>
      </c>
      <c r="L326" s="15">
        <v>358</v>
      </c>
      <c r="M326" s="15">
        <v>31</v>
      </c>
      <c r="O326" s="15">
        <v>358</v>
      </c>
      <c r="P326" s="15">
        <v>31</v>
      </c>
      <c r="R326" s="15">
        <f>ROW('us01'!AE358)</f>
        <v>358</v>
      </c>
      <c r="S326" s="15">
        <f>COLUMN('us01'!AE358)</f>
        <v>31</v>
      </c>
    </row>
    <row r="327" spans="3:19">
      <c r="C327" s="476">
        <v>359</v>
      </c>
      <c r="D327" s="476">
        <v>31</v>
      </c>
      <c r="E327" s="476"/>
      <c r="F327" s="476">
        <v>359</v>
      </c>
      <c r="G327" s="15">
        <v>31</v>
      </c>
      <c r="I327" s="15">
        <v>359</v>
      </c>
      <c r="J327" s="15">
        <v>31</v>
      </c>
      <c r="L327" s="15">
        <v>359</v>
      </c>
      <c r="M327" s="15">
        <v>31</v>
      </c>
      <c r="O327" s="15">
        <v>359</v>
      </c>
      <c r="P327" s="15">
        <v>31</v>
      </c>
      <c r="R327" s="15">
        <f>ROW('us01'!AE359)</f>
        <v>359</v>
      </c>
      <c r="S327" s="15">
        <f>COLUMN('us01'!AE359)</f>
        <v>31</v>
      </c>
    </row>
    <row r="328" spans="3:19">
      <c r="C328" s="476">
        <v>360</v>
      </c>
      <c r="D328" s="476">
        <v>31</v>
      </c>
      <c r="E328" s="476"/>
      <c r="F328" s="476">
        <v>360</v>
      </c>
      <c r="G328" s="15">
        <v>31</v>
      </c>
      <c r="I328" s="15">
        <v>360</v>
      </c>
      <c r="J328" s="15">
        <v>31</v>
      </c>
      <c r="L328" s="15">
        <v>360</v>
      </c>
      <c r="M328" s="15">
        <v>31</v>
      </c>
      <c r="O328" s="15">
        <v>360</v>
      </c>
      <c r="P328" s="15">
        <v>31</v>
      </c>
      <c r="R328" s="15">
        <f>ROW('us01'!AE360)</f>
        <v>360</v>
      </c>
      <c r="S328" s="15">
        <f>COLUMN('us01'!AE360)</f>
        <v>31</v>
      </c>
    </row>
    <row r="329" spans="3:19">
      <c r="C329" s="476">
        <v>361</v>
      </c>
      <c r="D329" s="476">
        <v>31</v>
      </c>
      <c r="E329" s="476"/>
      <c r="F329" s="476">
        <v>361</v>
      </c>
      <c r="G329" s="15">
        <v>31</v>
      </c>
      <c r="I329" s="15">
        <v>361</v>
      </c>
      <c r="J329" s="15">
        <v>31</v>
      </c>
      <c r="L329" s="15">
        <v>361</v>
      </c>
      <c r="M329" s="15">
        <v>31</v>
      </c>
      <c r="O329" s="15">
        <v>361</v>
      </c>
      <c r="P329" s="15">
        <v>31</v>
      </c>
      <c r="R329" s="15">
        <f>ROW('us01'!AE361)</f>
        <v>361</v>
      </c>
      <c r="S329" s="15">
        <f>COLUMN('us01'!AE361)</f>
        <v>31</v>
      </c>
    </row>
    <row r="330" spans="3:19">
      <c r="C330" s="476">
        <v>362</v>
      </c>
      <c r="D330" s="476">
        <v>31</v>
      </c>
      <c r="E330" s="476"/>
      <c r="F330" s="476">
        <v>362</v>
      </c>
      <c r="G330" s="15">
        <v>31</v>
      </c>
      <c r="I330" s="15">
        <v>362</v>
      </c>
      <c r="J330" s="15">
        <v>31</v>
      </c>
      <c r="L330" s="15">
        <v>362</v>
      </c>
      <c r="M330" s="15">
        <v>31</v>
      </c>
      <c r="O330" s="15">
        <v>362</v>
      </c>
      <c r="P330" s="15">
        <v>31</v>
      </c>
      <c r="R330" s="15">
        <f>ROW('us01'!AE362)</f>
        <v>362</v>
      </c>
      <c r="S330" s="15">
        <f>COLUMN('us01'!AE362)</f>
        <v>31</v>
      </c>
    </row>
    <row r="331" spans="3:19">
      <c r="C331" s="476">
        <v>363</v>
      </c>
      <c r="D331" s="476">
        <v>31</v>
      </c>
      <c r="E331" s="476"/>
      <c r="F331" s="476">
        <v>363</v>
      </c>
      <c r="G331" s="15">
        <v>31</v>
      </c>
      <c r="I331" s="15">
        <v>363</v>
      </c>
      <c r="J331" s="15">
        <v>31</v>
      </c>
      <c r="L331" s="15">
        <v>363</v>
      </c>
      <c r="M331" s="15">
        <v>31</v>
      </c>
      <c r="O331" s="15">
        <v>363</v>
      </c>
      <c r="P331" s="15">
        <v>31</v>
      </c>
      <c r="R331" s="15">
        <f>ROW('us01'!AE363)</f>
        <v>363</v>
      </c>
      <c r="S331" s="15">
        <f>COLUMN('us01'!AE363)</f>
        <v>31</v>
      </c>
    </row>
    <row r="332" spans="3:19">
      <c r="C332" s="476">
        <v>364</v>
      </c>
      <c r="D332" s="476">
        <v>31</v>
      </c>
      <c r="E332" s="476"/>
      <c r="F332" s="476">
        <v>364</v>
      </c>
      <c r="G332" s="15">
        <v>31</v>
      </c>
      <c r="I332" s="15">
        <v>364</v>
      </c>
      <c r="J332" s="15">
        <v>31</v>
      </c>
      <c r="L332" s="15">
        <v>364</v>
      </c>
      <c r="M332" s="15">
        <v>31</v>
      </c>
      <c r="O332" s="15">
        <v>364</v>
      </c>
      <c r="P332" s="15">
        <v>31</v>
      </c>
      <c r="R332" s="15">
        <f>ROW('us01'!AE364)</f>
        <v>364</v>
      </c>
      <c r="S332" s="15">
        <f>COLUMN('us01'!AE364)</f>
        <v>31</v>
      </c>
    </row>
    <row r="333" spans="3:19">
      <c r="C333" s="476">
        <v>365</v>
      </c>
      <c r="D333" s="476">
        <v>31</v>
      </c>
      <c r="E333" s="476"/>
      <c r="F333" s="476">
        <v>365</v>
      </c>
      <c r="G333" s="15">
        <v>31</v>
      </c>
      <c r="I333" s="15">
        <v>365</v>
      </c>
      <c r="J333" s="15">
        <v>31</v>
      </c>
      <c r="L333" s="15">
        <v>365</v>
      </c>
      <c r="M333" s="15">
        <v>31</v>
      </c>
      <c r="O333" s="15">
        <v>365</v>
      </c>
      <c r="P333" s="15">
        <v>31</v>
      </c>
      <c r="R333" s="15">
        <f>ROW('us01'!AE365)</f>
        <v>365</v>
      </c>
      <c r="S333" s="15">
        <f>COLUMN('us01'!AE365)</f>
        <v>31</v>
      </c>
    </row>
    <row r="334" spans="3:19">
      <c r="C334" s="476">
        <v>366</v>
      </c>
      <c r="D334" s="476">
        <v>31</v>
      </c>
      <c r="E334" s="476"/>
      <c r="F334" s="476">
        <v>366</v>
      </c>
      <c r="G334" s="15">
        <v>31</v>
      </c>
      <c r="I334" s="15">
        <v>366</v>
      </c>
      <c r="J334" s="15">
        <v>31</v>
      </c>
      <c r="L334" s="15">
        <v>366</v>
      </c>
      <c r="M334" s="15">
        <v>31</v>
      </c>
      <c r="O334" s="15">
        <v>366</v>
      </c>
      <c r="P334" s="15">
        <v>31</v>
      </c>
      <c r="R334" s="15">
        <f>ROW('us01'!AE366)</f>
        <v>366</v>
      </c>
      <c r="S334" s="15">
        <f>COLUMN('us01'!AE366)</f>
        <v>31</v>
      </c>
    </row>
    <row r="335" spans="3:19">
      <c r="C335" s="476">
        <v>357</v>
      </c>
      <c r="D335" s="476">
        <v>39</v>
      </c>
      <c r="E335" s="476"/>
      <c r="F335" s="476">
        <v>357</v>
      </c>
      <c r="G335" s="15">
        <v>39</v>
      </c>
      <c r="I335" s="15">
        <v>357</v>
      </c>
      <c r="J335" s="15">
        <v>39</v>
      </c>
      <c r="L335" s="15">
        <v>357</v>
      </c>
      <c r="M335" s="15">
        <v>39</v>
      </c>
      <c r="O335" s="15">
        <v>357</v>
      </c>
      <c r="P335" s="15">
        <v>39</v>
      </c>
      <c r="R335" s="15">
        <f>ROW('us01'!AM357)</f>
        <v>357</v>
      </c>
      <c r="S335" s="15">
        <f>COLUMN('us01'!AM357)</f>
        <v>39</v>
      </c>
    </row>
    <row r="336" spans="3:19">
      <c r="C336" s="476">
        <v>358</v>
      </c>
      <c r="D336" s="476">
        <v>39</v>
      </c>
      <c r="E336" s="476"/>
      <c r="F336" s="476">
        <v>358</v>
      </c>
      <c r="G336" s="15">
        <v>39</v>
      </c>
      <c r="I336" s="15">
        <v>358</v>
      </c>
      <c r="J336" s="15">
        <v>39</v>
      </c>
      <c r="L336" s="15">
        <v>358</v>
      </c>
      <c r="M336" s="15">
        <v>39</v>
      </c>
      <c r="O336" s="15">
        <v>358</v>
      </c>
      <c r="P336" s="15">
        <v>39</v>
      </c>
      <c r="R336" s="15">
        <f>ROW('us01'!AM358)</f>
        <v>358</v>
      </c>
      <c r="S336" s="15">
        <f>COLUMN('us01'!AM358)</f>
        <v>39</v>
      </c>
    </row>
    <row r="337" spans="3:19">
      <c r="C337" s="476">
        <v>359</v>
      </c>
      <c r="D337" s="476">
        <v>39</v>
      </c>
      <c r="E337" s="476"/>
      <c r="F337" s="476">
        <v>359</v>
      </c>
      <c r="G337" s="15">
        <v>39</v>
      </c>
      <c r="I337" s="15">
        <v>359</v>
      </c>
      <c r="J337" s="15">
        <v>39</v>
      </c>
      <c r="L337" s="15">
        <v>359</v>
      </c>
      <c r="M337" s="15">
        <v>39</v>
      </c>
      <c r="O337" s="15">
        <v>359</v>
      </c>
      <c r="P337" s="15">
        <v>39</v>
      </c>
      <c r="R337" s="15">
        <f>ROW('us01'!AM359)</f>
        <v>359</v>
      </c>
      <c r="S337" s="15">
        <f>COLUMN('us01'!AM359)</f>
        <v>39</v>
      </c>
    </row>
    <row r="338" spans="3:19">
      <c r="C338" s="476">
        <v>360</v>
      </c>
      <c r="D338" s="476">
        <v>39</v>
      </c>
      <c r="E338" s="476"/>
      <c r="F338" s="476">
        <v>360</v>
      </c>
      <c r="G338" s="15">
        <v>39</v>
      </c>
      <c r="I338" s="15">
        <v>360</v>
      </c>
      <c r="J338" s="15">
        <v>39</v>
      </c>
      <c r="L338" s="15">
        <v>360</v>
      </c>
      <c r="M338" s="15">
        <v>39</v>
      </c>
      <c r="O338" s="15">
        <v>360</v>
      </c>
      <c r="P338" s="15">
        <v>39</v>
      </c>
      <c r="R338" s="15">
        <f>ROW('us01'!AM360)</f>
        <v>360</v>
      </c>
      <c r="S338" s="15">
        <f>COLUMN('us01'!AM360)</f>
        <v>39</v>
      </c>
    </row>
    <row r="339" spans="3:19">
      <c r="C339" s="476">
        <v>361</v>
      </c>
      <c r="D339" s="476">
        <v>39</v>
      </c>
      <c r="E339" s="476"/>
      <c r="F339" s="476">
        <v>361</v>
      </c>
      <c r="G339" s="15">
        <v>39</v>
      </c>
      <c r="I339" s="15">
        <v>361</v>
      </c>
      <c r="J339" s="15">
        <v>39</v>
      </c>
      <c r="L339" s="15">
        <v>361</v>
      </c>
      <c r="M339" s="15">
        <v>39</v>
      </c>
      <c r="O339" s="15">
        <v>361</v>
      </c>
      <c r="P339" s="15">
        <v>39</v>
      </c>
      <c r="R339" s="15">
        <f>ROW('us01'!AM361)</f>
        <v>361</v>
      </c>
      <c r="S339" s="15">
        <f>COLUMN('us01'!AM361)</f>
        <v>39</v>
      </c>
    </row>
    <row r="340" spans="3:19">
      <c r="C340" s="476">
        <v>362</v>
      </c>
      <c r="D340" s="476">
        <v>39</v>
      </c>
      <c r="E340" s="476"/>
      <c r="F340" s="476">
        <v>362</v>
      </c>
      <c r="G340" s="15">
        <v>39</v>
      </c>
      <c r="I340" s="15">
        <v>362</v>
      </c>
      <c r="J340" s="15">
        <v>39</v>
      </c>
      <c r="L340" s="15">
        <v>362</v>
      </c>
      <c r="M340" s="15">
        <v>39</v>
      </c>
      <c r="O340" s="15">
        <v>362</v>
      </c>
      <c r="P340" s="15">
        <v>39</v>
      </c>
      <c r="R340" s="15">
        <f>ROW('us01'!AM362)</f>
        <v>362</v>
      </c>
      <c r="S340" s="15">
        <f>COLUMN('us01'!AM362)</f>
        <v>39</v>
      </c>
    </row>
    <row r="341" spans="3:19">
      <c r="C341" s="476">
        <v>363</v>
      </c>
      <c r="D341" s="476">
        <v>39</v>
      </c>
      <c r="E341" s="476"/>
      <c r="F341" s="476">
        <v>363</v>
      </c>
      <c r="G341" s="15">
        <v>39</v>
      </c>
      <c r="I341" s="15">
        <v>363</v>
      </c>
      <c r="J341" s="15">
        <v>39</v>
      </c>
      <c r="L341" s="15">
        <v>363</v>
      </c>
      <c r="M341" s="15">
        <v>39</v>
      </c>
      <c r="O341" s="15">
        <v>363</v>
      </c>
      <c r="P341" s="15">
        <v>39</v>
      </c>
      <c r="R341" s="15">
        <f>ROW('us01'!AM363)</f>
        <v>363</v>
      </c>
      <c r="S341" s="15">
        <f>COLUMN('us01'!AM363)</f>
        <v>39</v>
      </c>
    </row>
    <row r="342" spans="3:19">
      <c r="C342" s="476">
        <v>364</v>
      </c>
      <c r="D342" s="476">
        <v>39</v>
      </c>
      <c r="E342" s="476"/>
      <c r="F342" s="476">
        <v>364</v>
      </c>
      <c r="G342" s="15">
        <v>39</v>
      </c>
      <c r="I342" s="15">
        <v>364</v>
      </c>
      <c r="J342" s="15">
        <v>39</v>
      </c>
      <c r="L342" s="15">
        <v>364</v>
      </c>
      <c r="M342" s="15">
        <v>39</v>
      </c>
      <c r="O342" s="15">
        <v>364</v>
      </c>
      <c r="P342" s="15">
        <v>39</v>
      </c>
      <c r="R342" s="15">
        <f>ROW('us01'!AM364)</f>
        <v>364</v>
      </c>
      <c r="S342" s="15">
        <f>COLUMN('us01'!AM364)</f>
        <v>39</v>
      </c>
    </row>
    <row r="343" spans="3:19">
      <c r="C343" s="476">
        <v>365</v>
      </c>
      <c r="D343" s="476">
        <v>39</v>
      </c>
      <c r="E343" s="476"/>
      <c r="F343" s="476">
        <v>365</v>
      </c>
      <c r="G343" s="15">
        <v>39</v>
      </c>
      <c r="I343" s="15">
        <v>365</v>
      </c>
      <c r="J343" s="15">
        <v>39</v>
      </c>
      <c r="L343" s="15">
        <v>365</v>
      </c>
      <c r="M343" s="15">
        <v>39</v>
      </c>
      <c r="O343" s="15">
        <v>365</v>
      </c>
      <c r="P343" s="15">
        <v>39</v>
      </c>
      <c r="R343" s="15">
        <f>ROW('us01'!AM365)</f>
        <v>365</v>
      </c>
      <c r="S343" s="15">
        <f>COLUMN('us01'!AM365)</f>
        <v>39</v>
      </c>
    </row>
    <row r="344" spans="3:19">
      <c r="C344" s="476">
        <v>366</v>
      </c>
      <c r="D344" s="476">
        <v>39</v>
      </c>
      <c r="E344" s="476"/>
      <c r="F344" s="476">
        <v>366</v>
      </c>
      <c r="G344" s="15">
        <v>39</v>
      </c>
      <c r="I344" s="15">
        <v>366</v>
      </c>
      <c r="J344" s="15">
        <v>39</v>
      </c>
      <c r="L344" s="15">
        <v>366</v>
      </c>
      <c r="M344" s="15">
        <v>39</v>
      </c>
      <c r="O344" s="15">
        <v>366</v>
      </c>
      <c r="P344" s="15">
        <v>39</v>
      </c>
      <c r="R344" s="15">
        <f>ROW('us01'!AM366)</f>
        <v>366</v>
      </c>
      <c r="S344" s="15">
        <f>COLUMN('us01'!AM366)</f>
        <v>39</v>
      </c>
    </row>
    <row r="345" spans="3:19">
      <c r="C345" s="476">
        <v>379</v>
      </c>
      <c r="D345" s="476">
        <v>45</v>
      </c>
      <c r="E345" s="476"/>
      <c r="F345" s="476">
        <v>379</v>
      </c>
      <c r="G345" s="15">
        <v>45</v>
      </c>
      <c r="I345" s="15">
        <v>379</v>
      </c>
      <c r="J345" s="15">
        <v>45</v>
      </c>
      <c r="L345" s="15">
        <v>379</v>
      </c>
      <c r="M345" s="15">
        <v>45</v>
      </c>
      <c r="O345" s="15">
        <v>379</v>
      </c>
      <c r="P345" s="15">
        <v>45</v>
      </c>
      <c r="R345" s="15">
        <f>ROW('us01'!AS379)</f>
        <v>379</v>
      </c>
      <c r="S345" s="15">
        <f>COLUMN('us01'!AS379)</f>
        <v>45</v>
      </c>
    </row>
    <row r="346" spans="3:19">
      <c r="C346" s="476">
        <v>381</v>
      </c>
      <c r="D346" s="476">
        <v>45</v>
      </c>
      <c r="E346" s="476"/>
      <c r="F346" s="476">
        <v>381</v>
      </c>
      <c r="G346" s="15">
        <v>45</v>
      </c>
      <c r="I346" s="15">
        <v>381</v>
      </c>
      <c r="J346" s="15">
        <v>45</v>
      </c>
      <c r="L346" s="15">
        <v>381</v>
      </c>
      <c r="M346" s="15">
        <v>45</v>
      </c>
      <c r="O346" s="15">
        <v>381</v>
      </c>
      <c r="P346" s="15">
        <v>45</v>
      </c>
      <c r="R346" s="15">
        <f>ROW('us01'!AS381)</f>
        <v>381</v>
      </c>
      <c r="S346" s="15">
        <f>COLUMN('us01'!AS381)</f>
        <v>45</v>
      </c>
    </row>
    <row r="347" spans="3:19">
      <c r="C347" s="476">
        <v>445</v>
      </c>
      <c r="D347" s="476">
        <v>17</v>
      </c>
      <c r="E347" s="476"/>
      <c r="F347" s="476">
        <v>445</v>
      </c>
      <c r="G347" s="15">
        <v>17</v>
      </c>
      <c r="I347" s="15">
        <v>445</v>
      </c>
      <c r="J347" s="15">
        <v>17</v>
      </c>
      <c r="L347" s="15">
        <v>445</v>
      </c>
      <c r="M347" s="15">
        <v>17</v>
      </c>
      <c r="O347" s="15">
        <v>445</v>
      </c>
      <c r="P347" s="15">
        <v>17</v>
      </c>
      <c r="R347" s="15">
        <f>ROW('us01'!Q445)</f>
        <v>445</v>
      </c>
      <c r="S347" s="15">
        <f>COLUMN('us01'!Q445)</f>
        <v>17</v>
      </c>
    </row>
    <row r="348" spans="3:19">
      <c r="C348" s="476">
        <v>447</v>
      </c>
      <c r="D348" s="476">
        <v>17</v>
      </c>
      <c r="E348" s="476"/>
      <c r="F348" s="476">
        <v>447</v>
      </c>
      <c r="G348" s="15">
        <v>17</v>
      </c>
      <c r="I348" s="15">
        <v>447</v>
      </c>
      <c r="J348" s="15">
        <v>17</v>
      </c>
      <c r="L348" s="15">
        <v>447</v>
      </c>
      <c r="M348" s="15">
        <v>17</v>
      </c>
      <c r="O348" s="15">
        <v>447</v>
      </c>
      <c r="P348" s="15">
        <v>17</v>
      </c>
      <c r="R348" s="15">
        <f>ROW('us01'!Q447)</f>
        <v>447</v>
      </c>
      <c r="S348" s="15">
        <f>COLUMN('us01'!Q447)</f>
        <v>17</v>
      </c>
    </row>
    <row r="349" spans="3:19">
      <c r="C349" s="476">
        <v>468</v>
      </c>
      <c r="D349" s="476">
        <v>27</v>
      </c>
      <c r="E349" s="476"/>
      <c r="F349" s="476">
        <v>468</v>
      </c>
      <c r="G349" s="15">
        <v>27</v>
      </c>
      <c r="I349" s="15">
        <v>468</v>
      </c>
      <c r="J349" s="15">
        <v>27</v>
      </c>
      <c r="L349" s="15">
        <v>468</v>
      </c>
      <c r="M349" s="15">
        <v>27</v>
      </c>
      <c r="O349" s="15">
        <v>468</v>
      </c>
      <c r="P349" s="15">
        <v>27</v>
      </c>
      <c r="R349" s="15">
        <f>ROW('us01'!AA468)</f>
        <v>468</v>
      </c>
      <c r="S349" s="15">
        <f>COLUMN('us01'!AA468)</f>
        <v>27</v>
      </c>
    </row>
    <row r="350" spans="3:19">
      <c r="C350" s="476">
        <v>469</v>
      </c>
      <c r="D350" s="476">
        <v>27</v>
      </c>
      <c r="E350" s="476"/>
      <c r="F350" s="476">
        <v>469</v>
      </c>
      <c r="G350" s="15">
        <v>27</v>
      </c>
      <c r="I350" s="15">
        <v>469</v>
      </c>
      <c r="J350" s="15">
        <v>27</v>
      </c>
      <c r="L350" s="15">
        <v>469</v>
      </c>
      <c r="M350" s="15">
        <v>27</v>
      </c>
      <c r="O350" s="15">
        <v>469</v>
      </c>
      <c r="P350" s="15">
        <v>27</v>
      </c>
      <c r="R350" s="15">
        <f>ROW('us01'!AA469)</f>
        <v>469</v>
      </c>
      <c r="S350" s="15">
        <f>COLUMN('us01'!AA469)</f>
        <v>27</v>
      </c>
    </row>
    <row r="351" spans="3:19">
      <c r="C351" s="476">
        <v>470</v>
      </c>
      <c r="D351" s="476">
        <v>27</v>
      </c>
      <c r="E351" s="476"/>
      <c r="F351" s="476">
        <v>470</v>
      </c>
      <c r="G351" s="15">
        <v>27</v>
      </c>
      <c r="I351" s="15">
        <v>470</v>
      </c>
      <c r="J351" s="15">
        <v>27</v>
      </c>
      <c r="L351" s="15">
        <v>470</v>
      </c>
      <c r="M351" s="15">
        <v>27</v>
      </c>
      <c r="O351" s="15">
        <v>470</v>
      </c>
      <c r="P351" s="15">
        <v>27</v>
      </c>
      <c r="R351" s="15">
        <f>ROW('us01'!AA470)</f>
        <v>470</v>
      </c>
      <c r="S351" s="15">
        <f>COLUMN('us01'!AA470)</f>
        <v>27</v>
      </c>
    </row>
    <row r="352" spans="3:19">
      <c r="C352" s="476">
        <v>471</v>
      </c>
      <c r="D352" s="476">
        <v>27</v>
      </c>
      <c r="E352" s="476"/>
      <c r="F352" s="476">
        <v>471</v>
      </c>
      <c r="G352" s="15">
        <v>27</v>
      </c>
      <c r="I352" s="15">
        <v>471</v>
      </c>
      <c r="J352" s="15">
        <v>27</v>
      </c>
      <c r="L352" s="15">
        <v>471</v>
      </c>
      <c r="M352" s="15">
        <v>27</v>
      </c>
      <c r="O352" s="15">
        <v>471</v>
      </c>
      <c r="P352" s="15">
        <v>27</v>
      </c>
      <c r="R352" s="15">
        <f>ROW('us01'!AA471)</f>
        <v>471</v>
      </c>
      <c r="S352" s="15">
        <f>COLUMN('us01'!AA471)</f>
        <v>27</v>
      </c>
    </row>
    <row r="353" spans="3:19">
      <c r="C353" s="476">
        <v>472</v>
      </c>
      <c r="D353" s="476">
        <v>27</v>
      </c>
      <c r="E353" s="476"/>
      <c r="F353" s="476">
        <v>472</v>
      </c>
      <c r="G353" s="15">
        <v>27</v>
      </c>
      <c r="I353" s="15">
        <v>472</v>
      </c>
      <c r="J353" s="15">
        <v>27</v>
      </c>
      <c r="L353" s="15">
        <v>472</v>
      </c>
      <c r="M353" s="15">
        <v>27</v>
      </c>
      <c r="O353" s="15">
        <v>472</v>
      </c>
      <c r="P353" s="15">
        <v>27</v>
      </c>
      <c r="R353" s="15">
        <f>ROW('us01'!AA472)</f>
        <v>472</v>
      </c>
      <c r="S353" s="15">
        <f>COLUMN('us01'!AA472)</f>
        <v>27</v>
      </c>
    </row>
    <row r="354" spans="3:19">
      <c r="C354" s="476">
        <v>473</v>
      </c>
      <c r="D354" s="476">
        <v>27</v>
      </c>
      <c r="E354" s="476"/>
      <c r="F354" s="476">
        <v>473</v>
      </c>
      <c r="G354" s="15">
        <v>27</v>
      </c>
      <c r="I354" s="15">
        <v>473</v>
      </c>
      <c r="J354" s="15">
        <v>27</v>
      </c>
      <c r="L354" s="15">
        <v>473</v>
      </c>
      <c r="M354" s="15">
        <v>27</v>
      </c>
      <c r="O354" s="15">
        <v>473</v>
      </c>
      <c r="P354" s="15">
        <v>27</v>
      </c>
      <c r="R354" s="15">
        <f>ROW('us01'!AA473)</f>
        <v>473</v>
      </c>
      <c r="S354" s="15">
        <f>COLUMN('us01'!AA473)</f>
        <v>27</v>
      </c>
    </row>
    <row r="355" spans="3:19">
      <c r="C355" s="476">
        <v>474</v>
      </c>
      <c r="D355" s="476">
        <v>27</v>
      </c>
      <c r="E355" s="476"/>
      <c r="F355" s="476">
        <v>474</v>
      </c>
      <c r="G355" s="15">
        <v>27</v>
      </c>
      <c r="I355" s="15">
        <v>474</v>
      </c>
      <c r="J355" s="15">
        <v>27</v>
      </c>
      <c r="L355" s="15">
        <v>474</v>
      </c>
      <c r="M355" s="15">
        <v>27</v>
      </c>
      <c r="O355" s="15">
        <v>474</v>
      </c>
      <c r="P355" s="15">
        <v>27</v>
      </c>
      <c r="R355" s="15">
        <f>ROW('us01'!AA474)</f>
        <v>474</v>
      </c>
      <c r="S355" s="15">
        <f>COLUMN('us01'!AA474)</f>
        <v>27</v>
      </c>
    </row>
    <row r="356" spans="3:19">
      <c r="C356" s="476">
        <v>475</v>
      </c>
      <c r="D356" s="476">
        <v>27</v>
      </c>
      <c r="E356" s="476"/>
      <c r="F356" s="476">
        <v>475</v>
      </c>
      <c r="G356" s="15">
        <v>27</v>
      </c>
      <c r="I356" s="15">
        <v>475</v>
      </c>
      <c r="J356" s="15">
        <v>27</v>
      </c>
      <c r="L356" s="15">
        <v>475</v>
      </c>
      <c r="M356" s="15">
        <v>27</v>
      </c>
      <c r="O356" s="15">
        <v>475</v>
      </c>
      <c r="P356" s="15">
        <v>27</v>
      </c>
      <c r="R356" s="15">
        <f>ROW('us01'!AA475)</f>
        <v>475</v>
      </c>
      <c r="S356" s="15">
        <f>COLUMN('us01'!AA475)</f>
        <v>27</v>
      </c>
    </row>
    <row r="357" spans="3:19">
      <c r="C357" s="476">
        <v>476</v>
      </c>
      <c r="D357" s="476">
        <v>27</v>
      </c>
      <c r="E357" s="476"/>
      <c r="F357" s="476">
        <v>476</v>
      </c>
      <c r="G357" s="15">
        <v>27</v>
      </c>
      <c r="I357" s="15">
        <v>476</v>
      </c>
      <c r="J357" s="15">
        <v>27</v>
      </c>
      <c r="L357" s="15">
        <v>476</v>
      </c>
      <c r="M357" s="15">
        <v>27</v>
      </c>
      <c r="O357" s="15">
        <v>476</v>
      </c>
      <c r="P357" s="15">
        <v>27</v>
      </c>
      <c r="R357" s="15">
        <f>ROW('us01'!AA476)</f>
        <v>476</v>
      </c>
      <c r="S357" s="15">
        <f>COLUMN('us01'!AA476)</f>
        <v>27</v>
      </c>
    </row>
    <row r="358" spans="3:19">
      <c r="C358" s="476">
        <v>477</v>
      </c>
      <c r="D358" s="476">
        <v>27</v>
      </c>
      <c r="E358" s="476"/>
      <c r="F358" s="476">
        <v>477</v>
      </c>
      <c r="G358" s="15">
        <v>27</v>
      </c>
      <c r="I358" s="15">
        <v>477</v>
      </c>
      <c r="J358" s="15">
        <v>27</v>
      </c>
      <c r="L358" s="15">
        <v>477</v>
      </c>
      <c r="M358" s="15">
        <v>27</v>
      </c>
      <c r="O358" s="15">
        <v>477</v>
      </c>
      <c r="P358" s="15">
        <v>27</v>
      </c>
      <c r="R358" s="15">
        <f>ROW('us01'!AA477)</f>
        <v>477</v>
      </c>
      <c r="S358" s="15">
        <f>COLUMN('us01'!AA477)</f>
        <v>27</v>
      </c>
    </row>
    <row r="359" spans="3:19">
      <c r="C359" s="476">
        <v>506</v>
      </c>
      <c r="D359" s="476">
        <v>35</v>
      </c>
      <c r="E359" s="476"/>
      <c r="F359" s="476">
        <v>506</v>
      </c>
      <c r="G359" s="15">
        <v>35</v>
      </c>
      <c r="I359" s="15">
        <v>506</v>
      </c>
      <c r="J359" s="15">
        <v>35</v>
      </c>
      <c r="L359" s="15">
        <v>506</v>
      </c>
      <c r="M359" s="15">
        <v>35</v>
      </c>
      <c r="O359" s="15">
        <v>506</v>
      </c>
      <c r="P359" s="15">
        <v>35</v>
      </c>
      <c r="R359" s="15">
        <f>ROW('us01'!AI506)</f>
        <v>506</v>
      </c>
      <c r="S359" s="15">
        <f>COLUMN('us01'!AI506)</f>
        <v>35</v>
      </c>
    </row>
    <row r="360" spans="3:19">
      <c r="C360" s="476">
        <v>527</v>
      </c>
      <c r="D360" s="476">
        <v>35</v>
      </c>
      <c r="E360" s="476"/>
      <c r="F360" s="476">
        <v>527</v>
      </c>
      <c r="G360" s="15">
        <v>35</v>
      </c>
      <c r="I360" s="15">
        <v>527</v>
      </c>
      <c r="J360" s="15">
        <v>35</v>
      </c>
      <c r="L360" s="15">
        <v>527</v>
      </c>
      <c r="M360" s="15">
        <v>35</v>
      </c>
      <c r="O360" s="15">
        <v>527</v>
      </c>
      <c r="P360" s="15">
        <v>35</v>
      </c>
      <c r="R360" s="15">
        <f>ROW('us01'!AI527)</f>
        <v>527</v>
      </c>
      <c r="S360" s="15">
        <f>COLUMN('us01'!AI527)</f>
        <v>35</v>
      </c>
    </row>
    <row r="361" spans="3:19">
      <c r="C361" s="476">
        <v>550</v>
      </c>
      <c r="D361" s="476">
        <v>35</v>
      </c>
      <c r="E361" s="476"/>
      <c r="F361" s="476">
        <v>550</v>
      </c>
      <c r="G361" s="15">
        <v>35</v>
      </c>
      <c r="I361" s="15">
        <v>550</v>
      </c>
      <c r="J361" s="15">
        <v>35</v>
      </c>
      <c r="L361" s="15">
        <v>550</v>
      </c>
      <c r="M361" s="15">
        <v>35</v>
      </c>
      <c r="O361" s="15">
        <v>550</v>
      </c>
      <c r="P361" s="15">
        <v>35</v>
      </c>
      <c r="R361" s="15">
        <f>ROW('us01'!AI550)</f>
        <v>550</v>
      </c>
      <c r="S361" s="15">
        <f>COLUMN('us01'!AI550)</f>
        <v>35</v>
      </c>
    </row>
    <row r="362" spans="3:19">
      <c r="C362" s="476">
        <v>574</v>
      </c>
      <c r="D362" s="476">
        <v>35</v>
      </c>
      <c r="E362" s="476"/>
      <c r="F362" s="476">
        <v>574</v>
      </c>
      <c r="G362" s="15">
        <v>35</v>
      </c>
      <c r="I362" s="15">
        <v>574</v>
      </c>
      <c r="J362" s="15">
        <v>35</v>
      </c>
      <c r="L362" s="15">
        <v>574</v>
      </c>
      <c r="M362" s="15">
        <v>35</v>
      </c>
      <c r="O362" s="15">
        <v>574</v>
      </c>
      <c r="P362" s="15">
        <v>35</v>
      </c>
      <c r="R362" s="15">
        <f>ROW('us01'!AI574)</f>
        <v>574</v>
      </c>
      <c r="S362" s="15">
        <f>COLUMN('us01'!AI574)</f>
        <v>35</v>
      </c>
    </row>
    <row r="363" spans="3:19">
      <c r="C363" s="476">
        <v>590</v>
      </c>
      <c r="D363" s="476">
        <v>13</v>
      </c>
      <c r="E363" s="476"/>
      <c r="F363" s="476">
        <v>590</v>
      </c>
      <c r="G363" s="15">
        <v>13</v>
      </c>
      <c r="I363" s="15">
        <v>590</v>
      </c>
      <c r="J363" s="15">
        <v>13</v>
      </c>
      <c r="L363" s="15">
        <v>590</v>
      </c>
      <c r="M363" s="15">
        <v>13</v>
      </c>
      <c r="O363" s="15">
        <v>590</v>
      </c>
      <c r="P363" s="15">
        <v>13</v>
      </c>
      <c r="R363" s="15">
        <f>ROW('us01'!M590)</f>
        <v>590</v>
      </c>
      <c r="S363" s="15">
        <f>COLUMN('us01'!M590)</f>
        <v>13</v>
      </c>
    </row>
    <row r="364" spans="3:19">
      <c r="C364" s="476">
        <v>591</v>
      </c>
      <c r="D364" s="476">
        <v>13</v>
      </c>
      <c r="E364" s="476"/>
      <c r="F364" s="476">
        <v>591</v>
      </c>
      <c r="G364" s="15">
        <v>13</v>
      </c>
      <c r="I364" s="15">
        <v>591</v>
      </c>
      <c r="J364" s="15">
        <v>13</v>
      </c>
      <c r="L364" s="15">
        <v>591</v>
      </c>
      <c r="M364" s="15">
        <v>13</v>
      </c>
      <c r="O364" s="15">
        <v>591</v>
      </c>
      <c r="P364" s="15">
        <v>13</v>
      </c>
      <c r="R364" s="15">
        <f>ROW('us01'!M591)</f>
        <v>591</v>
      </c>
      <c r="S364" s="15">
        <f>COLUMN('us01'!M591)</f>
        <v>13</v>
      </c>
    </row>
    <row r="365" spans="3:19">
      <c r="C365" s="476">
        <v>592</v>
      </c>
      <c r="D365" s="476">
        <v>13</v>
      </c>
      <c r="E365" s="476"/>
      <c r="F365" s="476">
        <v>592</v>
      </c>
      <c r="G365" s="15">
        <v>13</v>
      </c>
      <c r="I365" s="15">
        <v>592</v>
      </c>
      <c r="J365" s="15">
        <v>13</v>
      </c>
      <c r="L365" s="15">
        <v>592</v>
      </c>
      <c r="M365" s="15">
        <v>13</v>
      </c>
      <c r="O365" s="15">
        <v>592</v>
      </c>
      <c r="P365" s="15">
        <v>13</v>
      </c>
      <c r="R365" s="15">
        <f>ROW('us01'!M592)</f>
        <v>592</v>
      </c>
      <c r="S365" s="15">
        <f>COLUMN('us01'!M592)</f>
        <v>13</v>
      </c>
    </row>
    <row r="366" spans="3:19">
      <c r="C366" s="476">
        <v>593</v>
      </c>
      <c r="D366" s="476">
        <v>13</v>
      </c>
      <c r="E366" s="476"/>
      <c r="F366" s="476">
        <v>593</v>
      </c>
      <c r="G366" s="15">
        <v>13</v>
      </c>
      <c r="I366" s="15">
        <v>593</v>
      </c>
      <c r="J366" s="15">
        <v>13</v>
      </c>
      <c r="L366" s="15">
        <v>593</v>
      </c>
      <c r="M366" s="15">
        <v>13</v>
      </c>
      <c r="O366" s="15">
        <v>593</v>
      </c>
      <c r="P366" s="15">
        <v>13</v>
      </c>
      <c r="R366" s="15">
        <f>ROW('us01'!M593)</f>
        <v>593</v>
      </c>
      <c r="S366" s="15">
        <f>COLUMN('us01'!M593)</f>
        <v>13</v>
      </c>
    </row>
    <row r="367" spans="3:19">
      <c r="C367" s="476">
        <v>594</v>
      </c>
      <c r="D367" s="476">
        <v>13</v>
      </c>
      <c r="E367" s="476"/>
      <c r="F367" s="476">
        <v>594</v>
      </c>
      <c r="G367" s="15">
        <v>13</v>
      </c>
      <c r="I367" s="15">
        <v>594</v>
      </c>
      <c r="J367" s="15">
        <v>13</v>
      </c>
      <c r="L367" s="15">
        <v>594</v>
      </c>
      <c r="M367" s="15">
        <v>13</v>
      </c>
      <c r="O367" s="15">
        <v>594</v>
      </c>
      <c r="P367" s="15">
        <v>13</v>
      </c>
      <c r="R367" s="15">
        <f>ROW('us01'!M594)</f>
        <v>594</v>
      </c>
      <c r="S367" s="15">
        <f>COLUMN('us01'!M594)</f>
        <v>13</v>
      </c>
    </row>
    <row r="368" spans="3:19">
      <c r="C368" s="476">
        <v>595</v>
      </c>
      <c r="D368" s="476">
        <v>13</v>
      </c>
      <c r="E368" s="476"/>
      <c r="F368" s="476">
        <v>595</v>
      </c>
      <c r="G368" s="15">
        <v>13</v>
      </c>
      <c r="I368" s="15">
        <v>595</v>
      </c>
      <c r="J368" s="15">
        <v>13</v>
      </c>
      <c r="L368" s="15">
        <v>595</v>
      </c>
      <c r="M368" s="15">
        <v>13</v>
      </c>
      <c r="O368" s="15">
        <v>595</v>
      </c>
      <c r="P368" s="15">
        <v>13</v>
      </c>
      <c r="R368" s="15">
        <f>ROW('us01'!M595)</f>
        <v>595</v>
      </c>
      <c r="S368" s="15">
        <f>COLUMN('us01'!M595)</f>
        <v>13</v>
      </c>
    </row>
    <row r="369" spans="3:19">
      <c r="C369" s="476">
        <v>596</v>
      </c>
      <c r="D369" s="476">
        <v>13</v>
      </c>
      <c r="E369" s="476"/>
      <c r="F369" s="476">
        <v>596</v>
      </c>
      <c r="G369" s="15">
        <v>13</v>
      </c>
      <c r="I369" s="15">
        <v>596</v>
      </c>
      <c r="J369" s="15">
        <v>13</v>
      </c>
      <c r="L369" s="15">
        <v>596</v>
      </c>
      <c r="M369" s="15">
        <v>13</v>
      </c>
      <c r="O369" s="15">
        <v>596</v>
      </c>
      <c r="P369" s="15">
        <v>13</v>
      </c>
      <c r="R369" s="15">
        <f>ROW('us01'!M596)</f>
        <v>596</v>
      </c>
      <c r="S369" s="15">
        <f>COLUMN('us01'!M596)</f>
        <v>13</v>
      </c>
    </row>
    <row r="370" spans="3:19">
      <c r="C370" s="476">
        <v>597</v>
      </c>
      <c r="D370" s="476">
        <v>13</v>
      </c>
      <c r="E370" s="476"/>
      <c r="F370" s="476">
        <v>597</v>
      </c>
      <c r="G370" s="15">
        <v>13</v>
      </c>
      <c r="I370" s="15">
        <v>597</v>
      </c>
      <c r="J370" s="15">
        <v>13</v>
      </c>
      <c r="L370" s="15">
        <v>597</v>
      </c>
      <c r="M370" s="15">
        <v>13</v>
      </c>
      <c r="O370" s="15">
        <v>597</v>
      </c>
      <c r="P370" s="15">
        <v>13</v>
      </c>
      <c r="R370" s="15">
        <f>ROW('us01'!M597)</f>
        <v>597</v>
      </c>
      <c r="S370" s="15">
        <f>COLUMN('us01'!M597)</f>
        <v>13</v>
      </c>
    </row>
    <row r="371" spans="3:19">
      <c r="C371" s="476">
        <v>598</v>
      </c>
      <c r="D371" s="476">
        <v>13</v>
      </c>
      <c r="E371" s="476"/>
      <c r="F371" s="476">
        <v>598</v>
      </c>
      <c r="G371" s="15">
        <v>13</v>
      </c>
      <c r="I371" s="15">
        <v>598</v>
      </c>
      <c r="J371" s="15">
        <v>13</v>
      </c>
      <c r="L371" s="15">
        <v>598</v>
      </c>
      <c r="M371" s="15">
        <v>13</v>
      </c>
      <c r="O371" s="15">
        <v>598</v>
      </c>
      <c r="P371" s="15">
        <v>13</v>
      </c>
      <c r="R371" s="15">
        <f>ROW('us01'!M598)</f>
        <v>598</v>
      </c>
      <c r="S371" s="15">
        <f>COLUMN('us01'!M598)</f>
        <v>13</v>
      </c>
    </row>
    <row r="372" spans="3:19">
      <c r="C372" s="476">
        <v>599</v>
      </c>
      <c r="D372" s="476">
        <v>13</v>
      </c>
      <c r="E372" s="476"/>
      <c r="F372" s="476">
        <v>599</v>
      </c>
      <c r="G372" s="15">
        <v>13</v>
      </c>
      <c r="I372" s="15">
        <v>599</v>
      </c>
      <c r="J372" s="15">
        <v>13</v>
      </c>
      <c r="L372" s="15">
        <v>599</v>
      </c>
      <c r="M372" s="15">
        <v>13</v>
      </c>
      <c r="O372" s="15">
        <v>599</v>
      </c>
      <c r="P372" s="15">
        <v>13</v>
      </c>
      <c r="R372" s="15">
        <f>ROW('us01'!M599)</f>
        <v>599</v>
      </c>
      <c r="S372" s="15">
        <f>COLUMN('us01'!M599)</f>
        <v>13</v>
      </c>
    </row>
    <row r="373" spans="3:19">
      <c r="C373" s="476">
        <v>600</v>
      </c>
      <c r="D373" s="476">
        <v>13</v>
      </c>
      <c r="E373" s="476"/>
      <c r="F373" s="476">
        <v>600</v>
      </c>
      <c r="G373" s="15">
        <v>13</v>
      </c>
      <c r="I373" s="15">
        <v>600</v>
      </c>
      <c r="J373" s="15">
        <v>13</v>
      </c>
      <c r="L373" s="15">
        <v>600</v>
      </c>
      <c r="M373" s="15">
        <v>13</v>
      </c>
      <c r="O373" s="15">
        <v>600</v>
      </c>
      <c r="P373" s="15">
        <v>13</v>
      </c>
      <c r="R373" s="15">
        <f>ROW('us01'!M600)</f>
        <v>600</v>
      </c>
      <c r="S373" s="15">
        <f>COLUMN('us01'!M600)</f>
        <v>13</v>
      </c>
    </row>
    <row r="374" spans="3:19">
      <c r="C374" s="476">
        <v>590</v>
      </c>
      <c r="D374" s="476">
        <v>20</v>
      </c>
      <c r="E374" s="476"/>
      <c r="F374" s="476">
        <v>590</v>
      </c>
      <c r="G374" s="15">
        <v>20</v>
      </c>
      <c r="I374" s="15">
        <v>590</v>
      </c>
      <c r="J374" s="15">
        <v>20</v>
      </c>
      <c r="L374" s="15">
        <v>590</v>
      </c>
      <c r="M374" s="15">
        <v>20</v>
      </c>
      <c r="O374" s="15">
        <v>590</v>
      </c>
      <c r="P374" s="15">
        <v>20</v>
      </c>
      <c r="R374" s="15">
        <f>ROW('us01'!T590)</f>
        <v>590</v>
      </c>
      <c r="S374" s="15">
        <f>COLUMN('us01'!T590)</f>
        <v>20</v>
      </c>
    </row>
    <row r="375" spans="3:19">
      <c r="C375" s="476">
        <v>591</v>
      </c>
      <c r="D375" s="476">
        <v>20</v>
      </c>
      <c r="E375" s="476"/>
      <c r="F375" s="476">
        <v>591</v>
      </c>
      <c r="G375" s="15">
        <v>20</v>
      </c>
      <c r="I375" s="15">
        <v>591</v>
      </c>
      <c r="J375" s="15">
        <v>20</v>
      </c>
      <c r="L375" s="15">
        <v>591</v>
      </c>
      <c r="M375" s="15">
        <v>20</v>
      </c>
      <c r="O375" s="15">
        <v>591</v>
      </c>
      <c r="P375" s="15">
        <v>20</v>
      </c>
      <c r="R375" s="15">
        <f>ROW('us01'!T591)</f>
        <v>591</v>
      </c>
      <c r="S375" s="15">
        <f>COLUMN('us01'!T591)</f>
        <v>20</v>
      </c>
    </row>
    <row r="376" spans="3:19">
      <c r="C376" s="476">
        <v>592</v>
      </c>
      <c r="D376" s="476">
        <v>20</v>
      </c>
      <c r="E376" s="476"/>
      <c r="F376" s="476">
        <v>592</v>
      </c>
      <c r="G376" s="15">
        <v>20</v>
      </c>
      <c r="I376" s="15">
        <v>592</v>
      </c>
      <c r="J376" s="15">
        <v>20</v>
      </c>
      <c r="L376" s="15">
        <v>592</v>
      </c>
      <c r="M376" s="15">
        <v>20</v>
      </c>
      <c r="O376" s="15">
        <v>592</v>
      </c>
      <c r="P376" s="15">
        <v>20</v>
      </c>
      <c r="R376" s="15">
        <f>ROW('us01'!T592)</f>
        <v>592</v>
      </c>
      <c r="S376" s="15">
        <f>COLUMN('us01'!T592)</f>
        <v>20</v>
      </c>
    </row>
    <row r="377" spans="3:19">
      <c r="C377" s="476">
        <v>593</v>
      </c>
      <c r="D377" s="476">
        <v>20</v>
      </c>
      <c r="E377" s="476"/>
      <c r="F377" s="476">
        <v>593</v>
      </c>
      <c r="G377" s="15">
        <v>20</v>
      </c>
      <c r="I377" s="15">
        <v>593</v>
      </c>
      <c r="J377" s="15">
        <v>20</v>
      </c>
      <c r="L377" s="15">
        <v>593</v>
      </c>
      <c r="M377" s="15">
        <v>20</v>
      </c>
      <c r="O377" s="15">
        <v>593</v>
      </c>
      <c r="P377" s="15">
        <v>20</v>
      </c>
      <c r="R377" s="15">
        <f>ROW('us01'!T593)</f>
        <v>593</v>
      </c>
      <c r="S377" s="15">
        <f>COLUMN('us01'!T593)</f>
        <v>20</v>
      </c>
    </row>
    <row r="378" spans="3:19">
      <c r="C378" s="476">
        <v>594</v>
      </c>
      <c r="D378" s="476">
        <v>20</v>
      </c>
      <c r="E378" s="476"/>
      <c r="F378" s="476">
        <v>594</v>
      </c>
      <c r="G378" s="15">
        <v>20</v>
      </c>
      <c r="I378" s="15">
        <v>594</v>
      </c>
      <c r="J378" s="15">
        <v>20</v>
      </c>
      <c r="L378" s="15">
        <v>594</v>
      </c>
      <c r="M378" s="15">
        <v>20</v>
      </c>
      <c r="O378" s="15">
        <v>594</v>
      </c>
      <c r="P378" s="15">
        <v>20</v>
      </c>
      <c r="R378" s="15">
        <f>ROW('us01'!T594)</f>
        <v>594</v>
      </c>
      <c r="S378" s="15">
        <f>COLUMN('us01'!T594)</f>
        <v>20</v>
      </c>
    </row>
    <row r="379" spans="3:19">
      <c r="C379" s="476">
        <v>595</v>
      </c>
      <c r="D379" s="476">
        <v>20</v>
      </c>
      <c r="E379" s="476"/>
      <c r="F379" s="476">
        <v>595</v>
      </c>
      <c r="G379" s="15">
        <v>20</v>
      </c>
      <c r="I379" s="15">
        <v>595</v>
      </c>
      <c r="J379" s="15">
        <v>20</v>
      </c>
      <c r="L379" s="15">
        <v>595</v>
      </c>
      <c r="M379" s="15">
        <v>20</v>
      </c>
      <c r="O379" s="15">
        <v>595</v>
      </c>
      <c r="P379" s="15">
        <v>20</v>
      </c>
      <c r="R379" s="15">
        <f>ROW('us01'!T595)</f>
        <v>595</v>
      </c>
      <c r="S379" s="15">
        <f>COLUMN('us01'!T595)</f>
        <v>20</v>
      </c>
    </row>
    <row r="380" spans="3:19">
      <c r="C380" s="476">
        <v>596</v>
      </c>
      <c r="D380" s="476">
        <v>20</v>
      </c>
      <c r="E380" s="476"/>
      <c r="F380" s="476">
        <v>596</v>
      </c>
      <c r="G380" s="15">
        <v>20</v>
      </c>
      <c r="I380" s="15">
        <v>596</v>
      </c>
      <c r="J380" s="15">
        <v>20</v>
      </c>
      <c r="L380" s="15">
        <v>596</v>
      </c>
      <c r="M380" s="15">
        <v>20</v>
      </c>
      <c r="O380" s="15">
        <v>596</v>
      </c>
      <c r="P380" s="15">
        <v>20</v>
      </c>
      <c r="R380" s="15">
        <f>ROW('us01'!T596)</f>
        <v>596</v>
      </c>
      <c r="S380" s="15">
        <f>COLUMN('us01'!T596)</f>
        <v>20</v>
      </c>
    </row>
    <row r="381" spans="3:19">
      <c r="C381" s="476">
        <v>597</v>
      </c>
      <c r="D381" s="476">
        <v>20</v>
      </c>
      <c r="E381" s="476"/>
      <c r="F381" s="476">
        <v>597</v>
      </c>
      <c r="G381" s="15">
        <v>20</v>
      </c>
      <c r="I381" s="15">
        <v>597</v>
      </c>
      <c r="J381" s="15">
        <v>20</v>
      </c>
      <c r="L381" s="15">
        <v>597</v>
      </c>
      <c r="M381" s="15">
        <v>20</v>
      </c>
      <c r="O381" s="15">
        <v>597</v>
      </c>
      <c r="P381" s="15">
        <v>20</v>
      </c>
      <c r="R381" s="15">
        <f>ROW('us01'!T597)</f>
        <v>597</v>
      </c>
      <c r="S381" s="15">
        <f>COLUMN('us01'!T597)</f>
        <v>20</v>
      </c>
    </row>
    <row r="382" spans="3:19">
      <c r="C382" s="476">
        <v>598</v>
      </c>
      <c r="D382" s="476">
        <v>20</v>
      </c>
      <c r="E382" s="476"/>
      <c r="F382" s="476">
        <v>598</v>
      </c>
      <c r="G382" s="15">
        <v>20</v>
      </c>
      <c r="I382" s="15">
        <v>598</v>
      </c>
      <c r="J382" s="15">
        <v>20</v>
      </c>
      <c r="L382" s="15">
        <v>598</v>
      </c>
      <c r="M382" s="15">
        <v>20</v>
      </c>
      <c r="O382" s="15">
        <v>598</v>
      </c>
      <c r="P382" s="15">
        <v>20</v>
      </c>
      <c r="R382" s="15">
        <f>ROW('us01'!T598)</f>
        <v>598</v>
      </c>
      <c r="S382" s="15">
        <f>COLUMN('us01'!T598)</f>
        <v>20</v>
      </c>
    </row>
    <row r="383" spans="3:19">
      <c r="C383" s="476">
        <v>599</v>
      </c>
      <c r="D383" s="476">
        <v>20</v>
      </c>
      <c r="E383" s="476"/>
      <c r="F383" s="476">
        <v>599</v>
      </c>
      <c r="G383" s="15">
        <v>20</v>
      </c>
      <c r="I383" s="15">
        <v>599</v>
      </c>
      <c r="J383" s="15">
        <v>20</v>
      </c>
      <c r="L383" s="15">
        <v>599</v>
      </c>
      <c r="M383" s="15">
        <v>20</v>
      </c>
      <c r="O383" s="15">
        <v>599</v>
      </c>
      <c r="P383" s="15">
        <v>20</v>
      </c>
      <c r="R383" s="15">
        <f>ROW('us01'!T599)</f>
        <v>599</v>
      </c>
      <c r="S383" s="15">
        <f>COLUMN('us01'!T599)</f>
        <v>20</v>
      </c>
    </row>
    <row r="384" spans="3:19">
      <c r="C384" s="476">
        <v>600</v>
      </c>
      <c r="D384" s="476">
        <v>20</v>
      </c>
      <c r="E384" s="476"/>
      <c r="F384" s="476">
        <v>600</v>
      </c>
      <c r="G384" s="15">
        <v>20</v>
      </c>
      <c r="I384" s="15">
        <v>600</v>
      </c>
      <c r="J384" s="15">
        <v>20</v>
      </c>
      <c r="L384" s="15">
        <v>600</v>
      </c>
      <c r="M384" s="15">
        <v>20</v>
      </c>
      <c r="O384" s="15">
        <v>600</v>
      </c>
      <c r="P384" s="15">
        <v>20</v>
      </c>
      <c r="R384" s="15">
        <f>ROW('us01'!T600)</f>
        <v>600</v>
      </c>
      <c r="S384" s="15">
        <f>COLUMN('us01'!T600)</f>
        <v>20</v>
      </c>
    </row>
    <row r="385" spans="3:19">
      <c r="C385" s="476">
        <v>590</v>
      </c>
      <c r="D385" s="476">
        <v>27</v>
      </c>
      <c r="E385" s="476"/>
      <c r="F385" s="476">
        <v>590</v>
      </c>
      <c r="G385" s="15">
        <v>27</v>
      </c>
      <c r="I385" s="15">
        <v>590</v>
      </c>
      <c r="J385" s="15">
        <v>27</v>
      </c>
      <c r="L385" s="15">
        <v>590</v>
      </c>
      <c r="M385" s="15">
        <v>27</v>
      </c>
      <c r="O385" s="15">
        <v>590</v>
      </c>
      <c r="P385" s="15">
        <v>27</v>
      </c>
      <c r="R385" s="15">
        <f>ROW('us01'!AA590)</f>
        <v>590</v>
      </c>
      <c r="S385" s="15">
        <f>COLUMN('us01'!AA590)</f>
        <v>27</v>
      </c>
    </row>
    <row r="386" spans="3:19">
      <c r="C386" s="476">
        <v>591</v>
      </c>
      <c r="D386" s="476">
        <v>27</v>
      </c>
      <c r="E386" s="476"/>
      <c r="F386" s="476">
        <v>591</v>
      </c>
      <c r="G386" s="15">
        <v>27</v>
      </c>
      <c r="I386" s="15">
        <v>591</v>
      </c>
      <c r="J386" s="15">
        <v>27</v>
      </c>
      <c r="L386" s="15">
        <v>591</v>
      </c>
      <c r="M386" s="15">
        <v>27</v>
      </c>
      <c r="O386" s="15">
        <v>591</v>
      </c>
      <c r="P386" s="15">
        <v>27</v>
      </c>
      <c r="R386" s="15">
        <f>ROW('us01'!AA591)</f>
        <v>591</v>
      </c>
      <c r="S386" s="15">
        <f>COLUMN('us01'!AA591)</f>
        <v>27</v>
      </c>
    </row>
    <row r="387" spans="3:19">
      <c r="C387" s="476">
        <v>592</v>
      </c>
      <c r="D387" s="476">
        <v>27</v>
      </c>
      <c r="E387" s="476"/>
      <c r="F387" s="476">
        <v>592</v>
      </c>
      <c r="G387" s="15">
        <v>27</v>
      </c>
      <c r="I387" s="15">
        <v>592</v>
      </c>
      <c r="J387" s="15">
        <v>27</v>
      </c>
      <c r="L387" s="15">
        <v>592</v>
      </c>
      <c r="M387" s="15">
        <v>27</v>
      </c>
      <c r="O387" s="15">
        <v>592</v>
      </c>
      <c r="P387" s="15">
        <v>27</v>
      </c>
      <c r="R387" s="15">
        <f>ROW('us01'!AA592)</f>
        <v>592</v>
      </c>
      <c r="S387" s="15">
        <f>COLUMN('us01'!AA592)</f>
        <v>27</v>
      </c>
    </row>
    <row r="388" spans="3:19">
      <c r="C388" s="476">
        <v>593</v>
      </c>
      <c r="D388" s="476">
        <v>27</v>
      </c>
      <c r="E388" s="476"/>
      <c r="F388" s="476">
        <v>593</v>
      </c>
      <c r="G388" s="15">
        <v>27</v>
      </c>
      <c r="I388" s="15">
        <v>593</v>
      </c>
      <c r="J388" s="15">
        <v>27</v>
      </c>
      <c r="L388" s="15">
        <v>593</v>
      </c>
      <c r="M388" s="15">
        <v>27</v>
      </c>
      <c r="O388" s="15">
        <v>593</v>
      </c>
      <c r="P388" s="15">
        <v>27</v>
      </c>
      <c r="R388" s="15">
        <f>ROW('us01'!AA593)</f>
        <v>593</v>
      </c>
      <c r="S388" s="15">
        <f>COLUMN('us01'!AA593)</f>
        <v>27</v>
      </c>
    </row>
    <row r="389" spans="3:19">
      <c r="C389" s="476">
        <v>594</v>
      </c>
      <c r="D389" s="476">
        <v>27</v>
      </c>
      <c r="E389" s="476"/>
      <c r="F389" s="476">
        <v>594</v>
      </c>
      <c r="G389" s="15">
        <v>27</v>
      </c>
      <c r="I389" s="15">
        <v>594</v>
      </c>
      <c r="J389" s="15">
        <v>27</v>
      </c>
      <c r="L389" s="15">
        <v>594</v>
      </c>
      <c r="M389" s="15">
        <v>27</v>
      </c>
      <c r="O389" s="15">
        <v>594</v>
      </c>
      <c r="P389" s="15">
        <v>27</v>
      </c>
      <c r="R389" s="15">
        <f>ROW('us01'!AA594)</f>
        <v>594</v>
      </c>
      <c r="S389" s="15">
        <f>COLUMN('us01'!AA594)</f>
        <v>27</v>
      </c>
    </row>
    <row r="390" spans="3:19">
      <c r="C390" s="476">
        <v>595</v>
      </c>
      <c r="D390" s="476">
        <v>27</v>
      </c>
      <c r="E390" s="476"/>
      <c r="F390" s="476">
        <v>595</v>
      </c>
      <c r="G390" s="15">
        <v>27</v>
      </c>
      <c r="I390" s="15">
        <v>595</v>
      </c>
      <c r="J390" s="15">
        <v>27</v>
      </c>
      <c r="L390" s="15">
        <v>595</v>
      </c>
      <c r="M390" s="15">
        <v>27</v>
      </c>
      <c r="O390" s="15">
        <v>595</v>
      </c>
      <c r="P390" s="15">
        <v>27</v>
      </c>
      <c r="R390" s="15">
        <f>ROW('us01'!AA595)</f>
        <v>595</v>
      </c>
      <c r="S390" s="15">
        <f>COLUMN('us01'!AA595)</f>
        <v>27</v>
      </c>
    </row>
    <row r="391" spans="3:19">
      <c r="C391" s="476">
        <v>596</v>
      </c>
      <c r="D391" s="476">
        <v>27</v>
      </c>
      <c r="E391" s="476"/>
      <c r="F391" s="476">
        <v>596</v>
      </c>
      <c r="G391" s="15">
        <v>27</v>
      </c>
      <c r="I391" s="15">
        <v>596</v>
      </c>
      <c r="J391" s="15">
        <v>27</v>
      </c>
      <c r="L391" s="15">
        <v>596</v>
      </c>
      <c r="M391" s="15">
        <v>27</v>
      </c>
      <c r="O391" s="15">
        <v>596</v>
      </c>
      <c r="P391" s="15">
        <v>27</v>
      </c>
      <c r="R391" s="15">
        <f>ROW('us01'!AA596)</f>
        <v>596</v>
      </c>
      <c r="S391" s="15">
        <f>COLUMN('us01'!AA596)</f>
        <v>27</v>
      </c>
    </row>
    <row r="392" spans="3:19">
      <c r="C392" s="476">
        <v>597</v>
      </c>
      <c r="D392" s="476">
        <v>27</v>
      </c>
      <c r="E392" s="476"/>
      <c r="F392" s="476">
        <v>597</v>
      </c>
      <c r="G392" s="15">
        <v>27</v>
      </c>
      <c r="I392" s="15">
        <v>597</v>
      </c>
      <c r="J392" s="15">
        <v>27</v>
      </c>
      <c r="L392" s="15">
        <v>597</v>
      </c>
      <c r="M392" s="15">
        <v>27</v>
      </c>
      <c r="O392" s="15">
        <v>597</v>
      </c>
      <c r="P392" s="15">
        <v>27</v>
      </c>
      <c r="R392" s="15">
        <f>ROW('us01'!AA597)</f>
        <v>597</v>
      </c>
      <c r="S392" s="15">
        <f>COLUMN('us01'!AA597)</f>
        <v>27</v>
      </c>
    </row>
    <row r="393" spans="3:19">
      <c r="C393" s="476">
        <v>598</v>
      </c>
      <c r="D393" s="476">
        <v>27</v>
      </c>
      <c r="E393" s="476"/>
      <c r="F393" s="476">
        <v>598</v>
      </c>
      <c r="G393" s="15">
        <v>27</v>
      </c>
      <c r="I393" s="15">
        <v>598</v>
      </c>
      <c r="J393" s="15">
        <v>27</v>
      </c>
      <c r="L393" s="15">
        <v>598</v>
      </c>
      <c r="M393" s="15">
        <v>27</v>
      </c>
      <c r="O393" s="15">
        <v>598</v>
      </c>
      <c r="P393" s="15">
        <v>27</v>
      </c>
      <c r="R393" s="15">
        <f>ROW('us01'!AA598)</f>
        <v>598</v>
      </c>
      <c r="S393" s="15">
        <f>COLUMN('us01'!AA598)</f>
        <v>27</v>
      </c>
    </row>
    <row r="394" spans="3:19">
      <c r="C394" s="476">
        <v>599</v>
      </c>
      <c r="D394" s="476">
        <v>27</v>
      </c>
      <c r="E394" s="476"/>
      <c r="F394" s="476">
        <v>599</v>
      </c>
      <c r="G394" s="15">
        <v>27</v>
      </c>
      <c r="I394" s="15">
        <v>599</v>
      </c>
      <c r="J394" s="15">
        <v>27</v>
      </c>
      <c r="L394" s="15">
        <v>599</v>
      </c>
      <c r="M394" s="15">
        <v>27</v>
      </c>
      <c r="O394" s="15">
        <v>599</v>
      </c>
      <c r="P394" s="15">
        <v>27</v>
      </c>
      <c r="R394" s="15">
        <f>ROW('us01'!AA599)</f>
        <v>599</v>
      </c>
      <c r="S394" s="15">
        <f>COLUMN('us01'!AA599)</f>
        <v>27</v>
      </c>
    </row>
    <row r="395" spans="3:19">
      <c r="C395" s="476">
        <v>600</v>
      </c>
      <c r="D395" s="476">
        <v>27</v>
      </c>
      <c r="E395" s="476"/>
      <c r="F395" s="476">
        <v>600</v>
      </c>
      <c r="G395" s="15">
        <v>27</v>
      </c>
      <c r="I395" s="15">
        <v>600</v>
      </c>
      <c r="J395" s="15">
        <v>27</v>
      </c>
      <c r="L395" s="15">
        <v>600</v>
      </c>
      <c r="M395" s="15">
        <v>27</v>
      </c>
      <c r="O395" s="15">
        <v>600</v>
      </c>
      <c r="P395" s="15">
        <v>27</v>
      </c>
      <c r="R395" s="15">
        <f>ROW('us01'!AA600)</f>
        <v>600</v>
      </c>
      <c r="S395" s="15">
        <f>COLUMN('us01'!AA600)</f>
        <v>27</v>
      </c>
    </row>
    <row r="396" spans="3:19">
      <c r="C396" s="476">
        <v>590</v>
      </c>
      <c r="D396" s="476">
        <v>36</v>
      </c>
      <c r="E396" s="476"/>
      <c r="F396" s="476">
        <v>590</v>
      </c>
      <c r="G396" s="15">
        <v>36</v>
      </c>
      <c r="I396" s="15">
        <v>590</v>
      </c>
      <c r="J396" s="15">
        <v>36</v>
      </c>
      <c r="L396" s="15">
        <v>590</v>
      </c>
      <c r="M396" s="15">
        <v>36</v>
      </c>
      <c r="O396" s="15">
        <v>590</v>
      </c>
      <c r="P396" s="15">
        <v>36</v>
      </c>
      <c r="R396" s="15">
        <f>ROW('us01'!AJ590)</f>
        <v>590</v>
      </c>
      <c r="S396" s="15">
        <f>COLUMN('us01'!AJ590)</f>
        <v>36</v>
      </c>
    </row>
    <row r="397" spans="3:19">
      <c r="C397" s="476">
        <v>591</v>
      </c>
      <c r="D397" s="476">
        <v>36</v>
      </c>
      <c r="E397" s="476"/>
      <c r="F397" s="476">
        <v>591</v>
      </c>
      <c r="G397" s="15">
        <v>36</v>
      </c>
      <c r="I397" s="15">
        <v>591</v>
      </c>
      <c r="J397" s="15">
        <v>36</v>
      </c>
      <c r="L397" s="15">
        <v>591</v>
      </c>
      <c r="M397" s="15">
        <v>36</v>
      </c>
      <c r="O397" s="15">
        <v>591</v>
      </c>
      <c r="P397" s="15">
        <v>36</v>
      </c>
      <c r="R397" s="15">
        <f>ROW('us01'!AJ591)</f>
        <v>591</v>
      </c>
      <c r="S397" s="15">
        <f>COLUMN('us01'!AJ591)</f>
        <v>36</v>
      </c>
    </row>
    <row r="398" spans="3:19">
      <c r="C398" s="476">
        <v>592</v>
      </c>
      <c r="D398" s="476">
        <v>36</v>
      </c>
      <c r="E398" s="476"/>
      <c r="F398" s="476">
        <v>592</v>
      </c>
      <c r="G398" s="15">
        <v>36</v>
      </c>
      <c r="I398" s="15">
        <v>592</v>
      </c>
      <c r="J398" s="15">
        <v>36</v>
      </c>
      <c r="L398" s="15">
        <v>592</v>
      </c>
      <c r="M398" s="15">
        <v>36</v>
      </c>
      <c r="O398" s="15">
        <v>592</v>
      </c>
      <c r="P398" s="15">
        <v>36</v>
      </c>
      <c r="R398" s="15">
        <f>ROW('us01'!AJ592)</f>
        <v>592</v>
      </c>
      <c r="S398" s="15">
        <f>COLUMN('us01'!AJ592)</f>
        <v>36</v>
      </c>
    </row>
    <row r="399" spans="3:19">
      <c r="C399" s="476">
        <v>593</v>
      </c>
      <c r="D399" s="476">
        <v>36</v>
      </c>
      <c r="E399" s="476"/>
      <c r="F399" s="476">
        <v>593</v>
      </c>
      <c r="G399" s="15">
        <v>36</v>
      </c>
      <c r="I399" s="15">
        <v>593</v>
      </c>
      <c r="J399" s="15">
        <v>36</v>
      </c>
      <c r="L399" s="15">
        <v>593</v>
      </c>
      <c r="M399" s="15">
        <v>36</v>
      </c>
      <c r="O399" s="15">
        <v>593</v>
      </c>
      <c r="P399" s="15">
        <v>36</v>
      </c>
      <c r="R399" s="15">
        <f>ROW('us01'!AJ593)</f>
        <v>593</v>
      </c>
      <c r="S399" s="15">
        <f>COLUMN('us01'!AJ593)</f>
        <v>36</v>
      </c>
    </row>
    <row r="400" spans="3:19">
      <c r="C400" s="476">
        <v>594</v>
      </c>
      <c r="D400" s="476">
        <v>36</v>
      </c>
      <c r="E400" s="476"/>
      <c r="F400" s="476">
        <v>594</v>
      </c>
      <c r="G400" s="15">
        <v>36</v>
      </c>
      <c r="I400" s="15">
        <v>594</v>
      </c>
      <c r="J400" s="15">
        <v>36</v>
      </c>
      <c r="L400" s="15">
        <v>594</v>
      </c>
      <c r="M400" s="15">
        <v>36</v>
      </c>
      <c r="O400" s="15">
        <v>594</v>
      </c>
      <c r="P400" s="15">
        <v>36</v>
      </c>
      <c r="R400" s="15">
        <f>ROW('us01'!AJ594)</f>
        <v>594</v>
      </c>
      <c r="S400" s="15">
        <f>COLUMN('us01'!AJ594)</f>
        <v>36</v>
      </c>
    </row>
    <row r="401" spans="3:19">
      <c r="C401" s="476">
        <v>595</v>
      </c>
      <c r="D401" s="476">
        <v>36</v>
      </c>
      <c r="E401" s="476"/>
      <c r="F401" s="476">
        <v>595</v>
      </c>
      <c r="G401" s="15">
        <v>36</v>
      </c>
      <c r="I401" s="15">
        <v>595</v>
      </c>
      <c r="J401" s="15">
        <v>36</v>
      </c>
      <c r="L401" s="15">
        <v>595</v>
      </c>
      <c r="M401" s="15">
        <v>36</v>
      </c>
      <c r="O401" s="15">
        <v>595</v>
      </c>
      <c r="P401" s="15">
        <v>36</v>
      </c>
      <c r="R401" s="15">
        <f>ROW('us01'!AJ595)</f>
        <v>595</v>
      </c>
      <c r="S401" s="15">
        <f>COLUMN('us01'!AJ595)</f>
        <v>36</v>
      </c>
    </row>
    <row r="402" spans="3:19">
      <c r="C402" s="476">
        <v>596</v>
      </c>
      <c r="D402" s="476">
        <v>36</v>
      </c>
      <c r="E402" s="476"/>
      <c r="F402" s="476">
        <v>596</v>
      </c>
      <c r="G402" s="15">
        <v>36</v>
      </c>
      <c r="I402" s="15">
        <v>596</v>
      </c>
      <c r="J402" s="15">
        <v>36</v>
      </c>
      <c r="L402" s="15">
        <v>596</v>
      </c>
      <c r="M402" s="15">
        <v>36</v>
      </c>
      <c r="O402" s="15">
        <v>596</v>
      </c>
      <c r="P402" s="15">
        <v>36</v>
      </c>
      <c r="R402" s="15">
        <f>ROW('us01'!AJ596)</f>
        <v>596</v>
      </c>
      <c r="S402" s="15">
        <f>COLUMN('us01'!AJ596)</f>
        <v>36</v>
      </c>
    </row>
    <row r="403" spans="3:19">
      <c r="C403" s="476">
        <v>597</v>
      </c>
      <c r="D403" s="476">
        <v>36</v>
      </c>
      <c r="E403" s="476"/>
      <c r="F403" s="476">
        <v>597</v>
      </c>
      <c r="G403" s="15">
        <v>36</v>
      </c>
      <c r="I403" s="15">
        <v>597</v>
      </c>
      <c r="J403" s="15">
        <v>36</v>
      </c>
      <c r="L403" s="15">
        <v>597</v>
      </c>
      <c r="M403" s="15">
        <v>36</v>
      </c>
      <c r="O403" s="15">
        <v>597</v>
      </c>
      <c r="P403" s="15">
        <v>36</v>
      </c>
      <c r="R403" s="15">
        <f>ROW('us01'!AJ597)</f>
        <v>597</v>
      </c>
      <c r="S403" s="15">
        <f>COLUMN('us01'!AJ597)</f>
        <v>36</v>
      </c>
    </row>
    <row r="404" spans="3:19">
      <c r="C404" s="476">
        <v>598</v>
      </c>
      <c r="D404" s="476">
        <v>36</v>
      </c>
      <c r="E404" s="476"/>
      <c r="F404" s="476">
        <v>598</v>
      </c>
      <c r="G404" s="15">
        <v>36</v>
      </c>
      <c r="I404" s="15">
        <v>598</v>
      </c>
      <c r="J404" s="15">
        <v>36</v>
      </c>
      <c r="L404" s="15">
        <v>598</v>
      </c>
      <c r="M404" s="15">
        <v>36</v>
      </c>
      <c r="O404" s="15">
        <v>598</v>
      </c>
      <c r="P404" s="15">
        <v>36</v>
      </c>
      <c r="R404" s="15">
        <f>ROW('us01'!AJ598)</f>
        <v>598</v>
      </c>
      <c r="S404" s="15">
        <f>COLUMN('us01'!AJ598)</f>
        <v>36</v>
      </c>
    </row>
    <row r="405" spans="3:19">
      <c r="C405" s="476">
        <v>599</v>
      </c>
      <c r="D405" s="476">
        <v>36</v>
      </c>
      <c r="E405" s="476"/>
      <c r="F405" s="476">
        <v>599</v>
      </c>
      <c r="G405" s="15">
        <v>36</v>
      </c>
      <c r="I405" s="15">
        <v>599</v>
      </c>
      <c r="J405" s="15">
        <v>36</v>
      </c>
      <c r="L405" s="15">
        <v>599</v>
      </c>
      <c r="M405" s="15">
        <v>36</v>
      </c>
      <c r="O405" s="15">
        <v>599</v>
      </c>
      <c r="P405" s="15">
        <v>36</v>
      </c>
      <c r="R405" s="15">
        <f>ROW('us01'!AJ599)</f>
        <v>599</v>
      </c>
      <c r="S405" s="15">
        <f>COLUMN('us01'!AJ599)</f>
        <v>36</v>
      </c>
    </row>
    <row r="406" spans="3:19">
      <c r="C406" s="476">
        <v>600</v>
      </c>
      <c r="D406" s="476">
        <v>36</v>
      </c>
      <c r="E406" s="476"/>
      <c r="F406" s="476">
        <v>600</v>
      </c>
      <c r="G406" s="15">
        <v>36</v>
      </c>
      <c r="I406" s="15">
        <v>600</v>
      </c>
      <c r="J406" s="15">
        <v>36</v>
      </c>
      <c r="L406" s="15">
        <v>600</v>
      </c>
      <c r="M406" s="15">
        <v>36</v>
      </c>
      <c r="O406" s="15">
        <v>600</v>
      </c>
      <c r="P406" s="15">
        <v>36</v>
      </c>
      <c r="R406" s="15">
        <f>ROW('us01'!AJ600)</f>
        <v>600</v>
      </c>
      <c r="S406" s="15">
        <f>COLUMN('us01'!AJ600)</f>
        <v>36</v>
      </c>
    </row>
    <row r="407" spans="3:19">
      <c r="C407" s="476">
        <v>618</v>
      </c>
      <c r="D407" s="476">
        <v>16</v>
      </c>
      <c r="E407" s="476"/>
      <c r="F407" s="476">
        <v>618</v>
      </c>
      <c r="G407" s="15">
        <v>16</v>
      </c>
      <c r="I407" s="15">
        <v>618</v>
      </c>
      <c r="J407" s="15">
        <v>16</v>
      </c>
      <c r="L407" s="15">
        <v>618</v>
      </c>
      <c r="M407" s="15">
        <v>16</v>
      </c>
      <c r="O407" s="15">
        <v>618</v>
      </c>
      <c r="P407" s="15">
        <v>16</v>
      </c>
      <c r="R407" s="15">
        <f>ROW('us01'!P618)</f>
        <v>618</v>
      </c>
      <c r="S407" s="15">
        <f>COLUMN('us01'!P618)</f>
        <v>16</v>
      </c>
    </row>
    <row r="408" spans="3:19">
      <c r="C408" s="476">
        <v>619</v>
      </c>
      <c r="D408" s="476">
        <v>16</v>
      </c>
      <c r="E408" s="476"/>
      <c r="F408" s="476">
        <v>619</v>
      </c>
      <c r="G408" s="15">
        <v>16</v>
      </c>
      <c r="I408" s="15">
        <v>619</v>
      </c>
      <c r="J408" s="15">
        <v>16</v>
      </c>
      <c r="L408" s="15">
        <v>619</v>
      </c>
      <c r="M408" s="15">
        <v>16</v>
      </c>
      <c r="O408" s="15">
        <v>619</v>
      </c>
      <c r="P408" s="15">
        <v>16</v>
      </c>
      <c r="R408" s="15">
        <f>ROW('us01'!P619)</f>
        <v>619</v>
      </c>
      <c r="S408" s="15">
        <f>COLUMN('us01'!P619)</f>
        <v>16</v>
      </c>
    </row>
    <row r="409" spans="3:19">
      <c r="C409" s="476">
        <v>620</v>
      </c>
      <c r="D409" s="476">
        <v>16</v>
      </c>
      <c r="E409" s="476"/>
      <c r="F409" s="476">
        <v>620</v>
      </c>
      <c r="G409" s="15">
        <v>16</v>
      </c>
      <c r="I409" s="15">
        <v>620</v>
      </c>
      <c r="J409" s="15">
        <v>16</v>
      </c>
      <c r="L409" s="15">
        <v>620</v>
      </c>
      <c r="M409" s="15">
        <v>16</v>
      </c>
      <c r="O409" s="15">
        <v>620</v>
      </c>
      <c r="P409" s="15">
        <v>16</v>
      </c>
      <c r="R409" s="15">
        <f>ROW('us01'!P620)</f>
        <v>620</v>
      </c>
      <c r="S409" s="15">
        <f>COLUMN('us01'!P620)</f>
        <v>16</v>
      </c>
    </row>
    <row r="410" spans="3:19">
      <c r="C410" s="476">
        <v>621</v>
      </c>
      <c r="D410" s="476">
        <v>16</v>
      </c>
      <c r="E410" s="476"/>
      <c r="F410" s="476">
        <v>621</v>
      </c>
      <c r="G410" s="15">
        <v>16</v>
      </c>
      <c r="I410" s="15">
        <v>621</v>
      </c>
      <c r="J410" s="15">
        <v>16</v>
      </c>
      <c r="L410" s="15">
        <v>621</v>
      </c>
      <c r="M410" s="15">
        <v>16</v>
      </c>
      <c r="O410" s="15">
        <v>621</v>
      </c>
      <c r="P410" s="15">
        <v>16</v>
      </c>
      <c r="R410" s="15">
        <f>ROW('us01'!P621)</f>
        <v>621</v>
      </c>
      <c r="S410" s="15">
        <f>COLUMN('us01'!P621)</f>
        <v>16</v>
      </c>
    </row>
    <row r="411" spans="3:19">
      <c r="C411" s="476">
        <v>622</v>
      </c>
      <c r="D411" s="476">
        <v>16</v>
      </c>
      <c r="E411" s="476"/>
      <c r="F411" s="476">
        <v>622</v>
      </c>
      <c r="G411" s="15">
        <v>16</v>
      </c>
      <c r="I411" s="15">
        <v>622</v>
      </c>
      <c r="J411" s="15">
        <v>16</v>
      </c>
      <c r="L411" s="15">
        <v>622</v>
      </c>
      <c r="M411" s="15">
        <v>16</v>
      </c>
      <c r="O411" s="15">
        <v>622</v>
      </c>
      <c r="P411" s="15">
        <v>16</v>
      </c>
      <c r="R411" s="15">
        <f>ROW('us01'!P622)</f>
        <v>622</v>
      </c>
      <c r="S411" s="15">
        <f>COLUMN('us01'!P622)</f>
        <v>16</v>
      </c>
    </row>
    <row r="412" spans="3:19">
      <c r="C412" s="476">
        <v>623</v>
      </c>
      <c r="D412" s="476">
        <v>16</v>
      </c>
      <c r="E412" s="476"/>
      <c r="F412" s="476">
        <v>623</v>
      </c>
      <c r="G412" s="15">
        <v>16</v>
      </c>
      <c r="I412" s="15">
        <v>623</v>
      </c>
      <c r="J412" s="15">
        <v>16</v>
      </c>
      <c r="L412" s="15">
        <v>623</v>
      </c>
      <c r="M412" s="15">
        <v>16</v>
      </c>
      <c r="O412" s="15">
        <v>623</v>
      </c>
      <c r="P412" s="15">
        <v>16</v>
      </c>
      <c r="R412" s="15">
        <f>ROW('us01'!P623)</f>
        <v>623</v>
      </c>
      <c r="S412" s="15">
        <f>COLUMN('us01'!P623)</f>
        <v>16</v>
      </c>
    </row>
    <row r="413" spans="3:19">
      <c r="C413" s="476">
        <v>624</v>
      </c>
      <c r="D413" s="476">
        <v>16</v>
      </c>
      <c r="E413" s="476"/>
      <c r="F413" s="476">
        <v>624</v>
      </c>
      <c r="G413" s="15">
        <v>16</v>
      </c>
      <c r="I413" s="15">
        <v>624</v>
      </c>
      <c r="J413" s="15">
        <v>16</v>
      </c>
      <c r="L413" s="15">
        <v>624</v>
      </c>
      <c r="M413" s="15">
        <v>16</v>
      </c>
      <c r="O413" s="15">
        <v>624</v>
      </c>
      <c r="P413" s="15">
        <v>16</v>
      </c>
      <c r="R413" s="15">
        <f>ROW('us01'!P624)</f>
        <v>624</v>
      </c>
      <c r="S413" s="15">
        <f>COLUMN('us01'!P624)</f>
        <v>16</v>
      </c>
    </row>
    <row r="414" spans="3:19">
      <c r="C414" s="476">
        <v>625</v>
      </c>
      <c r="D414" s="476">
        <v>16</v>
      </c>
      <c r="E414" s="476"/>
      <c r="F414" s="476">
        <v>625</v>
      </c>
      <c r="G414" s="15">
        <v>16</v>
      </c>
      <c r="I414" s="15">
        <v>625</v>
      </c>
      <c r="J414" s="15">
        <v>16</v>
      </c>
      <c r="L414" s="15">
        <v>625</v>
      </c>
      <c r="M414" s="15">
        <v>16</v>
      </c>
      <c r="O414" s="15">
        <v>625</v>
      </c>
      <c r="P414" s="15">
        <v>16</v>
      </c>
      <c r="R414" s="15">
        <f>ROW('us01'!P625)</f>
        <v>625</v>
      </c>
      <c r="S414" s="15">
        <f>COLUMN('us01'!P625)</f>
        <v>16</v>
      </c>
    </row>
    <row r="415" spans="3:19">
      <c r="C415" s="476">
        <v>626</v>
      </c>
      <c r="D415" s="476">
        <v>16</v>
      </c>
      <c r="E415" s="476"/>
      <c r="F415" s="476">
        <v>626</v>
      </c>
      <c r="G415" s="15">
        <v>16</v>
      </c>
      <c r="I415" s="15">
        <v>626</v>
      </c>
      <c r="J415" s="15">
        <v>16</v>
      </c>
      <c r="L415" s="15">
        <v>626</v>
      </c>
      <c r="M415" s="15">
        <v>16</v>
      </c>
      <c r="O415" s="15">
        <v>626</v>
      </c>
      <c r="P415" s="15">
        <v>16</v>
      </c>
      <c r="R415" s="15">
        <f>ROW('us01'!P626)</f>
        <v>626</v>
      </c>
      <c r="S415" s="15">
        <f>COLUMN('us01'!P626)</f>
        <v>16</v>
      </c>
    </row>
    <row r="416" spans="3:19">
      <c r="C416" s="476">
        <v>627</v>
      </c>
      <c r="D416" s="476">
        <v>16</v>
      </c>
      <c r="E416" s="476"/>
      <c r="F416" s="476">
        <v>627</v>
      </c>
      <c r="G416" s="15">
        <v>16</v>
      </c>
      <c r="I416" s="15">
        <v>627</v>
      </c>
      <c r="J416" s="15">
        <v>16</v>
      </c>
      <c r="L416" s="15">
        <v>627</v>
      </c>
      <c r="M416" s="15">
        <v>16</v>
      </c>
      <c r="O416" s="15">
        <v>627</v>
      </c>
      <c r="P416" s="15">
        <v>16</v>
      </c>
      <c r="R416" s="15">
        <f>ROW('us01'!P627)</f>
        <v>627</v>
      </c>
      <c r="S416" s="15">
        <f>COLUMN('us01'!P627)</f>
        <v>16</v>
      </c>
    </row>
    <row r="417" spans="3:19">
      <c r="C417" s="476">
        <v>618</v>
      </c>
      <c r="D417" s="476">
        <v>23</v>
      </c>
      <c r="E417" s="476"/>
      <c r="F417" s="476">
        <v>618</v>
      </c>
      <c r="G417" s="15">
        <v>23</v>
      </c>
      <c r="I417" s="15">
        <v>618</v>
      </c>
      <c r="J417" s="15">
        <v>23</v>
      </c>
      <c r="L417" s="15">
        <v>618</v>
      </c>
      <c r="M417" s="15">
        <v>23</v>
      </c>
      <c r="O417" s="15">
        <v>618</v>
      </c>
      <c r="P417" s="15">
        <v>23</v>
      </c>
      <c r="R417" s="15">
        <f>ROW('us01'!W618)</f>
        <v>618</v>
      </c>
      <c r="S417" s="15">
        <f>COLUMN('us01'!W618)</f>
        <v>23</v>
      </c>
    </row>
    <row r="418" spans="3:19">
      <c r="C418" s="476">
        <v>619</v>
      </c>
      <c r="D418" s="476">
        <v>23</v>
      </c>
      <c r="E418" s="476"/>
      <c r="F418" s="476">
        <v>619</v>
      </c>
      <c r="G418" s="15">
        <v>23</v>
      </c>
      <c r="I418" s="15">
        <v>619</v>
      </c>
      <c r="J418" s="15">
        <v>23</v>
      </c>
      <c r="L418" s="15">
        <v>619</v>
      </c>
      <c r="M418" s="15">
        <v>23</v>
      </c>
      <c r="O418" s="15">
        <v>619</v>
      </c>
      <c r="P418" s="15">
        <v>23</v>
      </c>
      <c r="R418" s="15">
        <f>ROW('us01'!W619)</f>
        <v>619</v>
      </c>
      <c r="S418" s="15">
        <f>COLUMN('us01'!W619)</f>
        <v>23</v>
      </c>
    </row>
    <row r="419" spans="3:19">
      <c r="C419" s="476">
        <v>620</v>
      </c>
      <c r="D419" s="476">
        <v>23</v>
      </c>
      <c r="E419" s="476"/>
      <c r="F419" s="476">
        <v>620</v>
      </c>
      <c r="G419" s="15">
        <v>23</v>
      </c>
      <c r="I419" s="15">
        <v>620</v>
      </c>
      <c r="J419" s="15">
        <v>23</v>
      </c>
      <c r="L419" s="15">
        <v>620</v>
      </c>
      <c r="M419" s="15">
        <v>23</v>
      </c>
      <c r="O419" s="15">
        <v>620</v>
      </c>
      <c r="P419" s="15">
        <v>23</v>
      </c>
      <c r="R419" s="15">
        <f>ROW('us01'!W620)</f>
        <v>620</v>
      </c>
      <c r="S419" s="15">
        <f>COLUMN('us01'!W620)</f>
        <v>23</v>
      </c>
    </row>
    <row r="420" spans="3:19">
      <c r="C420" s="476">
        <v>621</v>
      </c>
      <c r="D420" s="476">
        <v>23</v>
      </c>
      <c r="E420" s="476"/>
      <c r="F420" s="476">
        <v>621</v>
      </c>
      <c r="G420" s="15">
        <v>23</v>
      </c>
      <c r="I420" s="15">
        <v>621</v>
      </c>
      <c r="J420" s="15">
        <v>23</v>
      </c>
      <c r="L420" s="15">
        <v>621</v>
      </c>
      <c r="M420" s="15">
        <v>23</v>
      </c>
      <c r="O420" s="15">
        <v>621</v>
      </c>
      <c r="P420" s="15">
        <v>23</v>
      </c>
      <c r="R420" s="15">
        <f>ROW('us01'!W621)</f>
        <v>621</v>
      </c>
      <c r="S420" s="15">
        <f>COLUMN('us01'!W621)</f>
        <v>23</v>
      </c>
    </row>
    <row r="421" spans="3:19">
      <c r="C421" s="476">
        <v>622</v>
      </c>
      <c r="D421" s="476">
        <v>23</v>
      </c>
      <c r="E421" s="476"/>
      <c r="F421" s="476">
        <v>622</v>
      </c>
      <c r="G421" s="15">
        <v>23</v>
      </c>
      <c r="I421" s="15">
        <v>622</v>
      </c>
      <c r="J421" s="15">
        <v>23</v>
      </c>
      <c r="L421" s="15">
        <v>622</v>
      </c>
      <c r="M421" s="15">
        <v>23</v>
      </c>
      <c r="O421" s="15">
        <v>622</v>
      </c>
      <c r="P421" s="15">
        <v>23</v>
      </c>
      <c r="R421" s="15">
        <f>ROW('us01'!W622)</f>
        <v>622</v>
      </c>
      <c r="S421" s="15">
        <f>COLUMN('us01'!W622)</f>
        <v>23</v>
      </c>
    </row>
    <row r="422" spans="3:19">
      <c r="C422" s="476">
        <v>623</v>
      </c>
      <c r="D422" s="476">
        <v>23</v>
      </c>
      <c r="E422" s="476"/>
      <c r="F422" s="476">
        <v>623</v>
      </c>
      <c r="G422" s="15">
        <v>23</v>
      </c>
      <c r="I422" s="15">
        <v>623</v>
      </c>
      <c r="J422" s="15">
        <v>23</v>
      </c>
      <c r="L422" s="15">
        <v>623</v>
      </c>
      <c r="M422" s="15">
        <v>23</v>
      </c>
      <c r="O422" s="15">
        <v>623</v>
      </c>
      <c r="P422" s="15">
        <v>23</v>
      </c>
      <c r="R422" s="15">
        <f>ROW('us01'!W623)</f>
        <v>623</v>
      </c>
      <c r="S422" s="15">
        <f>COLUMN('us01'!W623)</f>
        <v>23</v>
      </c>
    </row>
    <row r="423" spans="3:19">
      <c r="C423" s="476">
        <v>624</v>
      </c>
      <c r="D423" s="476">
        <v>23</v>
      </c>
      <c r="E423" s="476"/>
      <c r="F423" s="476">
        <v>624</v>
      </c>
      <c r="G423" s="15">
        <v>23</v>
      </c>
      <c r="I423" s="15">
        <v>624</v>
      </c>
      <c r="J423" s="15">
        <v>23</v>
      </c>
      <c r="L423" s="15">
        <v>624</v>
      </c>
      <c r="M423" s="15">
        <v>23</v>
      </c>
      <c r="O423" s="15">
        <v>624</v>
      </c>
      <c r="P423" s="15">
        <v>23</v>
      </c>
      <c r="R423" s="15">
        <f>ROW('us01'!W624)</f>
        <v>624</v>
      </c>
      <c r="S423" s="15">
        <f>COLUMN('us01'!W624)</f>
        <v>23</v>
      </c>
    </row>
    <row r="424" spans="3:19">
      <c r="C424" s="476">
        <v>625</v>
      </c>
      <c r="D424" s="476">
        <v>23</v>
      </c>
      <c r="E424" s="476"/>
      <c r="F424" s="476">
        <v>625</v>
      </c>
      <c r="G424" s="15">
        <v>23</v>
      </c>
      <c r="I424" s="15">
        <v>625</v>
      </c>
      <c r="J424" s="15">
        <v>23</v>
      </c>
      <c r="L424" s="15">
        <v>625</v>
      </c>
      <c r="M424" s="15">
        <v>23</v>
      </c>
      <c r="O424" s="15">
        <v>625</v>
      </c>
      <c r="P424" s="15">
        <v>23</v>
      </c>
      <c r="R424" s="15">
        <f>ROW('us01'!W625)</f>
        <v>625</v>
      </c>
      <c r="S424" s="15">
        <f>COLUMN('us01'!W625)</f>
        <v>23</v>
      </c>
    </row>
    <row r="425" spans="3:19">
      <c r="C425" s="476">
        <v>626</v>
      </c>
      <c r="D425" s="476">
        <v>23</v>
      </c>
      <c r="E425" s="476"/>
      <c r="F425" s="476">
        <v>626</v>
      </c>
      <c r="G425" s="15">
        <v>23</v>
      </c>
      <c r="I425" s="15">
        <v>626</v>
      </c>
      <c r="J425" s="15">
        <v>23</v>
      </c>
      <c r="L425" s="15">
        <v>626</v>
      </c>
      <c r="M425" s="15">
        <v>23</v>
      </c>
      <c r="O425" s="15">
        <v>626</v>
      </c>
      <c r="P425" s="15">
        <v>23</v>
      </c>
      <c r="R425" s="15">
        <f>ROW('us01'!W626)</f>
        <v>626</v>
      </c>
      <c r="S425" s="15">
        <f>COLUMN('us01'!W626)</f>
        <v>23</v>
      </c>
    </row>
    <row r="426" spans="3:19">
      <c r="C426" s="476">
        <v>627</v>
      </c>
      <c r="D426" s="476">
        <v>23</v>
      </c>
      <c r="E426" s="476"/>
      <c r="F426" s="476">
        <v>627</v>
      </c>
      <c r="G426" s="15">
        <v>23</v>
      </c>
      <c r="I426" s="15">
        <v>627</v>
      </c>
      <c r="J426" s="15">
        <v>23</v>
      </c>
      <c r="L426" s="15">
        <v>627</v>
      </c>
      <c r="M426" s="15">
        <v>23</v>
      </c>
      <c r="O426" s="15">
        <v>627</v>
      </c>
      <c r="P426" s="15">
        <v>23</v>
      </c>
      <c r="R426" s="15">
        <f>ROW('us01'!W627)</f>
        <v>627</v>
      </c>
      <c r="S426" s="15">
        <f>COLUMN('us01'!W627)</f>
        <v>23</v>
      </c>
    </row>
    <row r="427" spans="3:19">
      <c r="C427" s="476">
        <v>643</v>
      </c>
      <c r="D427" s="476">
        <v>8</v>
      </c>
      <c r="E427" s="476"/>
      <c r="F427" s="476">
        <v>643</v>
      </c>
      <c r="G427" s="15">
        <v>8</v>
      </c>
      <c r="I427" s="15">
        <v>643</v>
      </c>
      <c r="J427" s="15">
        <v>8</v>
      </c>
      <c r="L427" s="15">
        <v>643</v>
      </c>
      <c r="M427" s="15">
        <v>8</v>
      </c>
      <c r="O427" s="15">
        <v>643</v>
      </c>
      <c r="P427" s="15">
        <v>8</v>
      </c>
      <c r="R427" s="15">
        <f>ROW('us01'!H643)</f>
        <v>643</v>
      </c>
      <c r="S427" s="15">
        <f>COLUMN('us01'!H643)</f>
        <v>8</v>
      </c>
    </row>
    <row r="428" spans="3:19">
      <c r="C428" s="476">
        <v>644</v>
      </c>
      <c r="D428" s="476">
        <v>8</v>
      </c>
      <c r="E428" s="476"/>
      <c r="F428" s="476">
        <v>644</v>
      </c>
      <c r="G428" s="15">
        <v>8</v>
      </c>
      <c r="I428" s="15">
        <v>644</v>
      </c>
      <c r="J428" s="15">
        <v>8</v>
      </c>
      <c r="L428" s="15">
        <v>644</v>
      </c>
      <c r="M428" s="15">
        <v>8</v>
      </c>
      <c r="O428" s="15">
        <v>644</v>
      </c>
      <c r="P428" s="15">
        <v>8</v>
      </c>
      <c r="R428" s="15">
        <f>ROW('us01'!H644)</f>
        <v>644</v>
      </c>
      <c r="S428" s="15">
        <f>COLUMN('us01'!H644)</f>
        <v>8</v>
      </c>
    </row>
    <row r="429" spans="3:19">
      <c r="C429" s="476">
        <v>645</v>
      </c>
      <c r="D429" s="476">
        <v>8</v>
      </c>
      <c r="E429" s="476"/>
      <c r="F429" s="476">
        <v>645</v>
      </c>
      <c r="G429" s="15">
        <v>8</v>
      </c>
      <c r="I429" s="15">
        <v>645</v>
      </c>
      <c r="J429" s="15">
        <v>8</v>
      </c>
      <c r="L429" s="15">
        <v>645</v>
      </c>
      <c r="M429" s="15">
        <v>8</v>
      </c>
      <c r="O429" s="15">
        <v>645</v>
      </c>
      <c r="P429" s="15">
        <v>8</v>
      </c>
      <c r="R429" s="15">
        <f>ROW('us01'!H645)</f>
        <v>645</v>
      </c>
      <c r="S429" s="15">
        <f>COLUMN('us01'!H645)</f>
        <v>8</v>
      </c>
    </row>
    <row r="430" spans="3:19">
      <c r="C430" s="476">
        <v>646</v>
      </c>
      <c r="D430" s="476">
        <v>8</v>
      </c>
      <c r="E430" s="476"/>
      <c r="F430" s="476">
        <v>646</v>
      </c>
      <c r="G430" s="15">
        <v>8</v>
      </c>
      <c r="I430" s="15">
        <v>646</v>
      </c>
      <c r="J430" s="15">
        <v>8</v>
      </c>
      <c r="L430" s="15">
        <v>646</v>
      </c>
      <c r="M430" s="15">
        <v>8</v>
      </c>
      <c r="O430" s="15">
        <v>646</v>
      </c>
      <c r="P430" s="15">
        <v>8</v>
      </c>
      <c r="R430" s="15">
        <f>ROW('us01'!H646)</f>
        <v>646</v>
      </c>
      <c r="S430" s="15">
        <f>COLUMN('us01'!H646)</f>
        <v>8</v>
      </c>
    </row>
    <row r="431" spans="3:19">
      <c r="C431" s="476">
        <v>647</v>
      </c>
      <c r="D431" s="476">
        <v>8</v>
      </c>
      <c r="E431" s="476"/>
      <c r="F431" s="476">
        <v>647</v>
      </c>
      <c r="G431" s="15">
        <v>8</v>
      </c>
      <c r="I431" s="15">
        <v>647</v>
      </c>
      <c r="J431" s="15">
        <v>8</v>
      </c>
      <c r="L431" s="15">
        <v>647</v>
      </c>
      <c r="M431" s="15">
        <v>8</v>
      </c>
      <c r="O431" s="15">
        <v>647</v>
      </c>
      <c r="P431" s="15">
        <v>8</v>
      </c>
      <c r="R431" s="15">
        <f>ROW('us01'!H647)</f>
        <v>647</v>
      </c>
      <c r="S431" s="15">
        <f>COLUMN('us01'!H647)</f>
        <v>8</v>
      </c>
    </row>
    <row r="432" spans="3:19">
      <c r="C432" s="476">
        <v>648</v>
      </c>
      <c r="D432" s="476">
        <v>8</v>
      </c>
      <c r="E432" s="476"/>
      <c r="F432" s="476">
        <v>648</v>
      </c>
      <c r="G432" s="15">
        <v>8</v>
      </c>
      <c r="I432" s="15">
        <v>648</v>
      </c>
      <c r="J432" s="15">
        <v>8</v>
      </c>
      <c r="L432" s="15">
        <v>648</v>
      </c>
      <c r="M432" s="15">
        <v>8</v>
      </c>
      <c r="O432" s="15">
        <v>648</v>
      </c>
      <c r="P432" s="15">
        <v>8</v>
      </c>
      <c r="R432" s="15">
        <f>ROW('us01'!H648)</f>
        <v>648</v>
      </c>
      <c r="S432" s="15">
        <f>COLUMN('us01'!H648)</f>
        <v>8</v>
      </c>
    </row>
    <row r="433" spans="3:19">
      <c r="C433" s="476">
        <v>643</v>
      </c>
      <c r="D433" s="476">
        <v>14</v>
      </c>
      <c r="E433" s="476"/>
      <c r="F433" s="476">
        <v>643</v>
      </c>
      <c r="G433" s="15">
        <v>14</v>
      </c>
      <c r="I433" s="15">
        <v>643</v>
      </c>
      <c r="J433" s="15">
        <v>14</v>
      </c>
      <c r="L433" s="15">
        <v>643</v>
      </c>
      <c r="M433" s="15">
        <v>14</v>
      </c>
      <c r="O433" s="15">
        <v>643</v>
      </c>
      <c r="P433" s="15">
        <v>14</v>
      </c>
      <c r="R433" s="15">
        <f>ROW('us01'!N643)</f>
        <v>643</v>
      </c>
      <c r="S433" s="15">
        <f>COLUMN('us01'!N643)</f>
        <v>14</v>
      </c>
    </row>
    <row r="434" spans="3:19">
      <c r="C434" s="476">
        <v>644</v>
      </c>
      <c r="D434" s="476">
        <v>14</v>
      </c>
      <c r="E434" s="476"/>
      <c r="F434" s="476">
        <v>644</v>
      </c>
      <c r="G434" s="15">
        <v>14</v>
      </c>
      <c r="I434" s="15">
        <v>644</v>
      </c>
      <c r="J434" s="15">
        <v>14</v>
      </c>
      <c r="L434" s="15">
        <v>644</v>
      </c>
      <c r="M434" s="15">
        <v>14</v>
      </c>
      <c r="O434" s="15">
        <v>644</v>
      </c>
      <c r="P434" s="15">
        <v>14</v>
      </c>
      <c r="R434" s="15">
        <f>ROW('us01'!N644)</f>
        <v>644</v>
      </c>
      <c r="S434" s="15">
        <f>COLUMN('us01'!N644)</f>
        <v>14</v>
      </c>
    </row>
    <row r="435" spans="3:19">
      <c r="C435" s="476">
        <v>645</v>
      </c>
      <c r="D435" s="476">
        <v>14</v>
      </c>
      <c r="E435" s="476"/>
      <c r="F435" s="476">
        <v>645</v>
      </c>
      <c r="G435" s="15">
        <v>14</v>
      </c>
      <c r="I435" s="15">
        <v>645</v>
      </c>
      <c r="J435" s="15">
        <v>14</v>
      </c>
      <c r="L435" s="15">
        <v>645</v>
      </c>
      <c r="M435" s="15">
        <v>14</v>
      </c>
      <c r="O435" s="15">
        <v>645</v>
      </c>
      <c r="P435" s="15">
        <v>14</v>
      </c>
      <c r="R435" s="15">
        <f>ROW('us01'!N645)</f>
        <v>645</v>
      </c>
      <c r="S435" s="15">
        <f>COLUMN('us01'!N645)</f>
        <v>14</v>
      </c>
    </row>
    <row r="436" spans="3:19">
      <c r="C436" s="476">
        <v>646</v>
      </c>
      <c r="D436" s="476">
        <v>14</v>
      </c>
      <c r="E436" s="476"/>
      <c r="F436" s="476">
        <v>646</v>
      </c>
      <c r="G436" s="15">
        <v>14</v>
      </c>
      <c r="I436" s="15">
        <v>646</v>
      </c>
      <c r="J436" s="15">
        <v>14</v>
      </c>
      <c r="L436" s="15">
        <v>646</v>
      </c>
      <c r="M436" s="15">
        <v>14</v>
      </c>
      <c r="O436" s="15">
        <v>646</v>
      </c>
      <c r="P436" s="15">
        <v>14</v>
      </c>
      <c r="R436" s="15">
        <f>ROW('us01'!N646)</f>
        <v>646</v>
      </c>
      <c r="S436" s="15">
        <f>COLUMN('us01'!N646)</f>
        <v>14</v>
      </c>
    </row>
    <row r="437" spans="3:19">
      <c r="C437" s="476">
        <v>647</v>
      </c>
      <c r="D437" s="476">
        <v>14</v>
      </c>
      <c r="E437" s="476"/>
      <c r="F437" s="476">
        <v>647</v>
      </c>
      <c r="G437" s="15">
        <v>14</v>
      </c>
      <c r="I437" s="15">
        <v>647</v>
      </c>
      <c r="J437" s="15">
        <v>14</v>
      </c>
      <c r="L437" s="15">
        <v>647</v>
      </c>
      <c r="M437" s="15">
        <v>14</v>
      </c>
      <c r="O437" s="15">
        <v>647</v>
      </c>
      <c r="P437" s="15">
        <v>14</v>
      </c>
      <c r="R437" s="15">
        <f>ROW('us01'!N647)</f>
        <v>647</v>
      </c>
      <c r="S437" s="15">
        <f>COLUMN('us01'!N647)</f>
        <v>14</v>
      </c>
    </row>
    <row r="438" spans="3:19">
      <c r="C438" s="476">
        <v>648</v>
      </c>
      <c r="D438" s="476">
        <v>14</v>
      </c>
      <c r="E438" s="476"/>
      <c r="F438" s="476">
        <v>648</v>
      </c>
      <c r="G438" s="15">
        <v>14</v>
      </c>
      <c r="I438" s="15">
        <v>648</v>
      </c>
      <c r="J438" s="15">
        <v>14</v>
      </c>
      <c r="L438" s="15">
        <v>648</v>
      </c>
      <c r="M438" s="15">
        <v>14</v>
      </c>
      <c r="O438" s="15">
        <v>648</v>
      </c>
      <c r="P438" s="15">
        <v>14</v>
      </c>
      <c r="R438" s="15">
        <f>ROW('us01'!N648)</f>
        <v>648</v>
      </c>
      <c r="S438" s="15">
        <f>COLUMN('us01'!N648)</f>
        <v>14</v>
      </c>
    </row>
    <row r="439" spans="3:19">
      <c r="C439" s="476">
        <v>643</v>
      </c>
      <c r="D439" s="476">
        <v>19</v>
      </c>
      <c r="E439" s="476"/>
      <c r="F439" s="476">
        <v>643</v>
      </c>
      <c r="G439" s="15">
        <v>19</v>
      </c>
      <c r="I439" s="15">
        <v>643</v>
      </c>
      <c r="J439" s="15">
        <v>19</v>
      </c>
      <c r="L439" s="15">
        <v>643</v>
      </c>
      <c r="M439" s="15">
        <v>19</v>
      </c>
      <c r="O439" s="15">
        <v>643</v>
      </c>
      <c r="P439" s="15">
        <v>19</v>
      </c>
      <c r="R439" s="15">
        <f>ROW('us01'!S643)</f>
        <v>643</v>
      </c>
      <c r="S439" s="15">
        <f>COLUMN('us01'!S643)</f>
        <v>19</v>
      </c>
    </row>
    <row r="440" spans="3:19">
      <c r="C440" s="476">
        <v>644</v>
      </c>
      <c r="D440" s="476">
        <v>19</v>
      </c>
      <c r="E440" s="476"/>
      <c r="F440" s="476">
        <v>644</v>
      </c>
      <c r="G440" s="15">
        <v>19</v>
      </c>
      <c r="I440" s="15">
        <v>644</v>
      </c>
      <c r="J440" s="15">
        <v>19</v>
      </c>
      <c r="L440" s="15">
        <v>644</v>
      </c>
      <c r="M440" s="15">
        <v>19</v>
      </c>
      <c r="O440" s="15">
        <v>644</v>
      </c>
      <c r="P440" s="15">
        <v>19</v>
      </c>
      <c r="R440" s="15">
        <f>ROW('us01'!S644)</f>
        <v>644</v>
      </c>
      <c r="S440" s="15">
        <f>COLUMN('us01'!S644)</f>
        <v>19</v>
      </c>
    </row>
    <row r="441" spans="3:19">
      <c r="C441" s="476">
        <v>645</v>
      </c>
      <c r="D441" s="476">
        <v>19</v>
      </c>
      <c r="E441" s="476"/>
      <c r="F441" s="476">
        <v>645</v>
      </c>
      <c r="G441" s="15">
        <v>19</v>
      </c>
      <c r="I441" s="15">
        <v>645</v>
      </c>
      <c r="J441" s="15">
        <v>19</v>
      </c>
      <c r="L441" s="15">
        <v>645</v>
      </c>
      <c r="M441" s="15">
        <v>19</v>
      </c>
      <c r="O441" s="15">
        <v>645</v>
      </c>
      <c r="P441" s="15">
        <v>19</v>
      </c>
      <c r="R441" s="15">
        <f>ROW('us01'!S645)</f>
        <v>645</v>
      </c>
      <c r="S441" s="15">
        <f>COLUMN('us01'!S645)</f>
        <v>19</v>
      </c>
    </row>
    <row r="442" spans="3:19">
      <c r="C442" s="476">
        <v>646</v>
      </c>
      <c r="D442" s="476">
        <v>19</v>
      </c>
      <c r="E442" s="476"/>
      <c r="F442" s="476">
        <v>646</v>
      </c>
      <c r="G442" s="15">
        <v>19</v>
      </c>
      <c r="I442" s="15">
        <v>646</v>
      </c>
      <c r="J442" s="15">
        <v>19</v>
      </c>
      <c r="L442" s="15">
        <v>646</v>
      </c>
      <c r="M442" s="15">
        <v>19</v>
      </c>
      <c r="O442" s="15">
        <v>646</v>
      </c>
      <c r="P442" s="15">
        <v>19</v>
      </c>
      <c r="R442" s="15">
        <f>ROW('us01'!S646)</f>
        <v>646</v>
      </c>
      <c r="S442" s="15">
        <f>COLUMN('us01'!S646)</f>
        <v>19</v>
      </c>
    </row>
    <row r="443" spans="3:19">
      <c r="C443" s="476">
        <v>647</v>
      </c>
      <c r="D443" s="476">
        <v>19</v>
      </c>
      <c r="E443" s="476"/>
      <c r="F443" s="476">
        <v>647</v>
      </c>
      <c r="G443" s="15">
        <v>19</v>
      </c>
      <c r="I443" s="15">
        <v>647</v>
      </c>
      <c r="J443" s="15">
        <v>19</v>
      </c>
      <c r="L443" s="15">
        <v>647</v>
      </c>
      <c r="M443" s="15">
        <v>19</v>
      </c>
      <c r="O443" s="15">
        <v>647</v>
      </c>
      <c r="P443" s="15">
        <v>19</v>
      </c>
      <c r="R443" s="15">
        <f>ROW('us01'!S647)</f>
        <v>647</v>
      </c>
      <c r="S443" s="15">
        <f>COLUMN('us01'!S647)</f>
        <v>19</v>
      </c>
    </row>
    <row r="444" spans="3:19">
      <c r="C444" s="476">
        <v>648</v>
      </c>
      <c r="D444" s="476">
        <v>19</v>
      </c>
      <c r="E444" s="476"/>
      <c r="F444" s="476">
        <v>648</v>
      </c>
      <c r="G444" s="15">
        <v>19</v>
      </c>
      <c r="I444" s="15">
        <v>648</v>
      </c>
      <c r="J444" s="15">
        <v>19</v>
      </c>
      <c r="L444" s="15">
        <v>648</v>
      </c>
      <c r="M444" s="15">
        <v>19</v>
      </c>
      <c r="O444" s="15">
        <v>648</v>
      </c>
      <c r="P444" s="15">
        <v>19</v>
      </c>
      <c r="R444" s="15">
        <f>ROW('us01'!S648)</f>
        <v>648</v>
      </c>
      <c r="S444" s="15">
        <f>COLUMN('us01'!S648)</f>
        <v>19</v>
      </c>
    </row>
    <row r="445" spans="3:19">
      <c r="C445" s="476">
        <v>643</v>
      </c>
      <c r="D445" s="476">
        <v>24</v>
      </c>
      <c r="E445" s="476"/>
      <c r="F445" s="476">
        <v>643</v>
      </c>
      <c r="G445" s="15">
        <v>24</v>
      </c>
      <c r="I445" s="15">
        <v>643</v>
      </c>
      <c r="J445" s="15">
        <v>24</v>
      </c>
      <c r="L445" s="15">
        <v>643</v>
      </c>
      <c r="M445" s="15">
        <v>24</v>
      </c>
      <c r="O445" s="15">
        <v>643</v>
      </c>
      <c r="P445" s="15">
        <v>24</v>
      </c>
      <c r="R445" s="15">
        <f>ROW('us01'!X643)</f>
        <v>643</v>
      </c>
      <c r="S445" s="15">
        <f>COLUMN('us01'!X643)</f>
        <v>24</v>
      </c>
    </row>
    <row r="446" spans="3:19">
      <c r="C446" s="476">
        <v>644</v>
      </c>
      <c r="D446" s="476">
        <v>24</v>
      </c>
      <c r="E446" s="476"/>
      <c r="F446" s="476">
        <v>644</v>
      </c>
      <c r="G446" s="15">
        <v>24</v>
      </c>
      <c r="I446" s="15">
        <v>644</v>
      </c>
      <c r="J446" s="15">
        <v>24</v>
      </c>
      <c r="L446" s="15">
        <v>644</v>
      </c>
      <c r="M446" s="15">
        <v>24</v>
      </c>
      <c r="O446" s="15">
        <v>644</v>
      </c>
      <c r="P446" s="15">
        <v>24</v>
      </c>
      <c r="R446" s="15">
        <f>ROW('us01'!X644)</f>
        <v>644</v>
      </c>
      <c r="S446" s="15">
        <f>COLUMN('us01'!X644)</f>
        <v>24</v>
      </c>
    </row>
    <row r="447" spans="3:19">
      <c r="C447" s="476">
        <v>645</v>
      </c>
      <c r="D447" s="476">
        <v>24</v>
      </c>
      <c r="E447" s="476"/>
      <c r="F447" s="476">
        <v>645</v>
      </c>
      <c r="G447" s="15">
        <v>24</v>
      </c>
      <c r="I447" s="15">
        <v>645</v>
      </c>
      <c r="J447" s="15">
        <v>24</v>
      </c>
      <c r="L447" s="15">
        <v>645</v>
      </c>
      <c r="M447" s="15">
        <v>24</v>
      </c>
      <c r="O447" s="15">
        <v>645</v>
      </c>
      <c r="P447" s="15">
        <v>24</v>
      </c>
      <c r="R447" s="15">
        <f>ROW('us01'!X645)</f>
        <v>645</v>
      </c>
      <c r="S447" s="15">
        <f>COLUMN('us01'!X645)</f>
        <v>24</v>
      </c>
    </row>
    <row r="448" spans="3:19">
      <c r="C448" s="476">
        <v>646</v>
      </c>
      <c r="D448" s="476">
        <v>24</v>
      </c>
      <c r="E448" s="476"/>
      <c r="F448" s="476">
        <v>646</v>
      </c>
      <c r="G448" s="15">
        <v>24</v>
      </c>
      <c r="I448" s="15">
        <v>646</v>
      </c>
      <c r="J448" s="15">
        <v>24</v>
      </c>
      <c r="L448" s="15">
        <v>646</v>
      </c>
      <c r="M448" s="15">
        <v>24</v>
      </c>
      <c r="O448" s="15">
        <v>646</v>
      </c>
      <c r="P448" s="15">
        <v>24</v>
      </c>
      <c r="R448" s="15">
        <f>ROW('us01'!X646)</f>
        <v>646</v>
      </c>
      <c r="S448" s="15">
        <f>COLUMN('us01'!X646)</f>
        <v>24</v>
      </c>
    </row>
    <row r="449" spans="3:19">
      <c r="C449" s="476">
        <v>647</v>
      </c>
      <c r="D449" s="476">
        <v>24</v>
      </c>
      <c r="E449" s="476"/>
      <c r="F449" s="476">
        <v>647</v>
      </c>
      <c r="G449" s="15">
        <v>24</v>
      </c>
      <c r="I449" s="15">
        <v>647</v>
      </c>
      <c r="J449" s="15">
        <v>24</v>
      </c>
      <c r="L449" s="15">
        <v>647</v>
      </c>
      <c r="M449" s="15">
        <v>24</v>
      </c>
      <c r="O449" s="15">
        <v>647</v>
      </c>
      <c r="P449" s="15">
        <v>24</v>
      </c>
      <c r="R449" s="15">
        <f>ROW('us01'!X647)</f>
        <v>647</v>
      </c>
      <c r="S449" s="15">
        <f>COLUMN('us01'!X647)</f>
        <v>24</v>
      </c>
    </row>
    <row r="450" spans="3:19">
      <c r="C450" s="476">
        <v>648</v>
      </c>
      <c r="D450" s="476">
        <v>24</v>
      </c>
      <c r="E450" s="476"/>
      <c r="F450" s="476">
        <v>648</v>
      </c>
      <c r="G450" s="15">
        <v>24</v>
      </c>
      <c r="I450" s="15">
        <v>648</v>
      </c>
      <c r="J450" s="15">
        <v>24</v>
      </c>
      <c r="L450" s="15">
        <v>648</v>
      </c>
      <c r="M450" s="15">
        <v>24</v>
      </c>
      <c r="O450" s="15">
        <v>648</v>
      </c>
      <c r="P450" s="15">
        <v>24</v>
      </c>
      <c r="R450" s="15">
        <f>ROW('us01'!X648)</f>
        <v>648</v>
      </c>
      <c r="S450" s="15">
        <f>COLUMN('us01'!X648)</f>
        <v>24</v>
      </c>
    </row>
    <row r="451" spans="3:19">
      <c r="C451" s="476">
        <v>643</v>
      </c>
      <c r="D451" s="476">
        <v>29</v>
      </c>
      <c r="E451" s="476"/>
      <c r="F451" s="476">
        <v>643</v>
      </c>
      <c r="G451" s="15">
        <v>29</v>
      </c>
      <c r="I451" s="15">
        <v>643</v>
      </c>
      <c r="J451" s="15">
        <v>29</v>
      </c>
      <c r="L451" s="15">
        <v>643</v>
      </c>
      <c r="M451" s="15">
        <v>29</v>
      </c>
      <c r="O451" s="15">
        <v>643</v>
      </c>
      <c r="P451" s="15">
        <v>29</v>
      </c>
      <c r="R451" s="15">
        <f>ROW('us01'!AC643)</f>
        <v>643</v>
      </c>
      <c r="S451" s="15">
        <f>COLUMN('us01'!AC643)</f>
        <v>29</v>
      </c>
    </row>
    <row r="452" spans="3:19">
      <c r="C452" s="476">
        <v>644</v>
      </c>
      <c r="D452" s="476">
        <v>29</v>
      </c>
      <c r="E452" s="476"/>
      <c r="F452" s="476">
        <v>644</v>
      </c>
      <c r="G452" s="15">
        <v>29</v>
      </c>
      <c r="I452" s="15">
        <v>644</v>
      </c>
      <c r="J452" s="15">
        <v>29</v>
      </c>
      <c r="L452" s="15">
        <v>644</v>
      </c>
      <c r="M452" s="15">
        <v>29</v>
      </c>
      <c r="O452" s="15">
        <v>644</v>
      </c>
      <c r="P452" s="15">
        <v>29</v>
      </c>
      <c r="R452" s="15">
        <f>ROW('us01'!AC644)</f>
        <v>644</v>
      </c>
      <c r="S452" s="15">
        <f>COLUMN('us01'!AC644)</f>
        <v>29</v>
      </c>
    </row>
    <row r="453" spans="3:19">
      <c r="C453" s="476">
        <v>645</v>
      </c>
      <c r="D453" s="476">
        <v>29</v>
      </c>
      <c r="E453" s="476"/>
      <c r="F453" s="476">
        <v>645</v>
      </c>
      <c r="G453" s="15">
        <v>29</v>
      </c>
      <c r="I453" s="15">
        <v>645</v>
      </c>
      <c r="J453" s="15">
        <v>29</v>
      </c>
      <c r="L453" s="15">
        <v>645</v>
      </c>
      <c r="M453" s="15">
        <v>29</v>
      </c>
      <c r="O453" s="15">
        <v>645</v>
      </c>
      <c r="P453" s="15">
        <v>29</v>
      </c>
      <c r="R453" s="15">
        <f>ROW('us01'!AC645)</f>
        <v>645</v>
      </c>
      <c r="S453" s="15">
        <f>COLUMN('us01'!AC645)</f>
        <v>29</v>
      </c>
    </row>
    <row r="454" spans="3:19">
      <c r="C454" s="476">
        <v>646</v>
      </c>
      <c r="D454" s="476">
        <v>29</v>
      </c>
      <c r="E454" s="476"/>
      <c r="F454" s="476">
        <v>646</v>
      </c>
      <c r="G454" s="15">
        <v>29</v>
      </c>
      <c r="I454" s="15">
        <v>646</v>
      </c>
      <c r="J454" s="15">
        <v>29</v>
      </c>
      <c r="L454" s="15">
        <v>646</v>
      </c>
      <c r="M454" s="15">
        <v>29</v>
      </c>
      <c r="O454" s="15">
        <v>646</v>
      </c>
      <c r="P454" s="15">
        <v>29</v>
      </c>
      <c r="R454" s="15">
        <f>ROW('us01'!AC646)</f>
        <v>646</v>
      </c>
      <c r="S454" s="15">
        <f>COLUMN('us01'!AC646)</f>
        <v>29</v>
      </c>
    </row>
    <row r="455" spans="3:19">
      <c r="C455" s="476">
        <v>647</v>
      </c>
      <c r="D455" s="476">
        <v>29</v>
      </c>
      <c r="E455" s="476"/>
      <c r="F455" s="476">
        <v>647</v>
      </c>
      <c r="G455" s="15">
        <v>29</v>
      </c>
      <c r="I455" s="15">
        <v>647</v>
      </c>
      <c r="J455" s="15">
        <v>29</v>
      </c>
      <c r="L455" s="15">
        <v>647</v>
      </c>
      <c r="M455" s="15">
        <v>29</v>
      </c>
      <c r="O455" s="15">
        <v>647</v>
      </c>
      <c r="P455" s="15">
        <v>29</v>
      </c>
      <c r="R455" s="15">
        <f>ROW('us01'!AC647)</f>
        <v>647</v>
      </c>
      <c r="S455" s="15">
        <f>COLUMN('us01'!AC647)</f>
        <v>29</v>
      </c>
    </row>
    <row r="456" spans="3:19">
      <c r="C456" s="476">
        <v>648</v>
      </c>
      <c r="D456" s="476">
        <v>29</v>
      </c>
      <c r="E456" s="476"/>
      <c r="F456" s="476">
        <v>648</v>
      </c>
      <c r="G456" s="15">
        <v>29</v>
      </c>
      <c r="I456" s="15">
        <v>648</v>
      </c>
      <c r="J456" s="15">
        <v>29</v>
      </c>
      <c r="L456" s="15">
        <v>648</v>
      </c>
      <c r="M456" s="15">
        <v>29</v>
      </c>
      <c r="O456" s="15">
        <v>648</v>
      </c>
      <c r="P456" s="15">
        <v>29</v>
      </c>
      <c r="R456" s="15">
        <f>ROW('us01'!AC648)</f>
        <v>648</v>
      </c>
      <c r="S456" s="15">
        <f>COLUMN('us01'!AC648)</f>
        <v>29</v>
      </c>
    </row>
    <row r="457" spans="3:19">
      <c r="C457" s="476">
        <v>664</v>
      </c>
      <c r="D457" s="476">
        <v>4</v>
      </c>
      <c r="E457" s="476"/>
      <c r="F457" s="476">
        <v>664</v>
      </c>
      <c r="G457" s="15">
        <v>4</v>
      </c>
      <c r="I457" s="15">
        <v>664</v>
      </c>
      <c r="J457" s="15">
        <v>4</v>
      </c>
      <c r="L457" s="15">
        <v>664</v>
      </c>
      <c r="M457" s="15">
        <v>4</v>
      </c>
      <c r="O457" s="15">
        <v>664</v>
      </c>
      <c r="P457" s="15">
        <v>4</v>
      </c>
      <c r="R457" s="15">
        <f>ROW('us01'!D664)</f>
        <v>664</v>
      </c>
      <c r="S457" s="15">
        <f>COLUMN('us01'!D664)</f>
        <v>4</v>
      </c>
    </row>
    <row r="458" spans="3:19">
      <c r="C458" s="476">
        <v>665</v>
      </c>
      <c r="D458" s="476">
        <v>4</v>
      </c>
      <c r="E458" s="476"/>
      <c r="F458" s="476">
        <v>665</v>
      </c>
      <c r="G458" s="15">
        <v>4</v>
      </c>
      <c r="I458" s="15">
        <v>665</v>
      </c>
      <c r="J458" s="15">
        <v>4</v>
      </c>
      <c r="L458" s="15">
        <v>665</v>
      </c>
      <c r="M458" s="15">
        <v>4</v>
      </c>
      <c r="O458" s="15">
        <v>665</v>
      </c>
      <c r="P458" s="15">
        <v>4</v>
      </c>
      <c r="R458" s="15">
        <f>ROW('us01'!D665)</f>
        <v>665</v>
      </c>
      <c r="S458" s="15">
        <f>COLUMN('us01'!D665)</f>
        <v>4</v>
      </c>
    </row>
    <row r="459" spans="3:19">
      <c r="C459" s="476">
        <v>666</v>
      </c>
      <c r="D459" s="476">
        <v>4</v>
      </c>
      <c r="E459" s="476"/>
      <c r="F459" s="476">
        <v>666</v>
      </c>
      <c r="G459" s="15">
        <v>4</v>
      </c>
      <c r="I459" s="15">
        <v>666</v>
      </c>
      <c r="J459" s="15">
        <v>4</v>
      </c>
      <c r="L459" s="15">
        <v>666</v>
      </c>
      <c r="M459" s="15">
        <v>4</v>
      </c>
      <c r="O459" s="15">
        <v>666</v>
      </c>
      <c r="P459" s="15">
        <v>4</v>
      </c>
      <c r="R459" s="15">
        <f>ROW('us01'!D666)</f>
        <v>666</v>
      </c>
      <c r="S459" s="15">
        <f>COLUMN('us01'!D666)</f>
        <v>4</v>
      </c>
    </row>
    <row r="460" spans="3:19">
      <c r="C460" s="476">
        <v>667</v>
      </c>
      <c r="D460" s="476">
        <v>4</v>
      </c>
      <c r="E460" s="476"/>
      <c r="F460" s="476">
        <v>667</v>
      </c>
      <c r="G460" s="15">
        <v>4</v>
      </c>
      <c r="I460" s="15">
        <v>667</v>
      </c>
      <c r="J460" s="15">
        <v>4</v>
      </c>
      <c r="L460" s="15">
        <v>667</v>
      </c>
      <c r="M460" s="15">
        <v>4</v>
      </c>
      <c r="O460" s="15">
        <v>667</v>
      </c>
      <c r="P460" s="15">
        <v>4</v>
      </c>
      <c r="R460" s="15">
        <f>ROW('us01'!D667)</f>
        <v>667</v>
      </c>
      <c r="S460" s="15">
        <f>COLUMN('us01'!D667)</f>
        <v>4</v>
      </c>
    </row>
    <row r="461" spans="3:19">
      <c r="C461" s="476">
        <v>668</v>
      </c>
      <c r="D461" s="476">
        <v>4</v>
      </c>
      <c r="E461" s="476"/>
      <c r="F461" s="476">
        <v>668</v>
      </c>
      <c r="G461" s="15">
        <v>4</v>
      </c>
      <c r="I461" s="15">
        <v>668</v>
      </c>
      <c r="J461" s="15">
        <v>4</v>
      </c>
      <c r="L461" s="15">
        <v>668</v>
      </c>
      <c r="M461" s="15">
        <v>4</v>
      </c>
      <c r="O461" s="15">
        <v>668</v>
      </c>
      <c r="P461" s="15">
        <v>4</v>
      </c>
      <c r="R461" s="15">
        <f>ROW('us01'!D668)</f>
        <v>668</v>
      </c>
      <c r="S461" s="15">
        <f>COLUMN('us01'!D668)</f>
        <v>4</v>
      </c>
    </row>
    <row r="462" spans="3:19">
      <c r="C462" s="476">
        <v>669</v>
      </c>
      <c r="D462" s="476">
        <v>4</v>
      </c>
      <c r="E462" s="476"/>
      <c r="F462" s="476">
        <v>669</v>
      </c>
      <c r="G462" s="15">
        <v>4</v>
      </c>
      <c r="I462" s="15">
        <v>669</v>
      </c>
      <c r="J462" s="15">
        <v>4</v>
      </c>
      <c r="L462" s="15">
        <v>669</v>
      </c>
      <c r="M462" s="15">
        <v>4</v>
      </c>
      <c r="O462" s="15">
        <v>669</v>
      </c>
      <c r="P462" s="15">
        <v>4</v>
      </c>
      <c r="R462" s="15">
        <f>ROW('us01'!D669)</f>
        <v>669</v>
      </c>
      <c r="S462" s="15">
        <f>COLUMN('us01'!D669)</f>
        <v>4</v>
      </c>
    </row>
    <row r="463" spans="3:19">
      <c r="C463" s="476">
        <v>670</v>
      </c>
      <c r="D463" s="476">
        <v>4</v>
      </c>
      <c r="E463" s="476"/>
      <c r="F463" s="476">
        <v>670</v>
      </c>
      <c r="G463" s="15">
        <v>4</v>
      </c>
      <c r="I463" s="15">
        <v>670</v>
      </c>
      <c r="J463" s="15">
        <v>4</v>
      </c>
      <c r="L463" s="15">
        <v>670</v>
      </c>
      <c r="M463" s="15">
        <v>4</v>
      </c>
      <c r="O463" s="15">
        <v>670</v>
      </c>
      <c r="P463" s="15">
        <v>4</v>
      </c>
      <c r="R463" s="15">
        <f>ROW('us01'!D670)</f>
        <v>670</v>
      </c>
      <c r="S463" s="15">
        <f>COLUMN('us01'!D670)</f>
        <v>4</v>
      </c>
    </row>
    <row r="464" spans="3:19">
      <c r="C464" s="476">
        <v>671</v>
      </c>
      <c r="D464" s="476">
        <v>4</v>
      </c>
      <c r="E464" s="476"/>
      <c r="F464" s="476">
        <v>671</v>
      </c>
      <c r="G464" s="15">
        <v>4</v>
      </c>
      <c r="I464" s="15">
        <v>671</v>
      </c>
      <c r="J464" s="15">
        <v>4</v>
      </c>
      <c r="L464" s="15">
        <v>671</v>
      </c>
      <c r="M464" s="15">
        <v>4</v>
      </c>
      <c r="O464" s="15">
        <v>671</v>
      </c>
      <c r="P464" s="15">
        <v>4</v>
      </c>
      <c r="R464" s="15">
        <f>ROW('us01'!D671)</f>
        <v>671</v>
      </c>
      <c r="S464" s="15">
        <f>COLUMN('us01'!D671)</f>
        <v>4</v>
      </c>
    </row>
    <row r="465" spans="3:19">
      <c r="C465" s="476">
        <v>672</v>
      </c>
      <c r="D465" s="476">
        <v>4</v>
      </c>
      <c r="E465" s="476"/>
      <c r="F465" s="476">
        <v>672</v>
      </c>
      <c r="G465" s="15">
        <v>4</v>
      </c>
      <c r="I465" s="15">
        <v>672</v>
      </c>
      <c r="J465" s="15">
        <v>4</v>
      </c>
      <c r="L465" s="15">
        <v>672</v>
      </c>
      <c r="M465" s="15">
        <v>4</v>
      </c>
      <c r="O465" s="15">
        <v>672</v>
      </c>
      <c r="P465" s="15">
        <v>4</v>
      </c>
      <c r="R465" s="15">
        <f>ROW('us01'!D672)</f>
        <v>672</v>
      </c>
      <c r="S465" s="15">
        <f>COLUMN('us01'!D672)</f>
        <v>4</v>
      </c>
    </row>
    <row r="466" spans="3:19">
      <c r="C466" s="476">
        <v>673</v>
      </c>
      <c r="D466" s="476">
        <v>4</v>
      </c>
      <c r="E466" s="476"/>
      <c r="F466" s="476">
        <v>673</v>
      </c>
      <c r="G466" s="15">
        <v>4</v>
      </c>
      <c r="I466" s="15">
        <v>673</v>
      </c>
      <c r="J466" s="15">
        <v>4</v>
      </c>
      <c r="L466" s="15">
        <v>673</v>
      </c>
      <c r="M466" s="15">
        <v>4</v>
      </c>
      <c r="O466" s="15">
        <v>673</v>
      </c>
      <c r="P466" s="15">
        <v>4</v>
      </c>
      <c r="R466" s="15">
        <f>ROW('us01'!D673)</f>
        <v>673</v>
      </c>
      <c r="S466" s="15">
        <f>COLUMN('us01'!D673)</f>
        <v>4</v>
      </c>
    </row>
    <row r="467" spans="3:19">
      <c r="C467" s="476">
        <v>674</v>
      </c>
      <c r="D467" s="476">
        <v>4</v>
      </c>
      <c r="E467" s="476"/>
      <c r="F467" s="476">
        <v>674</v>
      </c>
      <c r="G467" s="15">
        <v>4</v>
      </c>
      <c r="I467" s="15">
        <v>674</v>
      </c>
      <c r="J467" s="15">
        <v>4</v>
      </c>
      <c r="L467" s="15">
        <v>674</v>
      </c>
      <c r="M467" s="15">
        <v>4</v>
      </c>
      <c r="O467" s="15">
        <v>674</v>
      </c>
      <c r="P467" s="15">
        <v>4</v>
      </c>
      <c r="R467" s="15">
        <f>ROW('us01'!D674)</f>
        <v>674</v>
      </c>
      <c r="S467" s="15">
        <f>COLUMN('us01'!D674)</f>
        <v>4</v>
      </c>
    </row>
    <row r="468" spans="3:19">
      <c r="C468" s="476">
        <v>675</v>
      </c>
      <c r="D468" s="476">
        <v>4</v>
      </c>
      <c r="E468" s="476"/>
      <c r="F468" s="476">
        <v>675</v>
      </c>
      <c r="G468" s="15">
        <v>4</v>
      </c>
      <c r="I468" s="15">
        <v>675</v>
      </c>
      <c r="J468" s="15">
        <v>4</v>
      </c>
      <c r="L468" s="15">
        <v>675</v>
      </c>
      <c r="M468" s="15">
        <v>4</v>
      </c>
      <c r="O468" s="15">
        <v>675</v>
      </c>
      <c r="P468" s="15">
        <v>4</v>
      </c>
      <c r="R468" s="15">
        <f>ROW('us01'!D675)</f>
        <v>675</v>
      </c>
      <c r="S468" s="15">
        <f>COLUMN('us01'!D675)</f>
        <v>4</v>
      </c>
    </row>
    <row r="469" spans="3:19">
      <c r="C469" s="476">
        <v>676</v>
      </c>
      <c r="D469" s="476">
        <v>4</v>
      </c>
      <c r="E469" s="476"/>
      <c r="F469" s="476">
        <v>676</v>
      </c>
      <c r="G469" s="15">
        <v>4</v>
      </c>
      <c r="I469" s="15">
        <v>676</v>
      </c>
      <c r="J469" s="15">
        <v>4</v>
      </c>
      <c r="L469" s="15">
        <v>676</v>
      </c>
      <c r="M469" s="15">
        <v>4</v>
      </c>
      <c r="O469" s="15">
        <v>676</v>
      </c>
      <c r="P469" s="15">
        <v>4</v>
      </c>
      <c r="R469" s="15">
        <f>ROW('us01'!D676)</f>
        <v>676</v>
      </c>
      <c r="S469" s="15">
        <f>COLUMN('us01'!D676)</f>
        <v>4</v>
      </c>
    </row>
    <row r="470" spans="3:19">
      <c r="C470" s="476">
        <v>677</v>
      </c>
      <c r="D470" s="476">
        <v>4</v>
      </c>
      <c r="E470" s="476"/>
      <c r="F470" s="476">
        <v>677</v>
      </c>
      <c r="G470" s="15">
        <v>4</v>
      </c>
      <c r="I470" s="15">
        <v>677</v>
      </c>
      <c r="J470" s="15">
        <v>4</v>
      </c>
      <c r="L470" s="15">
        <v>677</v>
      </c>
      <c r="M470" s="15">
        <v>4</v>
      </c>
      <c r="O470" s="15">
        <v>677</v>
      </c>
      <c r="P470" s="15">
        <v>4</v>
      </c>
      <c r="R470" s="15">
        <f>ROW('us01'!D677)</f>
        <v>677</v>
      </c>
      <c r="S470" s="15">
        <f>COLUMN('us01'!D677)</f>
        <v>4</v>
      </c>
    </row>
    <row r="471" spans="3:19">
      <c r="C471" s="476">
        <v>678</v>
      </c>
      <c r="D471" s="476">
        <v>4</v>
      </c>
      <c r="E471" s="476"/>
      <c r="F471" s="476">
        <v>678</v>
      </c>
      <c r="G471" s="15">
        <v>4</v>
      </c>
      <c r="I471" s="15">
        <v>678</v>
      </c>
      <c r="J471" s="15">
        <v>4</v>
      </c>
      <c r="L471" s="15">
        <v>678</v>
      </c>
      <c r="M471" s="15">
        <v>4</v>
      </c>
      <c r="O471" s="15">
        <v>678</v>
      </c>
      <c r="P471" s="15">
        <v>4</v>
      </c>
      <c r="R471" s="15">
        <f>ROW('us01'!D678)</f>
        <v>678</v>
      </c>
      <c r="S471" s="15">
        <f>COLUMN('us01'!D678)</f>
        <v>4</v>
      </c>
    </row>
    <row r="472" spans="3:19">
      <c r="C472" s="476">
        <v>664</v>
      </c>
      <c r="D472" s="476">
        <v>8</v>
      </c>
      <c r="E472" s="476"/>
      <c r="F472" s="476">
        <v>664</v>
      </c>
      <c r="G472" s="15">
        <v>8</v>
      </c>
      <c r="I472" s="15">
        <v>664</v>
      </c>
      <c r="J472" s="15">
        <v>8</v>
      </c>
      <c r="L472" s="15">
        <v>664</v>
      </c>
      <c r="M472" s="15">
        <v>8</v>
      </c>
      <c r="O472" s="15">
        <v>664</v>
      </c>
      <c r="P472" s="15">
        <v>8</v>
      </c>
      <c r="R472" s="15">
        <f>ROW('us01'!H664)</f>
        <v>664</v>
      </c>
      <c r="S472" s="15">
        <f>COLUMN('us01'!H664)</f>
        <v>8</v>
      </c>
    </row>
    <row r="473" spans="3:19">
      <c r="C473" s="476">
        <v>665</v>
      </c>
      <c r="D473" s="476">
        <v>8</v>
      </c>
      <c r="E473" s="476"/>
      <c r="F473" s="476">
        <v>665</v>
      </c>
      <c r="G473" s="15">
        <v>8</v>
      </c>
      <c r="I473" s="15">
        <v>665</v>
      </c>
      <c r="J473" s="15">
        <v>8</v>
      </c>
      <c r="L473" s="15">
        <v>665</v>
      </c>
      <c r="M473" s="15">
        <v>8</v>
      </c>
      <c r="O473" s="15">
        <v>665</v>
      </c>
      <c r="P473" s="15">
        <v>8</v>
      </c>
      <c r="R473" s="15">
        <f>ROW('us01'!H665)</f>
        <v>665</v>
      </c>
      <c r="S473" s="15">
        <f>COLUMN('us01'!H665)</f>
        <v>8</v>
      </c>
    </row>
    <row r="474" spans="3:19">
      <c r="C474" s="476">
        <v>666</v>
      </c>
      <c r="D474" s="476">
        <v>8</v>
      </c>
      <c r="E474" s="476"/>
      <c r="F474" s="476">
        <v>666</v>
      </c>
      <c r="G474" s="15">
        <v>8</v>
      </c>
      <c r="I474" s="15">
        <v>666</v>
      </c>
      <c r="J474" s="15">
        <v>8</v>
      </c>
      <c r="L474" s="15">
        <v>666</v>
      </c>
      <c r="M474" s="15">
        <v>8</v>
      </c>
      <c r="O474" s="15">
        <v>666</v>
      </c>
      <c r="P474" s="15">
        <v>8</v>
      </c>
      <c r="R474" s="15">
        <f>ROW('us01'!H666)</f>
        <v>666</v>
      </c>
      <c r="S474" s="15">
        <f>COLUMN('us01'!H666)</f>
        <v>8</v>
      </c>
    </row>
    <row r="475" spans="3:19">
      <c r="C475" s="476">
        <v>667</v>
      </c>
      <c r="D475" s="476">
        <v>8</v>
      </c>
      <c r="E475" s="476"/>
      <c r="F475" s="476">
        <v>667</v>
      </c>
      <c r="G475" s="15">
        <v>8</v>
      </c>
      <c r="I475" s="15">
        <v>667</v>
      </c>
      <c r="J475" s="15">
        <v>8</v>
      </c>
      <c r="L475" s="15">
        <v>667</v>
      </c>
      <c r="M475" s="15">
        <v>8</v>
      </c>
      <c r="O475" s="15">
        <v>667</v>
      </c>
      <c r="P475" s="15">
        <v>8</v>
      </c>
      <c r="R475" s="15">
        <f>ROW('us01'!H667)</f>
        <v>667</v>
      </c>
      <c r="S475" s="15">
        <f>COLUMN('us01'!H667)</f>
        <v>8</v>
      </c>
    </row>
    <row r="476" spans="3:19">
      <c r="C476" s="476">
        <v>668</v>
      </c>
      <c r="D476" s="476">
        <v>8</v>
      </c>
      <c r="E476" s="476"/>
      <c r="F476" s="476">
        <v>668</v>
      </c>
      <c r="G476" s="15">
        <v>8</v>
      </c>
      <c r="I476" s="15">
        <v>668</v>
      </c>
      <c r="J476" s="15">
        <v>8</v>
      </c>
      <c r="L476" s="15">
        <v>668</v>
      </c>
      <c r="M476" s="15">
        <v>8</v>
      </c>
      <c r="O476" s="15">
        <v>668</v>
      </c>
      <c r="P476" s="15">
        <v>8</v>
      </c>
      <c r="R476" s="15">
        <f>ROW('us01'!H668)</f>
        <v>668</v>
      </c>
      <c r="S476" s="15">
        <f>COLUMN('us01'!H668)</f>
        <v>8</v>
      </c>
    </row>
    <row r="477" spans="3:19">
      <c r="C477" s="476">
        <v>669</v>
      </c>
      <c r="D477" s="476">
        <v>8</v>
      </c>
      <c r="E477" s="476"/>
      <c r="F477" s="476">
        <v>669</v>
      </c>
      <c r="G477" s="15">
        <v>8</v>
      </c>
      <c r="I477" s="15">
        <v>669</v>
      </c>
      <c r="J477" s="15">
        <v>8</v>
      </c>
      <c r="L477" s="15">
        <v>669</v>
      </c>
      <c r="M477" s="15">
        <v>8</v>
      </c>
      <c r="O477" s="15">
        <v>669</v>
      </c>
      <c r="P477" s="15">
        <v>8</v>
      </c>
      <c r="R477" s="15">
        <f>ROW('us01'!H669)</f>
        <v>669</v>
      </c>
      <c r="S477" s="15">
        <f>COLUMN('us01'!H669)</f>
        <v>8</v>
      </c>
    </row>
    <row r="478" spans="3:19">
      <c r="C478" s="476">
        <v>670</v>
      </c>
      <c r="D478" s="476">
        <v>8</v>
      </c>
      <c r="E478" s="476"/>
      <c r="F478" s="476">
        <v>670</v>
      </c>
      <c r="G478" s="15">
        <v>8</v>
      </c>
      <c r="I478" s="15">
        <v>670</v>
      </c>
      <c r="J478" s="15">
        <v>8</v>
      </c>
      <c r="L478" s="15">
        <v>670</v>
      </c>
      <c r="M478" s="15">
        <v>8</v>
      </c>
      <c r="O478" s="15">
        <v>670</v>
      </c>
      <c r="P478" s="15">
        <v>8</v>
      </c>
      <c r="R478" s="15">
        <f>ROW('us01'!H670)</f>
        <v>670</v>
      </c>
      <c r="S478" s="15">
        <f>COLUMN('us01'!H670)</f>
        <v>8</v>
      </c>
    </row>
    <row r="479" spans="3:19">
      <c r="C479" s="476">
        <v>671</v>
      </c>
      <c r="D479" s="476">
        <v>8</v>
      </c>
      <c r="E479" s="476"/>
      <c r="F479" s="476">
        <v>671</v>
      </c>
      <c r="G479" s="15">
        <v>8</v>
      </c>
      <c r="I479" s="15">
        <v>671</v>
      </c>
      <c r="J479" s="15">
        <v>8</v>
      </c>
      <c r="L479" s="15">
        <v>671</v>
      </c>
      <c r="M479" s="15">
        <v>8</v>
      </c>
      <c r="O479" s="15">
        <v>671</v>
      </c>
      <c r="P479" s="15">
        <v>8</v>
      </c>
      <c r="R479" s="15">
        <f>ROW('us01'!H671)</f>
        <v>671</v>
      </c>
      <c r="S479" s="15">
        <f>COLUMN('us01'!H671)</f>
        <v>8</v>
      </c>
    </row>
    <row r="480" spans="3:19">
      <c r="C480" s="476">
        <v>672</v>
      </c>
      <c r="D480" s="476">
        <v>8</v>
      </c>
      <c r="E480" s="476"/>
      <c r="F480" s="476">
        <v>672</v>
      </c>
      <c r="G480" s="15">
        <v>8</v>
      </c>
      <c r="I480" s="15">
        <v>672</v>
      </c>
      <c r="J480" s="15">
        <v>8</v>
      </c>
      <c r="L480" s="15">
        <v>672</v>
      </c>
      <c r="M480" s="15">
        <v>8</v>
      </c>
      <c r="O480" s="15">
        <v>672</v>
      </c>
      <c r="P480" s="15">
        <v>8</v>
      </c>
      <c r="R480" s="15">
        <f>ROW('us01'!H672)</f>
        <v>672</v>
      </c>
      <c r="S480" s="15">
        <f>COLUMN('us01'!H672)</f>
        <v>8</v>
      </c>
    </row>
    <row r="481" spans="3:19">
      <c r="C481" s="476">
        <v>673</v>
      </c>
      <c r="D481" s="476">
        <v>8</v>
      </c>
      <c r="E481" s="476"/>
      <c r="F481" s="476">
        <v>673</v>
      </c>
      <c r="G481" s="15">
        <v>8</v>
      </c>
      <c r="I481" s="15">
        <v>673</v>
      </c>
      <c r="J481" s="15">
        <v>8</v>
      </c>
      <c r="L481" s="15">
        <v>673</v>
      </c>
      <c r="M481" s="15">
        <v>8</v>
      </c>
      <c r="O481" s="15">
        <v>673</v>
      </c>
      <c r="P481" s="15">
        <v>8</v>
      </c>
      <c r="R481" s="15">
        <f>ROW('us01'!H673)</f>
        <v>673</v>
      </c>
      <c r="S481" s="15">
        <f>COLUMN('us01'!H673)</f>
        <v>8</v>
      </c>
    </row>
    <row r="482" spans="3:19">
      <c r="C482" s="476">
        <v>674</v>
      </c>
      <c r="D482" s="476">
        <v>8</v>
      </c>
      <c r="E482" s="476"/>
      <c r="F482" s="476">
        <v>674</v>
      </c>
      <c r="G482" s="15">
        <v>8</v>
      </c>
      <c r="I482" s="15">
        <v>674</v>
      </c>
      <c r="J482" s="15">
        <v>8</v>
      </c>
      <c r="L482" s="15">
        <v>674</v>
      </c>
      <c r="M482" s="15">
        <v>8</v>
      </c>
      <c r="O482" s="15">
        <v>674</v>
      </c>
      <c r="P482" s="15">
        <v>8</v>
      </c>
      <c r="R482" s="15">
        <f>ROW('us01'!H674)</f>
        <v>674</v>
      </c>
      <c r="S482" s="15">
        <f>COLUMN('us01'!H674)</f>
        <v>8</v>
      </c>
    </row>
    <row r="483" spans="3:19">
      <c r="C483" s="476">
        <v>675</v>
      </c>
      <c r="D483" s="476">
        <v>8</v>
      </c>
      <c r="E483" s="476"/>
      <c r="F483" s="476">
        <v>675</v>
      </c>
      <c r="G483" s="15">
        <v>8</v>
      </c>
      <c r="I483" s="15">
        <v>675</v>
      </c>
      <c r="J483" s="15">
        <v>8</v>
      </c>
      <c r="L483" s="15">
        <v>675</v>
      </c>
      <c r="M483" s="15">
        <v>8</v>
      </c>
      <c r="O483" s="15">
        <v>675</v>
      </c>
      <c r="P483" s="15">
        <v>8</v>
      </c>
      <c r="R483" s="15">
        <f>ROW('us01'!H675)</f>
        <v>675</v>
      </c>
      <c r="S483" s="15">
        <f>COLUMN('us01'!H675)</f>
        <v>8</v>
      </c>
    </row>
    <row r="484" spans="3:19">
      <c r="C484" s="476">
        <v>676</v>
      </c>
      <c r="D484" s="476">
        <v>8</v>
      </c>
      <c r="E484" s="476"/>
      <c r="F484" s="476">
        <v>676</v>
      </c>
      <c r="G484" s="15">
        <v>8</v>
      </c>
      <c r="I484" s="15">
        <v>676</v>
      </c>
      <c r="J484" s="15">
        <v>8</v>
      </c>
      <c r="L484" s="15">
        <v>676</v>
      </c>
      <c r="M484" s="15">
        <v>8</v>
      </c>
      <c r="O484" s="15">
        <v>676</v>
      </c>
      <c r="P484" s="15">
        <v>8</v>
      </c>
      <c r="R484" s="15">
        <f>ROW('us01'!H676)</f>
        <v>676</v>
      </c>
      <c r="S484" s="15">
        <f>COLUMN('us01'!H676)</f>
        <v>8</v>
      </c>
    </row>
    <row r="485" spans="3:19">
      <c r="C485" s="476">
        <v>677</v>
      </c>
      <c r="D485" s="476">
        <v>8</v>
      </c>
      <c r="E485" s="476"/>
      <c r="F485" s="476">
        <v>677</v>
      </c>
      <c r="G485" s="15">
        <v>8</v>
      </c>
      <c r="I485" s="15">
        <v>677</v>
      </c>
      <c r="J485" s="15">
        <v>8</v>
      </c>
      <c r="L485" s="15">
        <v>677</v>
      </c>
      <c r="M485" s="15">
        <v>8</v>
      </c>
      <c r="O485" s="15">
        <v>677</v>
      </c>
      <c r="P485" s="15">
        <v>8</v>
      </c>
      <c r="R485" s="15">
        <f>ROW('us01'!H677)</f>
        <v>677</v>
      </c>
      <c r="S485" s="15">
        <f>COLUMN('us01'!H677)</f>
        <v>8</v>
      </c>
    </row>
    <row r="486" spans="3:19">
      <c r="C486" s="476">
        <v>678</v>
      </c>
      <c r="D486" s="476">
        <v>8</v>
      </c>
      <c r="E486" s="476"/>
      <c r="F486" s="476">
        <v>678</v>
      </c>
      <c r="G486" s="15">
        <v>8</v>
      </c>
      <c r="I486" s="15">
        <v>678</v>
      </c>
      <c r="J486" s="15">
        <v>8</v>
      </c>
      <c r="L486" s="15">
        <v>678</v>
      </c>
      <c r="M486" s="15">
        <v>8</v>
      </c>
      <c r="O486" s="15">
        <v>678</v>
      </c>
      <c r="P486" s="15">
        <v>8</v>
      </c>
      <c r="R486" s="15">
        <f>ROW('us01'!H678)</f>
        <v>678</v>
      </c>
      <c r="S486" s="15">
        <f>COLUMN('us01'!H678)</f>
        <v>8</v>
      </c>
    </row>
    <row r="487" spans="3:19">
      <c r="C487" s="476">
        <v>664</v>
      </c>
      <c r="D487" s="476">
        <v>13</v>
      </c>
      <c r="E487" s="476"/>
      <c r="F487" s="476">
        <v>664</v>
      </c>
      <c r="G487" s="15">
        <v>13</v>
      </c>
      <c r="I487" s="15">
        <v>664</v>
      </c>
      <c r="J487" s="15">
        <v>13</v>
      </c>
      <c r="L487" s="15">
        <v>664</v>
      </c>
      <c r="M487" s="15">
        <v>13</v>
      </c>
      <c r="O487" s="15">
        <v>664</v>
      </c>
      <c r="P487" s="15">
        <v>13</v>
      </c>
      <c r="R487" s="15">
        <f>ROW('us01'!M664)</f>
        <v>664</v>
      </c>
      <c r="S487" s="15">
        <f>COLUMN('us01'!M664)</f>
        <v>13</v>
      </c>
    </row>
    <row r="488" spans="3:19">
      <c r="C488" s="476">
        <v>665</v>
      </c>
      <c r="D488" s="476">
        <v>13</v>
      </c>
      <c r="E488" s="476"/>
      <c r="F488" s="476">
        <v>665</v>
      </c>
      <c r="G488" s="15">
        <v>13</v>
      </c>
      <c r="I488" s="15">
        <v>665</v>
      </c>
      <c r="J488" s="15">
        <v>13</v>
      </c>
      <c r="L488" s="15">
        <v>665</v>
      </c>
      <c r="M488" s="15">
        <v>13</v>
      </c>
      <c r="O488" s="15">
        <v>665</v>
      </c>
      <c r="P488" s="15">
        <v>13</v>
      </c>
      <c r="R488" s="15">
        <f>ROW('us01'!M665)</f>
        <v>665</v>
      </c>
      <c r="S488" s="15">
        <f>COLUMN('us01'!M665)</f>
        <v>13</v>
      </c>
    </row>
    <row r="489" spans="3:19">
      <c r="C489" s="476">
        <v>666</v>
      </c>
      <c r="D489" s="476">
        <v>13</v>
      </c>
      <c r="E489" s="476"/>
      <c r="F489" s="476">
        <v>666</v>
      </c>
      <c r="G489" s="15">
        <v>13</v>
      </c>
      <c r="I489" s="15">
        <v>666</v>
      </c>
      <c r="J489" s="15">
        <v>13</v>
      </c>
      <c r="L489" s="15">
        <v>666</v>
      </c>
      <c r="M489" s="15">
        <v>13</v>
      </c>
      <c r="O489" s="15">
        <v>666</v>
      </c>
      <c r="P489" s="15">
        <v>13</v>
      </c>
      <c r="R489" s="15">
        <f>ROW('us01'!M666)</f>
        <v>666</v>
      </c>
      <c r="S489" s="15">
        <f>COLUMN('us01'!M666)</f>
        <v>13</v>
      </c>
    </row>
    <row r="490" spans="3:19">
      <c r="C490" s="476">
        <v>667</v>
      </c>
      <c r="D490" s="476">
        <v>13</v>
      </c>
      <c r="E490" s="476"/>
      <c r="F490" s="476">
        <v>667</v>
      </c>
      <c r="G490" s="15">
        <v>13</v>
      </c>
      <c r="I490" s="15">
        <v>667</v>
      </c>
      <c r="J490" s="15">
        <v>13</v>
      </c>
      <c r="L490" s="15">
        <v>667</v>
      </c>
      <c r="M490" s="15">
        <v>13</v>
      </c>
      <c r="O490" s="15">
        <v>667</v>
      </c>
      <c r="P490" s="15">
        <v>13</v>
      </c>
      <c r="R490" s="15">
        <f>ROW('us01'!M667)</f>
        <v>667</v>
      </c>
      <c r="S490" s="15">
        <f>COLUMN('us01'!M667)</f>
        <v>13</v>
      </c>
    </row>
    <row r="491" spans="3:19">
      <c r="C491" s="476">
        <v>668</v>
      </c>
      <c r="D491" s="476">
        <v>13</v>
      </c>
      <c r="E491" s="476"/>
      <c r="F491" s="476">
        <v>668</v>
      </c>
      <c r="G491" s="15">
        <v>13</v>
      </c>
      <c r="I491" s="15">
        <v>668</v>
      </c>
      <c r="J491" s="15">
        <v>13</v>
      </c>
      <c r="L491" s="15">
        <v>668</v>
      </c>
      <c r="M491" s="15">
        <v>13</v>
      </c>
      <c r="O491" s="15">
        <v>668</v>
      </c>
      <c r="P491" s="15">
        <v>13</v>
      </c>
      <c r="R491" s="15">
        <f>ROW('us01'!M668)</f>
        <v>668</v>
      </c>
      <c r="S491" s="15">
        <f>COLUMN('us01'!M668)</f>
        <v>13</v>
      </c>
    </row>
    <row r="492" spans="3:19">
      <c r="C492" s="476">
        <v>669</v>
      </c>
      <c r="D492" s="476">
        <v>13</v>
      </c>
      <c r="E492" s="476"/>
      <c r="F492" s="476">
        <v>669</v>
      </c>
      <c r="G492" s="15">
        <v>13</v>
      </c>
      <c r="I492" s="15">
        <v>669</v>
      </c>
      <c r="J492" s="15">
        <v>13</v>
      </c>
      <c r="L492" s="15">
        <v>669</v>
      </c>
      <c r="M492" s="15">
        <v>13</v>
      </c>
      <c r="O492" s="15">
        <v>669</v>
      </c>
      <c r="P492" s="15">
        <v>13</v>
      </c>
      <c r="R492" s="15">
        <f>ROW('us01'!M669)</f>
        <v>669</v>
      </c>
      <c r="S492" s="15">
        <f>COLUMN('us01'!M669)</f>
        <v>13</v>
      </c>
    </row>
    <row r="493" spans="3:19">
      <c r="C493" s="476">
        <v>670</v>
      </c>
      <c r="D493" s="476">
        <v>13</v>
      </c>
      <c r="E493" s="476"/>
      <c r="F493" s="476">
        <v>670</v>
      </c>
      <c r="G493" s="15">
        <v>13</v>
      </c>
      <c r="I493" s="15">
        <v>670</v>
      </c>
      <c r="J493" s="15">
        <v>13</v>
      </c>
      <c r="L493" s="15">
        <v>670</v>
      </c>
      <c r="M493" s="15">
        <v>13</v>
      </c>
      <c r="O493" s="15">
        <v>670</v>
      </c>
      <c r="P493" s="15">
        <v>13</v>
      </c>
      <c r="R493" s="15">
        <f>ROW('us01'!M670)</f>
        <v>670</v>
      </c>
      <c r="S493" s="15">
        <f>COLUMN('us01'!M670)</f>
        <v>13</v>
      </c>
    </row>
    <row r="494" spans="3:19">
      <c r="C494" s="476">
        <v>671</v>
      </c>
      <c r="D494" s="476">
        <v>13</v>
      </c>
      <c r="E494" s="476"/>
      <c r="F494" s="476">
        <v>671</v>
      </c>
      <c r="G494" s="15">
        <v>13</v>
      </c>
      <c r="I494" s="15">
        <v>671</v>
      </c>
      <c r="J494" s="15">
        <v>13</v>
      </c>
      <c r="L494" s="15">
        <v>671</v>
      </c>
      <c r="M494" s="15">
        <v>13</v>
      </c>
      <c r="O494" s="15">
        <v>671</v>
      </c>
      <c r="P494" s="15">
        <v>13</v>
      </c>
      <c r="R494" s="15">
        <f>ROW('us01'!M671)</f>
        <v>671</v>
      </c>
      <c r="S494" s="15">
        <f>COLUMN('us01'!M671)</f>
        <v>13</v>
      </c>
    </row>
    <row r="495" spans="3:19">
      <c r="C495" s="476">
        <v>672</v>
      </c>
      <c r="D495" s="476">
        <v>13</v>
      </c>
      <c r="E495" s="476"/>
      <c r="F495" s="476">
        <v>672</v>
      </c>
      <c r="G495" s="15">
        <v>13</v>
      </c>
      <c r="I495" s="15">
        <v>672</v>
      </c>
      <c r="J495" s="15">
        <v>13</v>
      </c>
      <c r="L495" s="15">
        <v>672</v>
      </c>
      <c r="M495" s="15">
        <v>13</v>
      </c>
      <c r="O495" s="15">
        <v>672</v>
      </c>
      <c r="P495" s="15">
        <v>13</v>
      </c>
      <c r="R495" s="15">
        <f>ROW('us01'!M672)</f>
        <v>672</v>
      </c>
      <c r="S495" s="15">
        <f>COLUMN('us01'!M672)</f>
        <v>13</v>
      </c>
    </row>
    <row r="496" spans="3:19">
      <c r="C496" s="476">
        <v>673</v>
      </c>
      <c r="D496" s="476">
        <v>13</v>
      </c>
      <c r="E496" s="476"/>
      <c r="F496" s="476">
        <v>673</v>
      </c>
      <c r="G496" s="15">
        <v>13</v>
      </c>
      <c r="I496" s="15">
        <v>673</v>
      </c>
      <c r="J496" s="15">
        <v>13</v>
      </c>
      <c r="L496" s="15">
        <v>673</v>
      </c>
      <c r="M496" s="15">
        <v>13</v>
      </c>
      <c r="O496" s="15">
        <v>673</v>
      </c>
      <c r="P496" s="15">
        <v>13</v>
      </c>
      <c r="R496" s="15">
        <f>ROW('us01'!M673)</f>
        <v>673</v>
      </c>
      <c r="S496" s="15">
        <f>COLUMN('us01'!M673)</f>
        <v>13</v>
      </c>
    </row>
    <row r="497" spans="3:19">
      <c r="C497" s="476">
        <v>674</v>
      </c>
      <c r="D497" s="476">
        <v>13</v>
      </c>
      <c r="E497" s="476"/>
      <c r="F497" s="476">
        <v>674</v>
      </c>
      <c r="G497" s="15">
        <v>13</v>
      </c>
      <c r="I497" s="15">
        <v>674</v>
      </c>
      <c r="J497" s="15">
        <v>13</v>
      </c>
      <c r="L497" s="15">
        <v>674</v>
      </c>
      <c r="M497" s="15">
        <v>13</v>
      </c>
      <c r="O497" s="15">
        <v>674</v>
      </c>
      <c r="P497" s="15">
        <v>13</v>
      </c>
      <c r="R497" s="15">
        <f>ROW('us01'!M674)</f>
        <v>674</v>
      </c>
      <c r="S497" s="15">
        <f>COLUMN('us01'!M674)</f>
        <v>13</v>
      </c>
    </row>
    <row r="498" spans="3:19">
      <c r="C498" s="476">
        <v>675</v>
      </c>
      <c r="D498" s="476">
        <v>13</v>
      </c>
      <c r="E498" s="476"/>
      <c r="F498" s="476">
        <v>675</v>
      </c>
      <c r="G498" s="15">
        <v>13</v>
      </c>
      <c r="I498" s="15">
        <v>675</v>
      </c>
      <c r="J498" s="15">
        <v>13</v>
      </c>
      <c r="L498" s="15">
        <v>675</v>
      </c>
      <c r="M498" s="15">
        <v>13</v>
      </c>
      <c r="O498" s="15">
        <v>675</v>
      </c>
      <c r="P498" s="15">
        <v>13</v>
      </c>
      <c r="R498" s="15">
        <f>ROW('us01'!M675)</f>
        <v>675</v>
      </c>
      <c r="S498" s="15">
        <f>COLUMN('us01'!M675)</f>
        <v>13</v>
      </c>
    </row>
    <row r="499" spans="3:19">
      <c r="C499" s="476">
        <v>676</v>
      </c>
      <c r="D499" s="476">
        <v>13</v>
      </c>
      <c r="E499" s="476"/>
      <c r="F499" s="476">
        <v>676</v>
      </c>
      <c r="G499" s="15">
        <v>13</v>
      </c>
      <c r="I499" s="15">
        <v>676</v>
      </c>
      <c r="J499" s="15">
        <v>13</v>
      </c>
      <c r="L499" s="15">
        <v>676</v>
      </c>
      <c r="M499" s="15">
        <v>13</v>
      </c>
      <c r="O499" s="15">
        <v>676</v>
      </c>
      <c r="P499" s="15">
        <v>13</v>
      </c>
      <c r="R499" s="15">
        <f>ROW('us01'!M676)</f>
        <v>676</v>
      </c>
      <c r="S499" s="15">
        <f>COLUMN('us01'!M676)</f>
        <v>13</v>
      </c>
    </row>
    <row r="500" spans="3:19">
      <c r="C500" s="476">
        <v>677</v>
      </c>
      <c r="D500" s="476">
        <v>13</v>
      </c>
      <c r="E500" s="476"/>
      <c r="F500" s="476">
        <v>677</v>
      </c>
      <c r="G500" s="15">
        <v>13</v>
      </c>
      <c r="I500" s="15">
        <v>677</v>
      </c>
      <c r="J500" s="15">
        <v>13</v>
      </c>
      <c r="L500" s="15">
        <v>677</v>
      </c>
      <c r="M500" s="15">
        <v>13</v>
      </c>
      <c r="O500" s="15">
        <v>677</v>
      </c>
      <c r="P500" s="15">
        <v>13</v>
      </c>
      <c r="R500" s="15">
        <f>ROW('us01'!M677)</f>
        <v>677</v>
      </c>
      <c r="S500" s="15">
        <f>COLUMN('us01'!M677)</f>
        <v>13</v>
      </c>
    </row>
    <row r="501" spans="3:19">
      <c r="C501" s="476">
        <v>678</v>
      </c>
      <c r="D501" s="476">
        <v>13</v>
      </c>
      <c r="E501" s="476"/>
      <c r="F501" s="476">
        <v>678</v>
      </c>
      <c r="G501" s="15">
        <v>13</v>
      </c>
      <c r="I501" s="15">
        <v>678</v>
      </c>
      <c r="J501" s="15">
        <v>13</v>
      </c>
      <c r="L501" s="15">
        <v>678</v>
      </c>
      <c r="M501" s="15">
        <v>13</v>
      </c>
      <c r="O501" s="15">
        <v>678</v>
      </c>
      <c r="P501" s="15">
        <v>13</v>
      </c>
      <c r="R501" s="15">
        <f>ROW('us01'!M678)</f>
        <v>678</v>
      </c>
      <c r="S501" s="15">
        <f>COLUMN('us01'!M678)</f>
        <v>13</v>
      </c>
    </row>
    <row r="502" spans="3:19">
      <c r="C502" s="476">
        <v>664</v>
      </c>
      <c r="D502" s="476">
        <v>18</v>
      </c>
      <c r="E502" s="476"/>
      <c r="F502" s="476">
        <v>664</v>
      </c>
      <c r="G502" s="15">
        <v>18</v>
      </c>
      <c r="I502" s="15">
        <v>664</v>
      </c>
      <c r="J502" s="15">
        <v>18</v>
      </c>
      <c r="L502" s="15">
        <v>664</v>
      </c>
      <c r="M502" s="15">
        <v>18</v>
      </c>
      <c r="O502" s="15">
        <v>664</v>
      </c>
      <c r="P502" s="15">
        <v>18</v>
      </c>
      <c r="R502" s="15">
        <f>ROW('us01'!R664)</f>
        <v>664</v>
      </c>
      <c r="S502" s="15">
        <f>COLUMN('us01'!R664)</f>
        <v>18</v>
      </c>
    </row>
    <row r="503" spans="3:19">
      <c r="C503" s="476">
        <v>665</v>
      </c>
      <c r="D503" s="476">
        <v>18</v>
      </c>
      <c r="E503" s="476"/>
      <c r="F503" s="476">
        <v>665</v>
      </c>
      <c r="G503" s="15">
        <v>18</v>
      </c>
      <c r="I503" s="15">
        <v>665</v>
      </c>
      <c r="J503" s="15">
        <v>18</v>
      </c>
      <c r="L503" s="15">
        <v>665</v>
      </c>
      <c r="M503" s="15">
        <v>18</v>
      </c>
      <c r="O503" s="15">
        <v>665</v>
      </c>
      <c r="P503" s="15">
        <v>18</v>
      </c>
      <c r="R503" s="15">
        <f>ROW('us01'!R665)</f>
        <v>665</v>
      </c>
      <c r="S503" s="15">
        <f>COLUMN('us01'!R665)</f>
        <v>18</v>
      </c>
    </row>
    <row r="504" spans="3:19">
      <c r="C504" s="476">
        <v>666</v>
      </c>
      <c r="D504" s="476">
        <v>18</v>
      </c>
      <c r="E504" s="476"/>
      <c r="F504" s="476">
        <v>666</v>
      </c>
      <c r="G504" s="15">
        <v>18</v>
      </c>
      <c r="I504" s="15">
        <v>666</v>
      </c>
      <c r="J504" s="15">
        <v>18</v>
      </c>
      <c r="L504" s="15">
        <v>666</v>
      </c>
      <c r="M504" s="15">
        <v>18</v>
      </c>
      <c r="O504" s="15">
        <v>666</v>
      </c>
      <c r="P504" s="15">
        <v>18</v>
      </c>
      <c r="R504" s="15">
        <f>ROW('us01'!R666)</f>
        <v>666</v>
      </c>
      <c r="S504" s="15">
        <f>COLUMN('us01'!R666)</f>
        <v>18</v>
      </c>
    </row>
    <row r="505" spans="3:19">
      <c r="C505" s="476">
        <v>667</v>
      </c>
      <c r="D505" s="476">
        <v>18</v>
      </c>
      <c r="E505" s="476"/>
      <c r="F505" s="476">
        <v>667</v>
      </c>
      <c r="G505" s="15">
        <v>18</v>
      </c>
      <c r="I505" s="15">
        <v>667</v>
      </c>
      <c r="J505" s="15">
        <v>18</v>
      </c>
      <c r="L505" s="15">
        <v>667</v>
      </c>
      <c r="M505" s="15">
        <v>18</v>
      </c>
      <c r="O505" s="15">
        <v>667</v>
      </c>
      <c r="P505" s="15">
        <v>18</v>
      </c>
      <c r="R505" s="15">
        <f>ROW('us01'!R667)</f>
        <v>667</v>
      </c>
      <c r="S505" s="15">
        <f>COLUMN('us01'!R667)</f>
        <v>18</v>
      </c>
    </row>
    <row r="506" spans="3:19">
      <c r="C506" s="476">
        <v>668</v>
      </c>
      <c r="D506" s="476">
        <v>18</v>
      </c>
      <c r="E506" s="476"/>
      <c r="F506" s="476">
        <v>668</v>
      </c>
      <c r="G506" s="15">
        <v>18</v>
      </c>
      <c r="I506" s="15">
        <v>668</v>
      </c>
      <c r="J506" s="15">
        <v>18</v>
      </c>
      <c r="L506" s="15">
        <v>668</v>
      </c>
      <c r="M506" s="15">
        <v>18</v>
      </c>
      <c r="O506" s="15">
        <v>668</v>
      </c>
      <c r="P506" s="15">
        <v>18</v>
      </c>
      <c r="R506" s="15">
        <f>ROW('us01'!R668)</f>
        <v>668</v>
      </c>
      <c r="S506" s="15">
        <f>COLUMN('us01'!R668)</f>
        <v>18</v>
      </c>
    </row>
    <row r="507" spans="3:19">
      <c r="C507" s="476">
        <v>669</v>
      </c>
      <c r="D507" s="476">
        <v>18</v>
      </c>
      <c r="E507" s="476"/>
      <c r="F507" s="476">
        <v>669</v>
      </c>
      <c r="G507" s="15">
        <v>18</v>
      </c>
      <c r="I507" s="15">
        <v>669</v>
      </c>
      <c r="J507" s="15">
        <v>18</v>
      </c>
      <c r="L507" s="15">
        <v>669</v>
      </c>
      <c r="M507" s="15">
        <v>18</v>
      </c>
      <c r="O507" s="15">
        <v>669</v>
      </c>
      <c r="P507" s="15">
        <v>18</v>
      </c>
      <c r="R507" s="15">
        <f>ROW('us01'!R669)</f>
        <v>669</v>
      </c>
      <c r="S507" s="15">
        <f>COLUMN('us01'!R669)</f>
        <v>18</v>
      </c>
    </row>
    <row r="508" spans="3:19">
      <c r="C508" s="476">
        <v>670</v>
      </c>
      <c r="D508" s="476">
        <v>18</v>
      </c>
      <c r="E508" s="476"/>
      <c r="F508" s="476">
        <v>670</v>
      </c>
      <c r="G508" s="15">
        <v>18</v>
      </c>
      <c r="I508" s="15">
        <v>670</v>
      </c>
      <c r="J508" s="15">
        <v>18</v>
      </c>
      <c r="L508" s="15">
        <v>670</v>
      </c>
      <c r="M508" s="15">
        <v>18</v>
      </c>
      <c r="O508" s="15">
        <v>670</v>
      </c>
      <c r="P508" s="15">
        <v>18</v>
      </c>
      <c r="R508" s="15">
        <f>ROW('us01'!R670)</f>
        <v>670</v>
      </c>
      <c r="S508" s="15">
        <f>COLUMN('us01'!R670)</f>
        <v>18</v>
      </c>
    </row>
    <row r="509" spans="3:19">
      <c r="C509" s="476">
        <v>671</v>
      </c>
      <c r="D509" s="476">
        <v>18</v>
      </c>
      <c r="E509" s="476"/>
      <c r="F509" s="476">
        <v>671</v>
      </c>
      <c r="G509" s="15">
        <v>18</v>
      </c>
      <c r="I509" s="15">
        <v>671</v>
      </c>
      <c r="J509" s="15">
        <v>18</v>
      </c>
      <c r="L509" s="15">
        <v>671</v>
      </c>
      <c r="M509" s="15">
        <v>18</v>
      </c>
      <c r="O509" s="15">
        <v>671</v>
      </c>
      <c r="P509" s="15">
        <v>18</v>
      </c>
      <c r="R509" s="15">
        <f>ROW('us01'!R671)</f>
        <v>671</v>
      </c>
      <c r="S509" s="15">
        <f>COLUMN('us01'!R671)</f>
        <v>18</v>
      </c>
    </row>
    <row r="510" spans="3:19">
      <c r="C510" s="476">
        <v>672</v>
      </c>
      <c r="D510" s="476">
        <v>18</v>
      </c>
      <c r="E510" s="476"/>
      <c r="F510" s="476">
        <v>672</v>
      </c>
      <c r="G510" s="15">
        <v>18</v>
      </c>
      <c r="I510" s="15">
        <v>672</v>
      </c>
      <c r="J510" s="15">
        <v>18</v>
      </c>
      <c r="L510" s="15">
        <v>672</v>
      </c>
      <c r="M510" s="15">
        <v>18</v>
      </c>
      <c r="O510" s="15">
        <v>672</v>
      </c>
      <c r="P510" s="15">
        <v>18</v>
      </c>
      <c r="R510" s="15">
        <f>ROW('us01'!R672)</f>
        <v>672</v>
      </c>
      <c r="S510" s="15">
        <f>COLUMN('us01'!R672)</f>
        <v>18</v>
      </c>
    </row>
    <row r="511" spans="3:19">
      <c r="C511" s="476">
        <v>673</v>
      </c>
      <c r="D511" s="476">
        <v>18</v>
      </c>
      <c r="E511" s="476"/>
      <c r="F511" s="476">
        <v>673</v>
      </c>
      <c r="G511" s="15">
        <v>18</v>
      </c>
      <c r="I511" s="15">
        <v>673</v>
      </c>
      <c r="J511" s="15">
        <v>18</v>
      </c>
      <c r="L511" s="15">
        <v>673</v>
      </c>
      <c r="M511" s="15">
        <v>18</v>
      </c>
      <c r="O511" s="15">
        <v>673</v>
      </c>
      <c r="P511" s="15">
        <v>18</v>
      </c>
      <c r="R511" s="15">
        <f>ROW('us01'!R673)</f>
        <v>673</v>
      </c>
      <c r="S511" s="15">
        <f>COLUMN('us01'!R673)</f>
        <v>18</v>
      </c>
    </row>
    <row r="512" spans="3:19">
      <c r="C512" s="476">
        <v>674</v>
      </c>
      <c r="D512" s="476">
        <v>18</v>
      </c>
      <c r="E512" s="476"/>
      <c r="F512" s="476">
        <v>674</v>
      </c>
      <c r="G512" s="15">
        <v>18</v>
      </c>
      <c r="I512" s="15">
        <v>674</v>
      </c>
      <c r="J512" s="15">
        <v>18</v>
      </c>
      <c r="L512" s="15">
        <v>674</v>
      </c>
      <c r="M512" s="15">
        <v>18</v>
      </c>
      <c r="O512" s="15">
        <v>674</v>
      </c>
      <c r="P512" s="15">
        <v>18</v>
      </c>
      <c r="R512" s="15">
        <f>ROW('us01'!R674)</f>
        <v>674</v>
      </c>
      <c r="S512" s="15">
        <f>COLUMN('us01'!R674)</f>
        <v>18</v>
      </c>
    </row>
    <row r="513" spans="3:19">
      <c r="C513" s="476">
        <v>675</v>
      </c>
      <c r="D513" s="476">
        <v>18</v>
      </c>
      <c r="E513" s="476"/>
      <c r="F513" s="476">
        <v>675</v>
      </c>
      <c r="G513" s="15">
        <v>18</v>
      </c>
      <c r="I513" s="15">
        <v>675</v>
      </c>
      <c r="J513" s="15">
        <v>18</v>
      </c>
      <c r="L513" s="15">
        <v>675</v>
      </c>
      <c r="M513" s="15">
        <v>18</v>
      </c>
      <c r="O513" s="15">
        <v>675</v>
      </c>
      <c r="P513" s="15">
        <v>18</v>
      </c>
      <c r="R513" s="15">
        <f>ROW('us01'!R675)</f>
        <v>675</v>
      </c>
      <c r="S513" s="15">
        <f>COLUMN('us01'!R675)</f>
        <v>18</v>
      </c>
    </row>
    <row r="514" spans="3:19">
      <c r="C514" s="476">
        <v>676</v>
      </c>
      <c r="D514" s="476">
        <v>18</v>
      </c>
      <c r="E514" s="476"/>
      <c r="F514" s="476">
        <v>676</v>
      </c>
      <c r="G514" s="15">
        <v>18</v>
      </c>
      <c r="I514" s="15">
        <v>676</v>
      </c>
      <c r="J514" s="15">
        <v>18</v>
      </c>
      <c r="L514" s="15">
        <v>676</v>
      </c>
      <c r="M514" s="15">
        <v>18</v>
      </c>
      <c r="O514" s="15">
        <v>676</v>
      </c>
      <c r="P514" s="15">
        <v>18</v>
      </c>
      <c r="R514" s="15">
        <f>ROW('us01'!R676)</f>
        <v>676</v>
      </c>
      <c r="S514" s="15">
        <f>COLUMN('us01'!R676)</f>
        <v>18</v>
      </c>
    </row>
    <row r="515" spans="3:19">
      <c r="C515" s="476">
        <v>677</v>
      </c>
      <c r="D515" s="476">
        <v>18</v>
      </c>
      <c r="E515" s="476"/>
      <c r="F515" s="476">
        <v>677</v>
      </c>
      <c r="G515" s="15">
        <v>18</v>
      </c>
      <c r="I515" s="15">
        <v>677</v>
      </c>
      <c r="J515" s="15">
        <v>18</v>
      </c>
      <c r="L515" s="15">
        <v>677</v>
      </c>
      <c r="M515" s="15">
        <v>18</v>
      </c>
      <c r="O515" s="15">
        <v>677</v>
      </c>
      <c r="P515" s="15">
        <v>18</v>
      </c>
      <c r="R515" s="15">
        <f>ROW('us01'!R677)</f>
        <v>677</v>
      </c>
      <c r="S515" s="15">
        <f>COLUMN('us01'!R677)</f>
        <v>18</v>
      </c>
    </row>
    <row r="516" spans="3:19">
      <c r="C516" s="476">
        <v>678</v>
      </c>
      <c r="D516" s="476">
        <v>18</v>
      </c>
      <c r="E516" s="476"/>
      <c r="F516" s="476">
        <v>678</v>
      </c>
      <c r="G516" s="15">
        <v>18</v>
      </c>
      <c r="I516" s="15">
        <v>678</v>
      </c>
      <c r="J516" s="15">
        <v>18</v>
      </c>
      <c r="L516" s="15">
        <v>678</v>
      </c>
      <c r="M516" s="15">
        <v>18</v>
      </c>
      <c r="O516" s="15">
        <v>678</v>
      </c>
      <c r="P516" s="15">
        <v>18</v>
      </c>
      <c r="R516" s="15">
        <f>ROW('us01'!R678)</f>
        <v>678</v>
      </c>
      <c r="S516" s="15">
        <f>COLUMN('us01'!R678)</f>
        <v>18</v>
      </c>
    </row>
    <row r="517" spans="3:19">
      <c r="C517" s="476">
        <v>664</v>
      </c>
      <c r="D517" s="476">
        <v>29</v>
      </c>
      <c r="E517" s="476"/>
      <c r="F517" s="476">
        <v>664</v>
      </c>
      <c r="G517" s="15">
        <v>29</v>
      </c>
      <c r="I517" s="15">
        <v>664</v>
      </c>
      <c r="J517" s="15">
        <v>29</v>
      </c>
      <c r="L517" s="15">
        <v>664</v>
      </c>
      <c r="M517" s="15">
        <v>29</v>
      </c>
      <c r="O517" s="15">
        <v>664</v>
      </c>
      <c r="P517" s="15">
        <v>29</v>
      </c>
      <c r="R517" s="15">
        <f>ROW('us01'!AC664)</f>
        <v>664</v>
      </c>
      <c r="S517" s="15">
        <f>COLUMN('us01'!AC664)</f>
        <v>29</v>
      </c>
    </row>
    <row r="518" spans="3:19">
      <c r="C518" s="476">
        <v>665</v>
      </c>
      <c r="D518" s="476">
        <v>29</v>
      </c>
      <c r="E518" s="476"/>
      <c r="F518" s="476">
        <v>665</v>
      </c>
      <c r="G518" s="15">
        <v>29</v>
      </c>
      <c r="I518" s="15">
        <v>665</v>
      </c>
      <c r="J518" s="15">
        <v>29</v>
      </c>
      <c r="L518" s="15">
        <v>665</v>
      </c>
      <c r="M518" s="15">
        <v>29</v>
      </c>
      <c r="O518" s="15">
        <v>665</v>
      </c>
      <c r="P518" s="15">
        <v>29</v>
      </c>
      <c r="R518" s="15">
        <f>ROW('us01'!AC665)</f>
        <v>665</v>
      </c>
      <c r="S518" s="15">
        <f>COLUMN('us01'!AC665)</f>
        <v>29</v>
      </c>
    </row>
    <row r="519" spans="3:19">
      <c r="C519" s="476">
        <v>666</v>
      </c>
      <c r="D519" s="476">
        <v>29</v>
      </c>
      <c r="E519" s="476"/>
      <c r="F519" s="476">
        <v>666</v>
      </c>
      <c r="G519" s="15">
        <v>29</v>
      </c>
      <c r="I519" s="15">
        <v>666</v>
      </c>
      <c r="J519" s="15">
        <v>29</v>
      </c>
      <c r="L519" s="15">
        <v>666</v>
      </c>
      <c r="M519" s="15">
        <v>29</v>
      </c>
      <c r="O519" s="15">
        <v>666</v>
      </c>
      <c r="P519" s="15">
        <v>29</v>
      </c>
      <c r="R519" s="15">
        <f>ROW('us01'!AC666)</f>
        <v>666</v>
      </c>
      <c r="S519" s="15">
        <f>COLUMN('us01'!AC666)</f>
        <v>29</v>
      </c>
    </row>
    <row r="520" spans="3:19">
      <c r="C520" s="476">
        <v>667</v>
      </c>
      <c r="D520" s="476">
        <v>29</v>
      </c>
      <c r="E520" s="476"/>
      <c r="F520" s="476">
        <v>667</v>
      </c>
      <c r="G520" s="15">
        <v>29</v>
      </c>
      <c r="I520" s="15">
        <v>667</v>
      </c>
      <c r="J520" s="15">
        <v>29</v>
      </c>
      <c r="L520" s="15">
        <v>667</v>
      </c>
      <c r="M520" s="15">
        <v>29</v>
      </c>
      <c r="O520" s="15">
        <v>667</v>
      </c>
      <c r="P520" s="15">
        <v>29</v>
      </c>
      <c r="R520" s="15">
        <f>ROW('us01'!AC667)</f>
        <v>667</v>
      </c>
      <c r="S520" s="15">
        <f>COLUMN('us01'!AC667)</f>
        <v>29</v>
      </c>
    </row>
    <row r="521" spans="3:19">
      <c r="C521" s="476">
        <v>668</v>
      </c>
      <c r="D521" s="476">
        <v>29</v>
      </c>
      <c r="E521" s="476"/>
      <c r="F521" s="476">
        <v>668</v>
      </c>
      <c r="G521" s="15">
        <v>29</v>
      </c>
      <c r="I521" s="15">
        <v>668</v>
      </c>
      <c r="J521" s="15">
        <v>29</v>
      </c>
      <c r="L521" s="15">
        <v>668</v>
      </c>
      <c r="M521" s="15">
        <v>29</v>
      </c>
      <c r="O521" s="15">
        <v>668</v>
      </c>
      <c r="P521" s="15">
        <v>29</v>
      </c>
      <c r="R521" s="15">
        <f>ROW('us01'!AC668)</f>
        <v>668</v>
      </c>
      <c r="S521" s="15">
        <f>COLUMN('us01'!AC668)</f>
        <v>29</v>
      </c>
    </row>
    <row r="522" spans="3:19">
      <c r="C522" s="476">
        <v>669</v>
      </c>
      <c r="D522" s="476">
        <v>29</v>
      </c>
      <c r="E522" s="476"/>
      <c r="F522" s="476">
        <v>669</v>
      </c>
      <c r="G522" s="15">
        <v>29</v>
      </c>
      <c r="I522" s="15">
        <v>669</v>
      </c>
      <c r="J522" s="15">
        <v>29</v>
      </c>
      <c r="L522" s="15">
        <v>669</v>
      </c>
      <c r="M522" s="15">
        <v>29</v>
      </c>
      <c r="O522" s="15">
        <v>669</v>
      </c>
      <c r="P522" s="15">
        <v>29</v>
      </c>
      <c r="R522" s="15">
        <f>ROW('us01'!AC669)</f>
        <v>669</v>
      </c>
      <c r="S522" s="15">
        <f>COLUMN('us01'!AC669)</f>
        <v>29</v>
      </c>
    </row>
    <row r="523" spans="3:19">
      <c r="C523" s="476">
        <v>670</v>
      </c>
      <c r="D523" s="476">
        <v>29</v>
      </c>
      <c r="E523" s="476"/>
      <c r="F523" s="476">
        <v>670</v>
      </c>
      <c r="G523" s="15">
        <v>29</v>
      </c>
      <c r="I523" s="15">
        <v>670</v>
      </c>
      <c r="J523" s="15">
        <v>29</v>
      </c>
      <c r="L523" s="15">
        <v>670</v>
      </c>
      <c r="M523" s="15">
        <v>29</v>
      </c>
      <c r="O523" s="15">
        <v>670</v>
      </c>
      <c r="P523" s="15">
        <v>29</v>
      </c>
      <c r="R523" s="15">
        <f>ROW('us01'!AC670)</f>
        <v>670</v>
      </c>
      <c r="S523" s="15">
        <f>COLUMN('us01'!AC670)</f>
        <v>29</v>
      </c>
    </row>
    <row r="524" spans="3:19">
      <c r="C524" s="476">
        <v>671</v>
      </c>
      <c r="D524" s="476">
        <v>29</v>
      </c>
      <c r="E524" s="476"/>
      <c r="F524" s="476">
        <v>671</v>
      </c>
      <c r="G524" s="15">
        <v>29</v>
      </c>
      <c r="I524" s="15">
        <v>671</v>
      </c>
      <c r="J524" s="15">
        <v>29</v>
      </c>
      <c r="L524" s="15">
        <v>671</v>
      </c>
      <c r="M524" s="15">
        <v>29</v>
      </c>
      <c r="O524" s="15">
        <v>671</v>
      </c>
      <c r="P524" s="15">
        <v>29</v>
      </c>
      <c r="R524" s="15">
        <f>ROW('us01'!AC671)</f>
        <v>671</v>
      </c>
      <c r="S524" s="15">
        <f>COLUMN('us01'!AC671)</f>
        <v>29</v>
      </c>
    </row>
    <row r="525" spans="3:19">
      <c r="C525" s="476">
        <v>672</v>
      </c>
      <c r="D525" s="476">
        <v>29</v>
      </c>
      <c r="E525" s="476"/>
      <c r="F525" s="476">
        <v>672</v>
      </c>
      <c r="G525" s="15">
        <v>29</v>
      </c>
      <c r="I525" s="15">
        <v>672</v>
      </c>
      <c r="J525" s="15">
        <v>29</v>
      </c>
      <c r="L525" s="15">
        <v>672</v>
      </c>
      <c r="M525" s="15">
        <v>29</v>
      </c>
      <c r="O525" s="15">
        <v>672</v>
      </c>
      <c r="P525" s="15">
        <v>29</v>
      </c>
      <c r="R525" s="15">
        <f>ROW('us01'!AC672)</f>
        <v>672</v>
      </c>
      <c r="S525" s="15">
        <f>COLUMN('us01'!AC672)</f>
        <v>29</v>
      </c>
    </row>
    <row r="526" spans="3:19">
      <c r="C526" s="476">
        <v>673</v>
      </c>
      <c r="D526" s="476">
        <v>29</v>
      </c>
      <c r="E526" s="476"/>
      <c r="F526" s="476">
        <v>673</v>
      </c>
      <c r="G526" s="15">
        <v>29</v>
      </c>
      <c r="I526" s="15">
        <v>673</v>
      </c>
      <c r="J526" s="15">
        <v>29</v>
      </c>
      <c r="L526" s="15">
        <v>673</v>
      </c>
      <c r="M526" s="15">
        <v>29</v>
      </c>
      <c r="O526" s="15">
        <v>673</v>
      </c>
      <c r="P526" s="15">
        <v>29</v>
      </c>
      <c r="R526" s="15">
        <f>ROW('us01'!AC673)</f>
        <v>673</v>
      </c>
      <c r="S526" s="15">
        <f>COLUMN('us01'!AC673)</f>
        <v>29</v>
      </c>
    </row>
    <row r="527" spans="3:19">
      <c r="C527" s="476">
        <v>674</v>
      </c>
      <c r="D527" s="476">
        <v>29</v>
      </c>
      <c r="E527" s="476"/>
      <c r="F527" s="476">
        <v>674</v>
      </c>
      <c r="G527" s="15">
        <v>29</v>
      </c>
      <c r="I527" s="15">
        <v>674</v>
      </c>
      <c r="J527" s="15">
        <v>29</v>
      </c>
      <c r="L527" s="15">
        <v>674</v>
      </c>
      <c r="M527" s="15">
        <v>29</v>
      </c>
      <c r="O527" s="15">
        <v>674</v>
      </c>
      <c r="P527" s="15">
        <v>29</v>
      </c>
      <c r="R527" s="15">
        <f>ROW('us01'!AC674)</f>
        <v>674</v>
      </c>
      <c r="S527" s="15">
        <f>COLUMN('us01'!AC674)</f>
        <v>29</v>
      </c>
    </row>
    <row r="528" spans="3:19">
      <c r="C528" s="476">
        <v>675</v>
      </c>
      <c r="D528" s="476">
        <v>29</v>
      </c>
      <c r="E528" s="476"/>
      <c r="F528" s="476">
        <v>675</v>
      </c>
      <c r="G528" s="15">
        <v>29</v>
      </c>
      <c r="I528" s="15">
        <v>675</v>
      </c>
      <c r="J528" s="15">
        <v>29</v>
      </c>
      <c r="L528" s="15">
        <v>675</v>
      </c>
      <c r="M528" s="15">
        <v>29</v>
      </c>
      <c r="O528" s="15">
        <v>675</v>
      </c>
      <c r="P528" s="15">
        <v>29</v>
      </c>
      <c r="R528" s="15">
        <f>ROW('us01'!AC675)</f>
        <v>675</v>
      </c>
      <c r="S528" s="15">
        <f>COLUMN('us01'!AC675)</f>
        <v>29</v>
      </c>
    </row>
    <row r="529" spans="3:19">
      <c r="C529" s="476">
        <v>676</v>
      </c>
      <c r="D529" s="476">
        <v>29</v>
      </c>
      <c r="E529" s="476"/>
      <c r="F529" s="476">
        <v>676</v>
      </c>
      <c r="G529" s="15">
        <v>29</v>
      </c>
      <c r="I529" s="15">
        <v>676</v>
      </c>
      <c r="J529" s="15">
        <v>29</v>
      </c>
      <c r="L529" s="15">
        <v>676</v>
      </c>
      <c r="M529" s="15">
        <v>29</v>
      </c>
      <c r="O529" s="15">
        <v>676</v>
      </c>
      <c r="P529" s="15">
        <v>29</v>
      </c>
      <c r="R529" s="15">
        <f>ROW('us01'!AC676)</f>
        <v>676</v>
      </c>
      <c r="S529" s="15">
        <f>COLUMN('us01'!AC676)</f>
        <v>29</v>
      </c>
    </row>
    <row r="530" spans="3:19">
      <c r="C530" s="476">
        <v>677</v>
      </c>
      <c r="D530" s="476">
        <v>29</v>
      </c>
      <c r="E530" s="476"/>
      <c r="F530" s="476">
        <v>677</v>
      </c>
      <c r="G530" s="15">
        <v>29</v>
      </c>
      <c r="I530" s="15">
        <v>677</v>
      </c>
      <c r="J530" s="15">
        <v>29</v>
      </c>
      <c r="L530" s="15">
        <v>677</v>
      </c>
      <c r="M530" s="15">
        <v>29</v>
      </c>
      <c r="O530" s="15">
        <v>677</v>
      </c>
      <c r="P530" s="15">
        <v>29</v>
      </c>
      <c r="R530" s="15">
        <f>ROW('us01'!AC677)</f>
        <v>677</v>
      </c>
      <c r="S530" s="15">
        <f>COLUMN('us01'!AC677)</f>
        <v>29</v>
      </c>
    </row>
    <row r="531" spans="3:19">
      <c r="C531" s="476">
        <v>678</v>
      </c>
      <c r="D531" s="476">
        <v>29</v>
      </c>
      <c r="E531" s="476"/>
      <c r="F531" s="476">
        <v>678</v>
      </c>
      <c r="G531" s="15">
        <v>29</v>
      </c>
      <c r="I531" s="15">
        <v>678</v>
      </c>
      <c r="J531" s="15">
        <v>29</v>
      </c>
      <c r="L531" s="15">
        <v>678</v>
      </c>
      <c r="M531" s="15">
        <v>29</v>
      </c>
      <c r="O531" s="15">
        <v>678</v>
      </c>
      <c r="P531" s="15">
        <v>29</v>
      </c>
      <c r="R531" s="15">
        <f>ROW('us01'!AC678)</f>
        <v>678</v>
      </c>
      <c r="S531" s="15">
        <f>COLUMN('us01'!AC678)</f>
        <v>29</v>
      </c>
    </row>
    <row r="532" spans="3:19">
      <c r="C532" s="476">
        <v>664</v>
      </c>
      <c r="D532" s="476">
        <v>33</v>
      </c>
      <c r="E532" s="476"/>
      <c r="F532" s="476">
        <v>664</v>
      </c>
      <c r="G532" s="15">
        <v>33</v>
      </c>
      <c r="I532" s="15">
        <v>664</v>
      </c>
      <c r="J532" s="15">
        <v>33</v>
      </c>
      <c r="L532" s="15">
        <v>664</v>
      </c>
      <c r="M532" s="15">
        <v>33</v>
      </c>
      <c r="O532" s="15">
        <v>664</v>
      </c>
      <c r="P532" s="15">
        <v>33</v>
      </c>
      <c r="R532" s="15">
        <f>ROW('us01'!AG664)</f>
        <v>664</v>
      </c>
      <c r="S532" s="15">
        <f>COLUMN('us01'!AG664)</f>
        <v>33</v>
      </c>
    </row>
    <row r="533" spans="3:19">
      <c r="C533" s="476">
        <v>665</v>
      </c>
      <c r="D533" s="476">
        <v>33</v>
      </c>
      <c r="E533" s="476"/>
      <c r="F533" s="476">
        <v>665</v>
      </c>
      <c r="G533" s="15">
        <v>33</v>
      </c>
      <c r="I533" s="15">
        <v>665</v>
      </c>
      <c r="J533" s="15">
        <v>33</v>
      </c>
      <c r="L533" s="15">
        <v>665</v>
      </c>
      <c r="M533" s="15">
        <v>33</v>
      </c>
      <c r="O533" s="15">
        <v>665</v>
      </c>
      <c r="P533" s="15">
        <v>33</v>
      </c>
      <c r="R533" s="15">
        <f>ROW('us01'!AG665)</f>
        <v>665</v>
      </c>
      <c r="S533" s="15">
        <f>COLUMN('us01'!AG665)</f>
        <v>33</v>
      </c>
    </row>
    <row r="534" spans="3:19">
      <c r="C534" s="476">
        <v>666</v>
      </c>
      <c r="D534" s="476">
        <v>33</v>
      </c>
      <c r="E534" s="476"/>
      <c r="F534" s="476">
        <v>666</v>
      </c>
      <c r="G534" s="15">
        <v>33</v>
      </c>
      <c r="I534" s="15">
        <v>666</v>
      </c>
      <c r="J534" s="15">
        <v>33</v>
      </c>
      <c r="L534" s="15">
        <v>666</v>
      </c>
      <c r="M534" s="15">
        <v>33</v>
      </c>
      <c r="O534" s="15">
        <v>666</v>
      </c>
      <c r="P534" s="15">
        <v>33</v>
      </c>
      <c r="R534" s="15">
        <f>ROW('us01'!AG666)</f>
        <v>666</v>
      </c>
      <c r="S534" s="15">
        <f>COLUMN('us01'!AG666)</f>
        <v>33</v>
      </c>
    </row>
    <row r="535" spans="3:19">
      <c r="C535" s="476">
        <v>667</v>
      </c>
      <c r="D535" s="476">
        <v>33</v>
      </c>
      <c r="E535" s="476"/>
      <c r="F535" s="476">
        <v>667</v>
      </c>
      <c r="G535" s="15">
        <v>33</v>
      </c>
      <c r="I535" s="15">
        <v>667</v>
      </c>
      <c r="J535" s="15">
        <v>33</v>
      </c>
      <c r="L535" s="15">
        <v>667</v>
      </c>
      <c r="M535" s="15">
        <v>33</v>
      </c>
      <c r="O535" s="15">
        <v>667</v>
      </c>
      <c r="P535" s="15">
        <v>33</v>
      </c>
      <c r="R535" s="15">
        <f>ROW('us01'!AG667)</f>
        <v>667</v>
      </c>
      <c r="S535" s="15">
        <f>COLUMN('us01'!AG667)</f>
        <v>33</v>
      </c>
    </row>
    <row r="536" spans="3:19">
      <c r="C536" s="476">
        <v>668</v>
      </c>
      <c r="D536" s="476">
        <v>33</v>
      </c>
      <c r="E536" s="476"/>
      <c r="F536" s="476">
        <v>668</v>
      </c>
      <c r="G536" s="15">
        <v>33</v>
      </c>
      <c r="I536" s="15">
        <v>668</v>
      </c>
      <c r="J536" s="15">
        <v>33</v>
      </c>
      <c r="L536" s="15">
        <v>668</v>
      </c>
      <c r="M536" s="15">
        <v>33</v>
      </c>
      <c r="O536" s="15">
        <v>668</v>
      </c>
      <c r="P536" s="15">
        <v>33</v>
      </c>
      <c r="R536" s="15">
        <f>ROW('us01'!AG668)</f>
        <v>668</v>
      </c>
      <c r="S536" s="15">
        <f>COLUMN('us01'!AG668)</f>
        <v>33</v>
      </c>
    </row>
    <row r="537" spans="3:19">
      <c r="C537" s="476">
        <v>669</v>
      </c>
      <c r="D537" s="476">
        <v>33</v>
      </c>
      <c r="E537" s="476"/>
      <c r="F537" s="476">
        <v>669</v>
      </c>
      <c r="G537" s="15">
        <v>33</v>
      </c>
      <c r="I537" s="15">
        <v>669</v>
      </c>
      <c r="J537" s="15">
        <v>33</v>
      </c>
      <c r="L537" s="15">
        <v>669</v>
      </c>
      <c r="M537" s="15">
        <v>33</v>
      </c>
      <c r="O537" s="15">
        <v>669</v>
      </c>
      <c r="P537" s="15">
        <v>33</v>
      </c>
      <c r="R537" s="15">
        <f>ROW('us01'!AG669)</f>
        <v>669</v>
      </c>
      <c r="S537" s="15">
        <f>COLUMN('us01'!AG669)</f>
        <v>33</v>
      </c>
    </row>
    <row r="538" spans="3:19">
      <c r="C538" s="476">
        <v>670</v>
      </c>
      <c r="D538" s="476">
        <v>33</v>
      </c>
      <c r="E538" s="476"/>
      <c r="F538" s="476">
        <v>670</v>
      </c>
      <c r="G538" s="15">
        <v>33</v>
      </c>
      <c r="I538" s="15">
        <v>670</v>
      </c>
      <c r="J538" s="15">
        <v>33</v>
      </c>
      <c r="L538" s="15">
        <v>670</v>
      </c>
      <c r="M538" s="15">
        <v>33</v>
      </c>
      <c r="O538" s="15">
        <v>670</v>
      </c>
      <c r="P538" s="15">
        <v>33</v>
      </c>
      <c r="R538" s="15">
        <f>ROW('us01'!AG670)</f>
        <v>670</v>
      </c>
      <c r="S538" s="15">
        <f>COLUMN('us01'!AG670)</f>
        <v>33</v>
      </c>
    </row>
    <row r="539" spans="3:19">
      <c r="C539" s="476">
        <v>671</v>
      </c>
      <c r="D539" s="476">
        <v>33</v>
      </c>
      <c r="E539" s="476"/>
      <c r="F539" s="476">
        <v>671</v>
      </c>
      <c r="G539" s="15">
        <v>33</v>
      </c>
      <c r="I539" s="15">
        <v>671</v>
      </c>
      <c r="J539" s="15">
        <v>33</v>
      </c>
      <c r="L539" s="15">
        <v>671</v>
      </c>
      <c r="M539" s="15">
        <v>33</v>
      </c>
      <c r="O539" s="15">
        <v>671</v>
      </c>
      <c r="P539" s="15">
        <v>33</v>
      </c>
      <c r="R539" s="15">
        <f>ROW('us01'!AG671)</f>
        <v>671</v>
      </c>
      <c r="S539" s="15">
        <f>COLUMN('us01'!AG671)</f>
        <v>33</v>
      </c>
    </row>
    <row r="540" spans="3:19">
      <c r="C540" s="476">
        <v>672</v>
      </c>
      <c r="D540" s="476">
        <v>33</v>
      </c>
      <c r="E540" s="476"/>
      <c r="F540" s="476">
        <v>672</v>
      </c>
      <c r="G540" s="15">
        <v>33</v>
      </c>
      <c r="I540" s="15">
        <v>672</v>
      </c>
      <c r="J540" s="15">
        <v>33</v>
      </c>
      <c r="L540" s="15">
        <v>672</v>
      </c>
      <c r="M540" s="15">
        <v>33</v>
      </c>
      <c r="O540" s="15">
        <v>672</v>
      </c>
      <c r="P540" s="15">
        <v>33</v>
      </c>
      <c r="R540" s="15">
        <f>ROW('us01'!AG672)</f>
        <v>672</v>
      </c>
      <c r="S540" s="15">
        <f>COLUMN('us01'!AG672)</f>
        <v>33</v>
      </c>
    </row>
    <row r="541" spans="3:19">
      <c r="C541" s="476">
        <v>673</v>
      </c>
      <c r="D541" s="476">
        <v>33</v>
      </c>
      <c r="E541" s="476"/>
      <c r="F541" s="476">
        <v>673</v>
      </c>
      <c r="G541" s="15">
        <v>33</v>
      </c>
      <c r="I541" s="15">
        <v>673</v>
      </c>
      <c r="J541" s="15">
        <v>33</v>
      </c>
      <c r="L541" s="15">
        <v>673</v>
      </c>
      <c r="M541" s="15">
        <v>33</v>
      </c>
      <c r="O541" s="15">
        <v>673</v>
      </c>
      <c r="P541" s="15">
        <v>33</v>
      </c>
      <c r="R541" s="15">
        <f>ROW('us01'!AG673)</f>
        <v>673</v>
      </c>
      <c r="S541" s="15">
        <f>COLUMN('us01'!AG673)</f>
        <v>33</v>
      </c>
    </row>
    <row r="542" spans="3:19">
      <c r="C542" s="476">
        <v>674</v>
      </c>
      <c r="D542" s="476">
        <v>33</v>
      </c>
      <c r="E542" s="476"/>
      <c r="F542" s="476">
        <v>674</v>
      </c>
      <c r="G542" s="15">
        <v>33</v>
      </c>
      <c r="I542" s="15">
        <v>674</v>
      </c>
      <c r="J542" s="15">
        <v>33</v>
      </c>
      <c r="L542" s="15">
        <v>674</v>
      </c>
      <c r="M542" s="15">
        <v>33</v>
      </c>
      <c r="O542" s="15">
        <v>674</v>
      </c>
      <c r="P542" s="15">
        <v>33</v>
      </c>
      <c r="R542" s="15">
        <f>ROW('us01'!AG674)</f>
        <v>674</v>
      </c>
      <c r="S542" s="15">
        <f>COLUMN('us01'!AG674)</f>
        <v>33</v>
      </c>
    </row>
    <row r="543" spans="3:19">
      <c r="C543" s="476">
        <v>675</v>
      </c>
      <c r="D543" s="476">
        <v>33</v>
      </c>
      <c r="E543" s="476"/>
      <c r="F543" s="476">
        <v>675</v>
      </c>
      <c r="G543" s="15">
        <v>33</v>
      </c>
      <c r="I543" s="15">
        <v>675</v>
      </c>
      <c r="J543" s="15">
        <v>33</v>
      </c>
      <c r="L543" s="15">
        <v>675</v>
      </c>
      <c r="M543" s="15">
        <v>33</v>
      </c>
      <c r="O543" s="15">
        <v>675</v>
      </c>
      <c r="P543" s="15">
        <v>33</v>
      </c>
      <c r="R543" s="15">
        <f>ROW('us01'!AG675)</f>
        <v>675</v>
      </c>
      <c r="S543" s="15">
        <f>COLUMN('us01'!AG675)</f>
        <v>33</v>
      </c>
    </row>
    <row r="544" spans="3:19">
      <c r="C544" s="476">
        <v>676</v>
      </c>
      <c r="D544" s="476">
        <v>33</v>
      </c>
      <c r="E544" s="476"/>
      <c r="F544" s="476">
        <v>676</v>
      </c>
      <c r="G544" s="15">
        <v>33</v>
      </c>
      <c r="I544" s="15">
        <v>676</v>
      </c>
      <c r="J544" s="15">
        <v>33</v>
      </c>
      <c r="L544" s="15">
        <v>676</v>
      </c>
      <c r="M544" s="15">
        <v>33</v>
      </c>
      <c r="O544" s="15">
        <v>676</v>
      </c>
      <c r="P544" s="15">
        <v>33</v>
      </c>
      <c r="R544" s="15">
        <f>ROW('us01'!AG676)</f>
        <v>676</v>
      </c>
      <c r="S544" s="15">
        <f>COLUMN('us01'!AG676)</f>
        <v>33</v>
      </c>
    </row>
    <row r="545" spans="3:19">
      <c r="C545" s="476">
        <v>677</v>
      </c>
      <c r="D545" s="476">
        <v>33</v>
      </c>
      <c r="E545" s="476"/>
      <c r="F545" s="476">
        <v>677</v>
      </c>
      <c r="G545" s="15">
        <v>33</v>
      </c>
      <c r="I545" s="15">
        <v>677</v>
      </c>
      <c r="J545" s="15">
        <v>33</v>
      </c>
      <c r="L545" s="15">
        <v>677</v>
      </c>
      <c r="M545" s="15">
        <v>33</v>
      </c>
      <c r="O545" s="15">
        <v>677</v>
      </c>
      <c r="P545" s="15">
        <v>33</v>
      </c>
      <c r="R545" s="15">
        <f>ROW('us01'!AG677)</f>
        <v>677</v>
      </c>
      <c r="S545" s="15">
        <f>COLUMN('us01'!AG677)</f>
        <v>33</v>
      </c>
    </row>
    <row r="546" spans="3:19">
      <c r="C546" s="476">
        <v>678</v>
      </c>
      <c r="D546" s="476">
        <v>33</v>
      </c>
      <c r="E546" s="476"/>
      <c r="F546" s="476">
        <v>678</v>
      </c>
      <c r="G546" s="15">
        <v>33</v>
      </c>
      <c r="I546" s="15">
        <v>678</v>
      </c>
      <c r="J546" s="15">
        <v>33</v>
      </c>
      <c r="L546" s="15">
        <v>678</v>
      </c>
      <c r="M546" s="15">
        <v>33</v>
      </c>
      <c r="O546" s="15">
        <v>678</v>
      </c>
      <c r="P546" s="15">
        <v>33</v>
      </c>
      <c r="R546" s="15">
        <f>ROW('us01'!AG678)</f>
        <v>678</v>
      </c>
      <c r="S546" s="15">
        <f>COLUMN('us01'!AG678)</f>
        <v>33</v>
      </c>
    </row>
    <row r="547" spans="3:19">
      <c r="C547" s="476">
        <v>664</v>
      </c>
      <c r="D547" s="476">
        <v>38</v>
      </c>
      <c r="E547" s="476"/>
      <c r="F547" s="476">
        <v>664</v>
      </c>
      <c r="G547" s="15">
        <v>38</v>
      </c>
      <c r="I547" s="15">
        <v>664</v>
      </c>
      <c r="J547" s="15">
        <v>38</v>
      </c>
      <c r="L547" s="15">
        <v>664</v>
      </c>
      <c r="M547" s="15">
        <v>38</v>
      </c>
      <c r="O547" s="15">
        <v>664</v>
      </c>
      <c r="P547" s="15">
        <v>38</v>
      </c>
      <c r="R547" s="15">
        <f>ROW('us01'!AL664)</f>
        <v>664</v>
      </c>
      <c r="S547" s="15">
        <f>COLUMN('us01'!AL664)</f>
        <v>38</v>
      </c>
    </row>
    <row r="548" spans="3:19">
      <c r="C548" s="476">
        <v>665</v>
      </c>
      <c r="D548" s="476">
        <v>38</v>
      </c>
      <c r="E548" s="476"/>
      <c r="F548" s="476">
        <v>665</v>
      </c>
      <c r="G548" s="15">
        <v>38</v>
      </c>
      <c r="I548" s="15">
        <v>665</v>
      </c>
      <c r="J548" s="15">
        <v>38</v>
      </c>
      <c r="L548" s="15">
        <v>665</v>
      </c>
      <c r="M548" s="15">
        <v>38</v>
      </c>
      <c r="O548" s="15">
        <v>665</v>
      </c>
      <c r="P548" s="15">
        <v>38</v>
      </c>
      <c r="R548" s="15">
        <f>ROW('us01'!AL665)</f>
        <v>665</v>
      </c>
      <c r="S548" s="15">
        <f>COLUMN('us01'!AL665)</f>
        <v>38</v>
      </c>
    </row>
    <row r="549" spans="3:19">
      <c r="C549" s="476">
        <v>666</v>
      </c>
      <c r="D549" s="476">
        <v>38</v>
      </c>
      <c r="E549" s="476"/>
      <c r="F549" s="476">
        <v>666</v>
      </c>
      <c r="G549" s="15">
        <v>38</v>
      </c>
      <c r="I549" s="15">
        <v>666</v>
      </c>
      <c r="J549" s="15">
        <v>38</v>
      </c>
      <c r="L549" s="15">
        <v>666</v>
      </c>
      <c r="M549" s="15">
        <v>38</v>
      </c>
      <c r="O549" s="15">
        <v>666</v>
      </c>
      <c r="P549" s="15">
        <v>38</v>
      </c>
      <c r="R549" s="15">
        <f>ROW('us01'!AL666)</f>
        <v>666</v>
      </c>
      <c r="S549" s="15">
        <f>COLUMN('us01'!AL666)</f>
        <v>38</v>
      </c>
    </row>
    <row r="550" spans="3:19">
      <c r="C550" s="476">
        <v>667</v>
      </c>
      <c r="D550" s="476">
        <v>38</v>
      </c>
      <c r="E550" s="476"/>
      <c r="F550" s="476">
        <v>667</v>
      </c>
      <c r="G550" s="15">
        <v>38</v>
      </c>
      <c r="I550" s="15">
        <v>667</v>
      </c>
      <c r="J550" s="15">
        <v>38</v>
      </c>
      <c r="L550" s="15">
        <v>667</v>
      </c>
      <c r="M550" s="15">
        <v>38</v>
      </c>
      <c r="O550" s="15">
        <v>667</v>
      </c>
      <c r="P550" s="15">
        <v>38</v>
      </c>
      <c r="R550" s="15">
        <f>ROW('us01'!AL667)</f>
        <v>667</v>
      </c>
      <c r="S550" s="15">
        <f>COLUMN('us01'!AL667)</f>
        <v>38</v>
      </c>
    </row>
    <row r="551" spans="3:19">
      <c r="C551" s="476">
        <v>668</v>
      </c>
      <c r="D551" s="476">
        <v>38</v>
      </c>
      <c r="E551" s="476"/>
      <c r="F551" s="476">
        <v>668</v>
      </c>
      <c r="G551" s="15">
        <v>38</v>
      </c>
      <c r="I551" s="15">
        <v>668</v>
      </c>
      <c r="J551" s="15">
        <v>38</v>
      </c>
      <c r="L551" s="15">
        <v>668</v>
      </c>
      <c r="M551" s="15">
        <v>38</v>
      </c>
      <c r="O551" s="15">
        <v>668</v>
      </c>
      <c r="P551" s="15">
        <v>38</v>
      </c>
      <c r="R551" s="15">
        <f>ROW('us01'!AL668)</f>
        <v>668</v>
      </c>
      <c r="S551" s="15">
        <f>COLUMN('us01'!AL668)</f>
        <v>38</v>
      </c>
    </row>
    <row r="552" spans="3:19">
      <c r="C552" s="476">
        <v>669</v>
      </c>
      <c r="D552" s="476">
        <v>38</v>
      </c>
      <c r="E552" s="476"/>
      <c r="F552" s="476">
        <v>669</v>
      </c>
      <c r="G552" s="15">
        <v>38</v>
      </c>
      <c r="I552" s="15">
        <v>669</v>
      </c>
      <c r="J552" s="15">
        <v>38</v>
      </c>
      <c r="L552" s="15">
        <v>669</v>
      </c>
      <c r="M552" s="15">
        <v>38</v>
      </c>
      <c r="O552" s="15">
        <v>669</v>
      </c>
      <c r="P552" s="15">
        <v>38</v>
      </c>
      <c r="R552" s="15">
        <f>ROW('us01'!AL669)</f>
        <v>669</v>
      </c>
      <c r="S552" s="15">
        <f>COLUMN('us01'!AL669)</f>
        <v>38</v>
      </c>
    </row>
    <row r="553" spans="3:19">
      <c r="C553" s="476">
        <v>670</v>
      </c>
      <c r="D553" s="476">
        <v>38</v>
      </c>
      <c r="E553" s="476"/>
      <c r="F553" s="476">
        <v>670</v>
      </c>
      <c r="G553" s="15">
        <v>38</v>
      </c>
      <c r="I553" s="15">
        <v>670</v>
      </c>
      <c r="J553" s="15">
        <v>38</v>
      </c>
      <c r="L553" s="15">
        <v>670</v>
      </c>
      <c r="M553" s="15">
        <v>38</v>
      </c>
      <c r="O553" s="15">
        <v>670</v>
      </c>
      <c r="P553" s="15">
        <v>38</v>
      </c>
      <c r="R553" s="15">
        <f>ROW('us01'!AL670)</f>
        <v>670</v>
      </c>
      <c r="S553" s="15">
        <f>COLUMN('us01'!AL670)</f>
        <v>38</v>
      </c>
    </row>
    <row r="554" spans="3:19">
      <c r="C554" s="476">
        <v>671</v>
      </c>
      <c r="D554" s="476">
        <v>38</v>
      </c>
      <c r="E554" s="476"/>
      <c r="F554" s="476">
        <v>671</v>
      </c>
      <c r="G554" s="15">
        <v>38</v>
      </c>
      <c r="I554" s="15">
        <v>671</v>
      </c>
      <c r="J554" s="15">
        <v>38</v>
      </c>
      <c r="L554" s="15">
        <v>671</v>
      </c>
      <c r="M554" s="15">
        <v>38</v>
      </c>
      <c r="O554" s="15">
        <v>671</v>
      </c>
      <c r="P554" s="15">
        <v>38</v>
      </c>
      <c r="R554" s="15">
        <f>ROW('us01'!AL671)</f>
        <v>671</v>
      </c>
      <c r="S554" s="15">
        <f>COLUMN('us01'!AL671)</f>
        <v>38</v>
      </c>
    </row>
    <row r="555" spans="3:19">
      <c r="C555" s="476">
        <v>672</v>
      </c>
      <c r="D555" s="476">
        <v>38</v>
      </c>
      <c r="E555" s="476"/>
      <c r="F555" s="476">
        <v>672</v>
      </c>
      <c r="G555" s="15">
        <v>38</v>
      </c>
      <c r="I555" s="15">
        <v>672</v>
      </c>
      <c r="J555" s="15">
        <v>38</v>
      </c>
      <c r="L555" s="15">
        <v>672</v>
      </c>
      <c r="M555" s="15">
        <v>38</v>
      </c>
      <c r="O555" s="15">
        <v>672</v>
      </c>
      <c r="P555" s="15">
        <v>38</v>
      </c>
      <c r="R555" s="15">
        <f>ROW('us01'!AL672)</f>
        <v>672</v>
      </c>
      <c r="S555" s="15">
        <f>COLUMN('us01'!AL672)</f>
        <v>38</v>
      </c>
    </row>
    <row r="556" spans="3:19">
      <c r="C556" s="476">
        <v>673</v>
      </c>
      <c r="D556" s="476">
        <v>38</v>
      </c>
      <c r="E556" s="476"/>
      <c r="F556" s="476">
        <v>673</v>
      </c>
      <c r="G556" s="15">
        <v>38</v>
      </c>
      <c r="I556" s="15">
        <v>673</v>
      </c>
      <c r="J556" s="15">
        <v>38</v>
      </c>
      <c r="L556" s="15">
        <v>673</v>
      </c>
      <c r="M556" s="15">
        <v>38</v>
      </c>
      <c r="O556" s="15">
        <v>673</v>
      </c>
      <c r="P556" s="15">
        <v>38</v>
      </c>
      <c r="R556" s="15">
        <f>ROW('us01'!AL673)</f>
        <v>673</v>
      </c>
      <c r="S556" s="15">
        <f>COLUMN('us01'!AL673)</f>
        <v>38</v>
      </c>
    </row>
    <row r="557" spans="3:19">
      <c r="C557" s="476">
        <v>674</v>
      </c>
      <c r="D557" s="476">
        <v>38</v>
      </c>
      <c r="E557" s="476"/>
      <c r="F557" s="476">
        <v>674</v>
      </c>
      <c r="G557" s="15">
        <v>38</v>
      </c>
      <c r="I557" s="15">
        <v>674</v>
      </c>
      <c r="J557" s="15">
        <v>38</v>
      </c>
      <c r="L557" s="15">
        <v>674</v>
      </c>
      <c r="M557" s="15">
        <v>38</v>
      </c>
      <c r="O557" s="15">
        <v>674</v>
      </c>
      <c r="P557" s="15">
        <v>38</v>
      </c>
      <c r="R557" s="15">
        <f>ROW('us01'!AL674)</f>
        <v>674</v>
      </c>
      <c r="S557" s="15">
        <f>COLUMN('us01'!AL674)</f>
        <v>38</v>
      </c>
    </row>
    <row r="558" spans="3:19">
      <c r="C558" s="476">
        <v>675</v>
      </c>
      <c r="D558" s="476">
        <v>38</v>
      </c>
      <c r="E558" s="476"/>
      <c r="F558" s="476">
        <v>675</v>
      </c>
      <c r="G558" s="15">
        <v>38</v>
      </c>
      <c r="I558" s="15">
        <v>675</v>
      </c>
      <c r="J558" s="15">
        <v>38</v>
      </c>
      <c r="L558" s="15">
        <v>675</v>
      </c>
      <c r="M558" s="15">
        <v>38</v>
      </c>
      <c r="O558" s="15">
        <v>675</v>
      </c>
      <c r="P558" s="15">
        <v>38</v>
      </c>
      <c r="R558" s="15">
        <f>ROW('us01'!AL675)</f>
        <v>675</v>
      </c>
      <c r="S558" s="15">
        <f>COLUMN('us01'!AL675)</f>
        <v>38</v>
      </c>
    </row>
    <row r="559" spans="3:19">
      <c r="C559" s="476">
        <v>676</v>
      </c>
      <c r="D559" s="476">
        <v>38</v>
      </c>
      <c r="E559" s="476"/>
      <c r="F559" s="476">
        <v>676</v>
      </c>
      <c r="G559" s="15">
        <v>38</v>
      </c>
      <c r="I559" s="15">
        <v>676</v>
      </c>
      <c r="J559" s="15">
        <v>38</v>
      </c>
      <c r="L559" s="15">
        <v>676</v>
      </c>
      <c r="M559" s="15">
        <v>38</v>
      </c>
      <c r="O559" s="15">
        <v>676</v>
      </c>
      <c r="P559" s="15">
        <v>38</v>
      </c>
      <c r="R559" s="15">
        <f>ROW('us01'!AL676)</f>
        <v>676</v>
      </c>
      <c r="S559" s="15">
        <f>COLUMN('us01'!AL676)</f>
        <v>38</v>
      </c>
    </row>
    <row r="560" spans="3:19">
      <c r="C560" s="476">
        <v>677</v>
      </c>
      <c r="D560" s="476">
        <v>38</v>
      </c>
      <c r="E560" s="476"/>
      <c r="F560" s="476">
        <v>677</v>
      </c>
      <c r="G560" s="15">
        <v>38</v>
      </c>
      <c r="I560" s="15">
        <v>677</v>
      </c>
      <c r="J560" s="15">
        <v>38</v>
      </c>
      <c r="L560" s="15">
        <v>677</v>
      </c>
      <c r="M560" s="15">
        <v>38</v>
      </c>
      <c r="O560" s="15">
        <v>677</v>
      </c>
      <c r="P560" s="15">
        <v>38</v>
      </c>
      <c r="R560" s="15">
        <f>ROW('us01'!AL677)</f>
        <v>677</v>
      </c>
      <c r="S560" s="15">
        <f>COLUMN('us01'!AL677)</f>
        <v>38</v>
      </c>
    </row>
    <row r="561" spans="3:19">
      <c r="C561" s="476">
        <v>678</v>
      </c>
      <c r="D561" s="476">
        <v>38</v>
      </c>
      <c r="E561" s="476"/>
      <c r="F561" s="476">
        <v>678</v>
      </c>
      <c r="G561" s="15">
        <v>38</v>
      </c>
      <c r="I561" s="15">
        <v>678</v>
      </c>
      <c r="J561" s="15">
        <v>38</v>
      </c>
      <c r="L561" s="15">
        <v>678</v>
      </c>
      <c r="M561" s="15">
        <v>38</v>
      </c>
      <c r="O561" s="15">
        <v>678</v>
      </c>
      <c r="P561" s="15">
        <v>38</v>
      </c>
      <c r="R561" s="15">
        <f>ROW('us01'!AL678)</f>
        <v>678</v>
      </c>
      <c r="S561" s="15">
        <f>COLUMN('us01'!AL678)</f>
        <v>38</v>
      </c>
    </row>
    <row r="562" spans="3:19">
      <c r="C562" s="476">
        <v>664</v>
      </c>
      <c r="D562" s="476">
        <v>43</v>
      </c>
      <c r="E562" s="476"/>
      <c r="F562" s="476">
        <v>664</v>
      </c>
      <c r="G562" s="15">
        <v>43</v>
      </c>
      <c r="I562" s="15">
        <v>664</v>
      </c>
      <c r="J562" s="15">
        <v>43</v>
      </c>
      <c r="L562" s="15">
        <v>664</v>
      </c>
      <c r="M562" s="15">
        <v>43</v>
      </c>
      <c r="O562" s="15">
        <v>664</v>
      </c>
      <c r="P562" s="15">
        <v>43</v>
      </c>
      <c r="R562" s="15">
        <f>ROW('us01'!AQ664)</f>
        <v>664</v>
      </c>
      <c r="S562" s="15">
        <f>COLUMN('us01'!AQ664)</f>
        <v>43</v>
      </c>
    </row>
    <row r="563" spans="3:19">
      <c r="C563" s="476">
        <v>665</v>
      </c>
      <c r="D563" s="476">
        <v>43</v>
      </c>
      <c r="E563" s="476"/>
      <c r="F563" s="476">
        <v>665</v>
      </c>
      <c r="G563" s="15">
        <v>43</v>
      </c>
      <c r="I563" s="15">
        <v>665</v>
      </c>
      <c r="J563" s="15">
        <v>43</v>
      </c>
      <c r="L563" s="15">
        <v>665</v>
      </c>
      <c r="M563" s="15">
        <v>43</v>
      </c>
      <c r="O563" s="15">
        <v>665</v>
      </c>
      <c r="P563" s="15">
        <v>43</v>
      </c>
      <c r="R563" s="15">
        <f>ROW('us01'!AQ665)</f>
        <v>665</v>
      </c>
      <c r="S563" s="15">
        <f>COLUMN('us01'!AQ665)</f>
        <v>43</v>
      </c>
    </row>
    <row r="564" spans="3:19">
      <c r="C564" s="476">
        <v>666</v>
      </c>
      <c r="D564" s="476">
        <v>43</v>
      </c>
      <c r="E564" s="476"/>
      <c r="F564" s="476">
        <v>666</v>
      </c>
      <c r="G564" s="15">
        <v>43</v>
      </c>
      <c r="I564" s="15">
        <v>666</v>
      </c>
      <c r="J564" s="15">
        <v>43</v>
      </c>
      <c r="L564" s="15">
        <v>666</v>
      </c>
      <c r="M564" s="15">
        <v>43</v>
      </c>
      <c r="O564" s="15">
        <v>666</v>
      </c>
      <c r="P564" s="15">
        <v>43</v>
      </c>
      <c r="R564" s="15">
        <f>ROW('us01'!AQ666)</f>
        <v>666</v>
      </c>
      <c r="S564" s="15">
        <f>COLUMN('us01'!AQ666)</f>
        <v>43</v>
      </c>
    </row>
    <row r="565" spans="3:19">
      <c r="C565" s="476">
        <v>667</v>
      </c>
      <c r="D565" s="476">
        <v>43</v>
      </c>
      <c r="E565" s="476"/>
      <c r="F565" s="476">
        <v>667</v>
      </c>
      <c r="G565" s="15">
        <v>43</v>
      </c>
      <c r="I565" s="15">
        <v>667</v>
      </c>
      <c r="J565" s="15">
        <v>43</v>
      </c>
      <c r="L565" s="15">
        <v>667</v>
      </c>
      <c r="M565" s="15">
        <v>43</v>
      </c>
      <c r="O565" s="15">
        <v>667</v>
      </c>
      <c r="P565" s="15">
        <v>43</v>
      </c>
      <c r="R565" s="15">
        <f>ROW('us01'!AQ667)</f>
        <v>667</v>
      </c>
      <c r="S565" s="15">
        <f>COLUMN('us01'!AQ667)</f>
        <v>43</v>
      </c>
    </row>
    <row r="566" spans="3:19">
      <c r="C566" s="476">
        <v>668</v>
      </c>
      <c r="D566" s="476">
        <v>43</v>
      </c>
      <c r="E566" s="476"/>
      <c r="F566" s="476">
        <v>668</v>
      </c>
      <c r="G566" s="15">
        <v>43</v>
      </c>
      <c r="I566" s="15">
        <v>668</v>
      </c>
      <c r="J566" s="15">
        <v>43</v>
      </c>
      <c r="L566" s="15">
        <v>668</v>
      </c>
      <c r="M566" s="15">
        <v>43</v>
      </c>
      <c r="O566" s="15">
        <v>668</v>
      </c>
      <c r="P566" s="15">
        <v>43</v>
      </c>
      <c r="R566" s="15">
        <f>ROW('us01'!AQ668)</f>
        <v>668</v>
      </c>
      <c r="S566" s="15">
        <f>COLUMN('us01'!AQ668)</f>
        <v>43</v>
      </c>
    </row>
    <row r="567" spans="3:19">
      <c r="C567" s="476">
        <v>669</v>
      </c>
      <c r="D567" s="476">
        <v>43</v>
      </c>
      <c r="E567" s="476"/>
      <c r="F567" s="476">
        <v>669</v>
      </c>
      <c r="G567" s="15">
        <v>43</v>
      </c>
      <c r="I567" s="15">
        <v>669</v>
      </c>
      <c r="J567" s="15">
        <v>43</v>
      </c>
      <c r="L567" s="15">
        <v>669</v>
      </c>
      <c r="M567" s="15">
        <v>43</v>
      </c>
      <c r="O567" s="15">
        <v>669</v>
      </c>
      <c r="P567" s="15">
        <v>43</v>
      </c>
      <c r="R567" s="15">
        <f>ROW('us01'!AQ669)</f>
        <v>669</v>
      </c>
      <c r="S567" s="15">
        <f>COLUMN('us01'!AQ669)</f>
        <v>43</v>
      </c>
    </row>
    <row r="568" spans="3:19">
      <c r="C568" s="476">
        <v>670</v>
      </c>
      <c r="D568" s="476">
        <v>43</v>
      </c>
      <c r="E568" s="476"/>
      <c r="F568" s="476">
        <v>670</v>
      </c>
      <c r="G568" s="15">
        <v>43</v>
      </c>
      <c r="I568" s="15">
        <v>670</v>
      </c>
      <c r="J568" s="15">
        <v>43</v>
      </c>
      <c r="L568" s="15">
        <v>670</v>
      </c>
      <c r="M568" s="15">
        <v>43</v>
      </c>
      <c r="O568" s="15">
        <v>670</v>
      </c>
      <c r="P568" s="15">
        <v>43</v>
      </c>
      <c r="R568" s="15">
        <f>ROW('us01'!AQ670)</f>
        <v>670</v>
      </c>
      <c r="S568" s="15">
        <f>COLUMN('us01'!AQ670)</f>
        <v>43</v>
      </c>
    </row>
    <row r="569" spans="3:19">
      <c r="C569" s="476">
        <v>671</v>
      </c>
      <c r="D569" s="476">
        <v>43</v>
      </c>
      <c r="E569" s="476"/>
      <c r="F569" s="476">
        <v>671</v>
      </c>
      <c r="G569" s="15">
        <v>43</v>
      </c>
      <c r="I569" s="15">
        <v>671</v>
      </c>
      <c r="J569" s="15">
        <v>43</v>
      </c>
      <c r="L569" s="15">
        <v>671</v>
      </c>
      <c r="M569" s="15">
        <v>43</v>
      </c>
      <c r="O569" s="15">
        <v>671</v>
      </c>
      <c r="P569" s="15">
        <v>43</v>
      </c>
      <c r="R569" s="15">
        <f>ROW('us01'!AQ671)</f>
        <v>671</v>
      </c>
      <c r="S569" s="15">
        <f>COLUMN('us01'!AQ671)</f>
        <v>43</v>
      </c>
    </row>
    <row r="570" spans="3:19">
      <c r="C570" s="476">
        <v>672</v>
      </c>
      <c r="D570" s="476">
        <v>43</v>
      </c>
      <c r="E570" s="476"/>
      <c r="F570" s="476">
        <v>672</v>
      </c>
      <c r="G570" s="15">
        <v>43</v>
      </c>
      <c r="I570" s="15">
        <v>672</v>
      </c>
      <c r="J570" s="15">
        <v>43</v>
      </c>
      <c r="L570" s="15">
        <v>672</v>
      </c>
      <c r="M570" s="15">
        <v>43</v>
      </c>
      <c r="O570" s="15">
        <v>672</v>
      </c>
      <c r="P570" s="15">
        <v>43</v>
      </c>
      <c r="R570" s="15">
        <f>ROW('us01'!AQ672)</f>
        <v>672</v>
      </c>
      <c r="S570" s="15">
        <f>COLUMN('us01'!AQ672)</f>
        <v>43</v>
      </c>
    </row>
    <row r="571" spans="3:19">
      <c r="C571" s="476">
        <v>673</v>
      </c>
      <c r="D571" s="476">
        <v>43</v>
      </c>
      <c r="E571" s="476"/>
      <c r="F571" s="476">
        <v>673</v>
      </c>
      <c r="G571" s="15">
        <v>43</v>
      </c>
      <c r="I571" s="15">
        <v>673</v>
      </c>
      <c r="J571" s="15">
        <v>43</v>
      </c>
      <c r="L571" s="15">
        <v>673</v>
      </c>
      <c r="M571" s="15">
        <v>43</v>
      </c>
      <c r="O571" s="15">
        <v>673</v>
      </c>
      <c r="P571" s="15">
        <v>43</v>
      </c>
      <c r="R571" s="15">
        <f>ROW('us01'!AQ673)</f>
        <v>673</v>
      </c>
      <c r="S571" s="15">
        <f>COLUMN('us01'!AQ673)</f>
        <v>43</v>
      </c>
    </row>
    <row r="572" spans="3:19">
      <c r="C572" s="476">
        <v>674</v>
      </c>
      <c r="D572" s="476">
        <v>43</v>
      </c>
      <c r="E572" s="476"/>
      <c r="F572" s="476">
        <v>674</v>
      </c>
      <c r="G572" s="15">
        <v>43</v>
      </c>
      <c r="I572" s="15">
        <v>674</v>
      </c>
      <c r="J572" s="15">
        <v>43</v>
      </c>
      <c r="L572" s="15">
        <v>674</v>
      </c>
      <c r="M572" s="15">
        <v>43</v>
      </c>
      <c r="O572" s="15">
        <v>674</v>
      </c>
      <c r="P572" s="15">
        <v>43</v>
      </c>
      <c r="R572" s="15">
        <f>ROW('us01'!AQ674)</f>
        <v>674</v>
      </c>
      <c r="S572" s="15">
        <f>COLUMN('us01'!AQ674)</f>
        <v>43</v>
      </c>
    </row>
    <row r="573" spans="3:19">
      <c r="C573" s="476">
        <v>675</v>
      </c>
      <c r="D573" s="476">
        <v>43</v>
      </c>
      <c r="E573" s="476"/>
      <c r="F573" s="476">
        <v>675</v>
      </c>
      <c r="G573" s="15">
        <v>43</v>
      </c>
      <c r="I573" s="15">
        <v>675</v>
      </c>
      <c r="J573" s="15">
        <v>43</v>
      </c>
      <c r="L573" s="15">
        <v>675</v>
      </c>
      <c r="M573" s="15">
        <v>43</v>
      </c>
      <c r="O573" s="15">
        <v>675</v>
      </c>
      <c r="P573" s="15">
        <v>43</v>
      </c>
      <c r="R573" s="15">
        <f>ROW('us01'!AQ675)</f>
        <v>675</v>
      </c>
      <c r="S573" s="15">
        <f>COLUMN('us01'!AQ675)</f>
        <v>43</v>
      </c>
    </row>
    <row r="574" spans="3:19">
      <c r="C574" s="476">
        <v>676</v>
      </c>
      <c r="D574" s="476">
        <v>43</v>
      </c>
      <c r="E574" s="476"/>
      <c r="F574" s="476">
        <v>676</v>
      </c>
      <c r="G574" s="15">
        <v>43</v>
      </c>
      <c r="I574" s="15">
        <v>676</v>
      </c>
      <c r="J574" s="15">
        <v>43</v>
      </c>
      <c r="L574" s="15">
        <v>676</v>
      </c>
      <c r="M574" s="15">
        <v>43</v>
      </c>
      <c r="O574" s="15">
        <v>676</v>
      </c>
      <c r="P574" s="15">
        <v>43</v>
      </c>
      <c r="R574" s="15">
        <f>ROW('us01'!AQ676)</f>
        <v>676</v>
      </c>
      <c r="S574" s="15">
        <f>COLUMN('us01'!AQ676)</f>
        <v>43</v>
      </c>
    </row>
    <row r="575" spans="3:19">
      <c r="C575" s="476">
        <v>677</v>
      </c>
      <c r="D575" s="476">
        <v>43</v>
      </c>
      <c r="E575" s="476"/>
      <c r="F575" s="476">
        <v>677</v>
      </c>
      <c r="G575" s="15">
        <v>43</v>
      </c>
      <c r="I575" s="15">
        <v>677</v>
      </c>
      <c r="J575" s="15">
        <v>43</v>
      </c>
      <c r="L575" s="15">
        <v>677</v>
      </c>
      <c r="M575" s="15">
        <v>43</v>
      </c>
      <c r="O575" s="15">
        <v>677</v>
      </c>
      <c r="P575" s="15">
        <v>43</v>
      </c>
      <c r="R575" s="15">
        <f>ROW('us01'!AQ677)</f>
        <v>677</v>
      </c>
      <c r="S575" s="15">
        <f>COLUMN('us01'!AQ677)</f>
        <v>43</v>
      </c>
    </row>
    <row r="576" spans="3:19">
      <c r="C576" s="476">
        <v>678</v>
      </c>
      <c r="D576" s="476">
        <v>43</v>
      </c>
      <c r="E576" s="476"/>
      <c r="F576" s="476">
        <v>678</v>
      </c>
      <c r="G576" s="15">
        <v>43</v>
      </c>
      <c r="I576" s="15">
        <v>678</v>
      </c>
      <c r="J576" s="15">
        <v>43</v>
      </c>
      <c r="L576" s="15">
        <v>678</v>
      </c>
      <c r="M576" s="15">
        <v>43</v>
      </c>
      <c r="O576" s="15">
        <v>678</v>
      </c>
      <c r="P576" s="15">
        <v>43</v>
      </c>
      <c r="R576" s="15">
        <f>ROW('us01'!AQ678)</f>
        <v>678</v>
      </c>
      <c r="S576" s="15">
        <f>COLUMN('us01'!AQ678)</f>
        <v>43</v>
      </c>
    </row>
    <row r="577" spans="3:19">
      <c r="C577" s="476">
        <v>708</v>
      </c>
      <c r="D577" s="476">
        <v>34</v>
      </c>
      <c r="E577" s="476"/>
      <c r="F577" s="476">
        <v>708</v>
      </c>
      <c r="G577" s="15">
        <v>34</v>
      </c>
      <c r="I577" s="15">
        <v>708</v>
      </c>
      <c r="J577" s="15">
        <v>34</v>
      </c>
      <c r="L577" s="15">
        <v>708</v>
      </c>
      <c r="M577" s="15">
        <v>34</v>
      </c>
      <c r="O577" s="15">
        <v>708</v>
      </c>
      <c r="P577" s="15">
        <v>34</v>
      </c>
      <c r="R577" s="15">
        <f>ROW('us01'!AH708)</f>
        <v>708</v>
      </c>
      <c r="S577" s="15">
        <f>COLUMN('us01'!AH708)</f>
        <v>34</v>
      </c>
    </row>
    <row r="578" spans="3:19">
      <c r="C578" s="476">
        <v>711</v>
      </c>
      <c r="D578" s="476">
        <v>34</v>
      </c>
      <c r="E578" s="476"/>
      <c r="F578" s="476">
        <v>711</v>
      </c>
      <c r="G578" s="15">
        <v>34</v>
      </c>
      <c r="I578" s="15">
        <v>711</v>
      </c>
      <c r="J578" s="15">
        <v>34</v>
      </c>
      <c r="L578" s="15">
        <v>711</v>
      </c>
      <c r="M578" s="15">
        <v>34</v>
      </c>
      <c r="O578" s="15">
        <v>711</v>
      </c>
      <c r="P578" s="15">
        <v>34</v>
      </c>
      <c r="R578" s="15">
        <f>ROW('us01'!AH711)</f>
        <v>711</v>
      </c>
      <c r="S578" s="15">
        <f>COLUMN('us01'!AH711)</f>
        <v>34</v>
      </c>
    </row>
    <row r="579" spans="3:19">
      <c r="C579" s="476">
        <v>714</v>
      </c>
      <c r="D579" s="476">
        <v>34</v>
      </c>
      <c r="E579" s="476"/>
      <c r="F579" s="476">
        <v>714</v>
      </c>
      <c r="G579" s="15">
        <v>34</v>
      </c>
      <c r="I579" s="15">
        <v>714</v>
      </c>
      <c r="J579" s="15">
        <v>34</v>
      </c>
      <c r="L579" s="15">
        <v>714</v>
      </c>
      <c r="M579" s="15">
        <v>34</v>
      </c>
      <c r="O579" s="15">
        <v>714</v>
      </c>
      <c r="P579" s="15">
        <v>34</v>
      </c>
      <c r="R579" s="15">
        <f>ROW('us01'!AH714)</f>
        <v>714</v>
      </c>
      <c r="S579" s="15">
        <f>COLUMN('us01'!AH714)</f>
        <v>34</v>
      </c>
    </row>
    <row r="580" spans="3:19">
      <c r="C580" s="476">
        <v>717</v>
      </c>
      <c r="D580" s="476">
        <v>34</v>
      </c>
      <c r="E580" s="476"/>
      <c r="F580" s="476">
        <v>717</v>
      </c>
      <c r="G580" s="15">
        <v>34</v>
      </c>
      <c r="I580" s="15">
        <v>717</v>
      </c>
      <c r="J580" s="15">
        <v>34</v>
      </c>
      <c r="L580" s="15">
        <v>717</v>
      </c>
      <c r="M580" s="15">
        <v>34</v>
      </c>
      <c r="O580" s="15">
        <v>717</v>
      </c>
      <c r="P580" s="15">
        <v>34</v>
      </c>
      <c r="R580" s="15">
        <f>ROW('us01'!AH717)</f>
        <v>717</v>
      </c>
      <c r="S580" s="15">
        <f>COLUMN('us01'!AH717)</f>
        <v>34</v>
      </c>
    </row>
    <row r="581" spans="3:19">
      <c r="C581" s="476">
        <v>720</v>
      </c>
      <c r="D581" s="476">
        <v>34</v>
      </c>
      <c r="E581" s="476"/>
      <c r="F581" s="476">
        <v>720</v>
      </c>
      <c r="G581" s="15">
        <v>34</v>
      </c>
      <c r="I581" s="15">
        <v>720</v>
      </c>
      <c r="J581" s="15">
        <v>34</v>
      </c>
      <c r="L581" s="15">
        <v>720</v>
      </c>
      <c r="M581" s="15">
        <v>34</v>
      </c>
      <c r="O581" s="15">
        <v>720</v>
      </c>
      <c r="P581" s="15">
        <v>34</v>
      </c>
      <c r="R581" s="15">
        <f>ROW('us01'!AH720)</f>
        <v>720</v>
      </c>
      <c r="S581" s="15">
        <f>COLUMN('us01'!AH720)</f>
        <v>34</v>
      </c>
    </row>
    <row r="582" spans="3:19">
      <c r="C582" s="476">
        <v>723</v>
      </c>
      <c r="D582" s="476">
        <v>34</v>
      </c>
      <c r="E582" s="476"/>
      <c r="F582" s="476">
        <v>723</v>
      </c>
      <c r="G582" s="15">
        <v>34</v>
      </c>
      <c r="I582" s="15">
        <v>723</v>
      </c>
      <c r="J582" s="15">
        <v>34</v>
      </c>
      <c r="L582" s="15">
        <v>723</v>
      </c>
      <c r="M582" s="15">
        <v>34</v>
      </c>
      <c r="O582" s="15">
        <v>723</v>
      </c>
      <c r="P582" s="15">
        <v>34</v>
      </c>
      <c r="R582" s="15">
        <f>ROW('us01'!AH723)</f>
        <v>723</v>
      </c>
      <c r="S582" s="15">
        <f>COLUMN('us01'!AH723)</f>
        <v>34</v>
      </c>
    </row>
    <row r="583" spans="3:19">
      <c r="C583" s="476">
        <v>784</v>
      </c>
      <c r="D583" s="476">
        <v>47</v>
      </c>
      <c r="E583" s="476"/>
      <c r="F583" s="476">
        <v>784</v>
      </c>
      <c r="G583" s="15">
        <v>47</v>
      </c>
      <c r="I583" s="15">
        <v>784</v>
      </c>
      <c r="J583" s="15">
        <v>47</v>
      </c>
      <c r="L583" s="15">
        <v>784</v>
      </c>
      <c r="M583" s="15">
        <v>47</v>
      </c>
      <c r="O583" s="15">
        <v>784</v>
      </c>
      <c r="P583" s="15">
        <v>47</v>
      </c>
      <c r="R583" s="15">
        <f>ROW('us01'!AU784)</f>
        <v>784</v>
      </c>
      <c r="S583" s="15">
        <f>COLUMN('us01'!AU784)</f>
        <v>47</v>
      </c>
    </row>
    <row r="584" spans="3:19">
      <c r="C584" s="476">
        <v>790</v>
      </c>
      <c r="D584" s="476">
        <v>47</v>
      </c>
      <c r="E584" s="476"/>
      <c r="F584" s="476">
        <v>790</v>
      </c>
      <c r="G584" s="15">
        <v>47</v>
      </c>
      <c r="I584" s="15">
        <v>790</v>
      </c>
      <c r="J584" s="15">
        <v>47</v>
      </c>
      <c r="L584" s="15">
        <v>790</v>
      </c>
      <c r="M584" s="15">
        <v>47</v>
      </c>
      <c r="O584" s="15">
        <v>790</v>
      </c>
      <c r="P584" s="15">
        <v>47</v>
      </c>
      <c r="R584" s="15">
        <f>ROW('us01'!AU790)</f>
        <v>790</v>
      </c>
      <c r="S584" s="15">
        <f>COLUMN('us01'!AU790)</f>
        <v>47</v>
      </c>
    </row>
    <row r="585" spans="3:19">
      <c r="C585" s="476">
        <v>796</v>
      </c>
      <c r="D585" s="476">
        <v>47</v>
      </c>
      <c r="E585" s="476"/>
      <c r="F585" s="476">
        <v>796</v>
      </c>
      <c r="G585" s="15">
        <v>47</v>
      </c>
      <c r="I585" s="15">
        <v>796</v>
      </c>
      <c r="J585" s="15">
        <v>47</v>
      </c>
      <c r="L585" s="15">
        <v>796</v>
      </c>
      <c r="M585" s="15">
        <v>47</v>
      </c>
      <c r="O585" s="15">
        <v>796</v>
      </c>
      <c r="P585" s="15">
        <v>47</v>
      </c>
      <c r="R585" s="15">
        <f>ROW('us01'!AU796)</f>
        <v>796</v>
      </c>
      <c r="S585" s="15">
        <f>COLUMN('us01'!AU796)</f>
        <v>47</v>
      </c>
    </row>
    <row r="586" spans="3:19">
      <c r="C586" s="476">
        <v>811</v>
      </c>
      <c r="D586" s="476">
        <v>37</v>
      </c>
      <c r="E586" s="476"/>
      <c r="F586" s="476">
        <v>811</v>
      </c>
      <c r="G586" s="15">
        <v>37</v>
      </c>
      <c r="I586" s="15">
        <v>811</v>
      </c>
      <c r="J586" s="15">
        <v>37</v>
      </c>
      <c r="L586" s="15">
        <v>813</v>
      </c>
      <c r="M586" s="15">
        <v>37</v>
      </c>
      <c r="O586" s="15">
        <v>813</v>
      </c>
      <c r="P586" s="15">
        <v>37</v>
      </c>
      <c r="R586" s="15">
        <f>ROW('us01'!AK813)</f>
        <v>813</v>
      </c>
      <c r="S586" s="15">
        <f>COLUMN('us01'!AK813)</f>
        <v>37</v>
      </c>
    </row>
    <row r="587" spans="3:19">
      <c r="C587" s="476">
        <v>820</v>
      </c>
      <c r="D587" s="476">
        <v>35</v>
      </c>
      <c r="E587" s="476"/>
      <c r="F587" s="476">
        <v>820</v>
      </c>
      <c r="G587" s="15">
        <v>35</v>
      </c>
      <c r="I587" s="15">
        <v>820</v>
      </c>
      <c r="J587" s="15">
        <v>35</v>
      </c>
      <c r="L587" s="15">
        <v>822</v>
      </c>
      <c r="M587" s="15">
        <v>35</v>
      </c>
      <c r="O587" s="15">
        <v>822</v>
      </c>
      <c r="P587" s="15">
        <v>35</v>
      </c>
      <c r="R587" s="15">
        <f>ROW('us01'!AI822)</f>
        <v>822</v>
      </c>
      <c r="S587" s="15">
        <f>COLUMN('us01'!AI822)</f>
        <v>35</v>
      </c>
    </row>
    <row r="588" spans="3:19">
      <c r="C588" s="476">
        <v>867</v>
      </c>
      <c r="D588" s="476">
        <v>12</v>
      </c>
      <c r="E588" s="476"/>
      <c r="F588" s="476">
        <v>867</v>
      </c>
      <c r="G588" s="15">
        <v>12</v>
      </c>
      <c r="I588" s="15">
        <v>867</v>
      </c>
      <c r="J588" s="15">
        <v>12</v>
      </c>
      <c r="L588" s="15">
        <v>869</v>
      </c>
      <c r="M588" s="15">
        <v>12</v>
      </c>
      <c r="O588" s="15">
        <v>869</v>
      </c>
      <c r="P588" s="15">
        <v>12</v>
      </c>
      <c r="R588" s="15">
        <f>ROW('us01'!L869)</f>
        <v>869</v>
      </c>
      <c r="S588" s="15">
        <f>COLUMN('us01'!L869)</f>
        <v>12</v>
      </c>
    </row>
    <row r="589" spans="3:19">
      <c r="C589" s="476">
        <v>868</v>
      </c>
      <c r="D589" s="476">
        <v>12</v>
      </c>
      <c r="E589" s="476"/>
      <c r="F589" s="476">
        <v>868</v>
      </c>
      <c r="G589" s="15">
        <v>12</v>
      </c>
      <c r="I589" s="15">
        <v>868</v>
      </c>
      <c r="J589" s="15">
        <v>12</v>
      </c>
      <c r="L589" s="15">
        <v>870</v>
      </c>
      <c r="M589" s="15">
        <v>12</v>
      </c>
      <c r="O589" s="15">
        <v>870</v>
      </c>
      <c r="P589" s="15">
        <v>12</v>
      </c>
      <c r="R589" s="15">
        <f>ROW('us01'!L870)</f>
        <v>870</v>
      </c>
      <c r="S589" s="15">
        <f>COLUMN('us01'!L870)</f>
        <v>12</v>
      </c>
    </row>
    <row r="590" spans="3:19">
      <c r="C590" s="476">
        <v>869</v>
      </c>
      <c r="D590" s="476">
        <v>12</v>
      </c>
      <c r="E590" s="476"/>
      <c r="F590" s="476">
        <v>869</v>
      </c>
      <c r="G590" s="15">
        <v>12</v>
      </c>
      <c r="I590" s="15">
        <v>869</v>
      </c>
      <c r="J590" s="15">
        <v>12</v>
      </c>
      <c r="L590" s="15">
        <v>871</v>
      </c>
      <c r="M590" s="15">
        <v>12</v>
      </c>
      <c r="O590" s="15">
        <v>871</v>
      </c>
      <c r="P590" s="15">
        <v>12</v>
      </c>
      <c r="R590" s="15">
        <f>ROW('us01'!L871)</f>
        <v>871</v>
      </c>
      <c r="S590" s="15">
        <f>COLUMN('us01'!L871)</f>
        <v>12</v>
      </c>
    </row>
    <row r="591" spans="3:19">
      <c r="C591" s="476">
        <v>870</v>
      </c>
      <c r="D591" s="476">
        <v>12</v>
      </c>
      <c r="E591" s="476"/>
      <c r="F591" s="476">
        <v>870</v>
      </c>
      <c r="G591" s="15">
        <v>12</v>
      </c>
      <c r="I591" s="15">
        <v>870</v>
      </c>
      <c r="J591" s="15">
        <v>12</v>
      </c>
      <c r="L591" s="15">
        <v>872</v>
      </c>
      <c r="M591" s="15">
        <v>12</v>
      </c>
      <c r="O591" s="15">
        <v>872</v>
      </c>
      <c r="P591" s="15">
        <v>12</v>
      </c>
      <c r="R591" s="15">
        <f>ROW('us01'!L872)</f>
        <v>872</v>
      </c>
      <c r="S591" s="15">
        <f>COLUMN('us01'!L872)</f>
        <v>12</v>
      </c>
    </row>
    <row r="592" spans="3:19">
      <c r="C592" s="476">
        <v>871</v>
      </c>
      <c r="D592" s="476">
        <v>12</v>
      </c>
      <c r="E592" s="476"/>
      <c r="F592" s="476">
        <v>871</v>
      </c>
      <c r="G592" s="15">
        <v>12</v>
      </c>
      <c r="I592" s="15">
        <v>871</v>
      </c>
      <c r="J592" s="15">
        <v>12</v>
      </c>
      <c r="L592" s="15">
        <v>873</v>
      </c>
      <c r="M592" s="15">
        <v>12</v>
      </c>
      <c r="O592" s="15">
        <v>873</v>
      </c>
      <c r="P592" s="15">
        <v>12</v>
      </c>
      <c r="R592" s="15">
        <f>ROW('us01'!L873)</f>
        <v>873</v>
      </c>
      <c r="S592" s="15">
        <f>COLUMN('us01'!L873)</f>
        <v>12</v>
      </c>
    </row>
    <row r="593" spans="3:19">
      <c r="C593" s="476">
        <v>872</v>
      </c>
      <c r="D593" s="476">
        <v>12</v>
      </c>
      <c r="E593" s="476"/>
      <c r="F593" s="476">
        <v>872</v>
      </c>
      <c r="G593" s="15">
        <v>12</v>
      </c>
      <c r="I593" s="15">
        <v>872</v>
      </c>
      <c r="J593" s="15">
        <v>12</v>
      </c>
      <c r="L593" s="15">
        <v>874</v>
      </c>
      <c r="M593" s="15">
        <v>12</v>
      </c>
      <c r="O593" s="15">
        <v>874</v>
      </c>
      <c r="P593" s="15">
        <v>12</v>
      </c>
      <c r="R593" s="15">
        <f>ROW('us01'!L874)</f>
        <v>874</v>
      </c>
      <c r="S593" s="15">
        <f>COLUMN('us01'!L874)</f>
        <v>12</v>
      </c>
    </row>
    <row r="594" spans="3:19">
      <c r="C594" s="476">
        <v>867</v>
      </c>
      <c r="D594" s="476">
        <v>18</v>
      </c>
      <c r="E594" s="476"/>
      <c r="F594" s="476">
        <v>867</v>
      </c>
      <c r="G594" s="15">
        <v>18</v>
      </c>
      <c r="I594" s="15">
        <v>867</v>
      </c>
      <c r="J594" s="15">
        <v>18</v>
      </c>
      <c r="L594" s="15">
        <v>869</v>
      </c>
      <c r="M594" s="15">
        <v>18</v>
      </c>
      <c r="O594" s="15">
        <v>869</v>
      </c>
      <c r="P594" s="15">
        <v>18</v>
      </c>
      <c r="R594" s="15">
        <f>ROW('us01'!R869)</f>
        <v>869</v>
      </c>
      <c r="S594" s="15">
        <f>COLUMN('us01'!R869)</f>
        <v>18</v>
      </c>
    </row>
    <row r="595" spans="3:19">
      <c r="C595" s="476">
        <v>868</v>
      </c>
      <c r="D595" s="476">
        <v>18</v>
      </c>
      <c r="E595" s="476"/>
      <c r="F595" s="476">
        <v>868</v>
      </c>
      <c r="G595" s="15">
        <v>18</v>
      </c>
      <c r="I595" s="15">
        <v>868</v>
      </c>
      <c r="J595" s="15">
        <v>18</v>
      </c>
      <c r="L595" s="15">
        <v>870</v>
      </c>
      <c r="M595" s="15">
        <v>18</v>
      </c>
      <c r="O595" s="15">
        <v>870</v>
      </c>
      <c r="P595" s="15">
        <v>18</v>
      </c>
      <c r="R595" s="15">
        <f>ROW('us01'!R870)</f>
        <v>870</v>
      </c>
      <c r="S595" s="15">
        <f>COLUMN('us01'!R870)</f>
        <v>18</v>
      </c>
    </row>
    <row r="596" spans="3:19">
      <c r="C596" s="476">
        <v>869</v>
      </c>
      <c r="D596" s="476">
        <v>18</v>
      </c>
      <c r="E596" s="476"/>
      <c r="F596" s="476">
        <v>869</v>
      </c>
      <c r="G596" s="15">
        <v>18</v>
      </c>
      <c r="I596" s="15">
        <v>869</v>
      </c>
      <c r="J596" s="15">
        <v>18</v>
      </c>
      <c r="L596" s="15">
        <v>871</v>
      </c>
      <c r="M596" s="15">
        <v>18</v>
      </c>
      <c r="O596" s="15">
        <v>871</v>
      </c>
      <c r="P596" s="15">
        <v>18</v>
      </c>
      <c r="R596" s="15">
        <f>ROW('us01'!R871)</f>
        <v>871</v>
      </c>
      <c r="S596" s="15">
        <f>COLUMN('us01'!R871)</f>
        <v>18</v>
      </c>
    </row>
    <row r="597" spans="3:19">
      <c r="C597" s="476">
        <v>870</v>
      </c>
      <c r="D597" s="476">
        <v>18</v>
      </c>
      <c r="E597" s="476"/>
      <c r="F597" s="476">
        <v>870</v>
      </c>
      <c r="G597" s="15">
        <v>18</v>
      </c>
      <c r="I597" s="15">
        <v>870</v>
      </c>
      <c r="J597" s="15">
        <v>18</v>
      </c>
      <c r="L597" s="15">
        <v>872</v>
      </c>
      <c r="M597" s="15">
        <v>18</v>
      </c>
      <c r="O597" s="15">
        <v>872</v>
      </c>
      <c r="P597" s="15">
        <v>18</v>
      </c>
      <c r="R597" s="15">
        <f>ROW('us01'!R872)</f>
        <v>872</v>
      </c>
      <c r="S597" s="15">
        <f>COLUMN('us01'!R872)</f>
        <v>18</v>
      </c>
    </row>
    <row r="598" spans="3:19">
      <c r="C598" s="476">
        <v>871</v>
      </c>
      <c r="D598" s="476">
        <v>18</v>
      </c>
      <c r="E598" s="476"/>
      <c r="F598" s="476">
        <v>871</v>
      </c>
      <c r="G598" s="15">
        <v>18</v>
      </c>
      <c r="I598" s="15">
        <v>871</v>
      </c>
      <c r="J598" s="15">
        <v>18</v>
      </c>
      <c r="L598" s="15">
        <v>873</v>
      </c>
      <c r="M598" s="15">
        <v>18</v>
      </c>
      <c r="O598" s="15">
        <v>873</v>
      </c>
      <c r="P598" s="15">
        <v>18</v>
      </c>
      <c r="R598" s="15">
        <f>ROW('us01'!R873)</f>
        <v>873</v>
      </c>
      <c r="S598" s="15">
        <f>COLUMN('us01'!R873)</f>
        <v>18</v>
      </c>
    </row>
    <row r="599" spans="3:19">
      <c r="C599" s="476">
        <v>872</v>
      </c>
      <c r="D599" s="476">
        <v>18</v>
      </c>
      <c r="E599" s="476"/>
      <c r="F599" s="476">
        <v>872</v>
      </c>
      <c r="G599" s="15">
        <v>18</v>
      </c>
      <c r="I599" s="15">
        <v>872</v>
      </c>
      <c r="J599" s="15">
        <v>18</v>
      </c>
      <c r="L599" s="15">
        <v>874</v>
      </c>
      <c r="M599" s="15">
        <v>18</v>
      </c>
      <c r="O599" s="15">
        <v>874</v>
      </c>
      <c r="P599" s="15">
        <v>18</v>
      </c>
      <c r="R599" s="15">
        <f>ROW('us01'!R874)</f>
        <v>874</v>
      </c>
      <c r="S599" s="15">
        <f>COLUMN('us01'!R874)</f>
        <v>18</v>
      </c>
    </row>
    <row r="600" spans="3:19">
      <c r="C600" s="476">
        <v>867</v>
      </c>
      <c r="D600" s="476">
        <v>42</v>
      </c>
      <c r="E600" s="476"/>
      <c r="F600" s="476">
        <v>867</v>
      </c>
      <c r="G600" s="15">
        <v>42</v>
      </c>
      <c r="I600" s="15">
        <v>867</v>
      </c>
      <c r="J600" s="15">
        <v>42</v>
      </c>
      <c r="L600" s="15">
        <v>869</v>
      </c>
      <c r="M600" s="15">
        <v>42</v>
      </c>
      <c r="O600" s="15">
        <v>869</v>
      </c>
      <c r="P600" s="15">
        <v>42</v>
      </c>
      <c r="R600" s="15">
        <f>ROW('us01'!AP869)</f>
        <v>869</v>
      </c>
      <c r="S600" s="15">
        <f>COLUMN('us01'!AP869)</f>
        <v>42</v>
      </c>
    </row>
    <row r="601" spans="3:19">
      <c r="C601" s="476">
        <v>868</v>
      </c>
      <c r="D601" s="476">
        <v>42</v>
      </c>
      <c r="E601" s="476"/>
      <c r="F601" s="476">
        <v>868</v>
      </c>
      <c r="G601" s="15">
        <v>42</v>
      </c>
      <c r="I601" s="15">
        <v>868</v>
      </c>
      <c r="J601" s="15">
        <v>42</v>
      </c>
      <c r="L601" s="15">
        <v>870</v>
      </c>
      <c r="M601" s="15">
        <v>42</v>
      </c>
      <c r="O601" s="15">
        <v>870</v>
      </c>
      <c r="P601" s="15">
        <v>42</v>
      </c>
      <c r="R601" s="15">
        <f>ROW('us01'!AP870)</f>
        <v>870</v>
      </c>
      <c r="S601" s="15">
        <f>COLUMN('us01'!AP870)</f>
        <v>42</v>
      </c>
    </row>
    <row r="602" spans="3:19">
      <c r="C602" s="476">
        <v>869</v>
      </c>
      <c r="D602" s="476">
        <v>42</v>
      </c>
      <c r="E602" s="476"/>
      <c r="F602" s="476">
        <v>869</v>
      </c>
      <c r="G602" s="15">
        <v>42</v>
      </c>
      <c r="I602" s="15">
        <v>869</v>
      </c>
      <c r="J602" s="15">
        <v>42</v>
      </c>
      <c r="L602" s="15">
        <v>871</v>
      </c>
      <c r="M602" s="15">
        <v>42</v>
      </c>
      <c r="O602" s="15">
        <v>871</v>
      </c>
      <c r="P602" s="15">
        <v>42</v>
      </c>
      <c r="R602" s="15">
        <f>ROW('us01'!AP871)</f>
        <v>871</v>
      </c>
      <c r="S602" s="15">
        <f>COLUMN('us01'!AP871)</f>
        <v>42</v>
      </c>
    </row>
    <row r="603" spans="3:19">
      <c r="C603" s="476">
        <v>870</v>
      </c>
      <c r="D603" s="476">
        <v>42</v>
      </c>
      <c r="E603" s="476"/>
      <c r="F603" s="476">
        <v>870</v>
      </c>
      <c r="G603" s="15">
        <v>42</v>
      </c>
      <c r="I603" s="15">
        <v>870</v>
      </c>
      <c r="J603" s="15">
        <v>42</v>
      </c>
      <c r="L603" s="15">
        <v>872</v>
      </c>
      <c r="M603" s="15">
        <v>42</v>
      </c>
      <c r="O603" s="15">
        <v>872</v>
      </c>
      <c r="P603" s="15">
        <v>42</v>
      </c>
      <c r="R603" s="15">
        <f>ROW('us01'!AP872)</f>
        <v>872</v>
      </c>
      <c r="S603" s="15">
        <f>COLUMN('us01'!AP872)</f>
        <v>42</v>
      </c>
    </row>
    <row r="604" spans="3:19">
      <c r="C604" s="476">
        <v>871</v>
      </c>
      <c r="D604" s="476">
        <v>42</v>
      </c>
      <c r="E604" s="476"/>
      <c r="F604" s="476">
        <v>871</v>
      </c>
      <c r="G604" s="15">
        <v>42</v>
      </c>
      <c r="I604" s="15">
        <v>871</v>
      </c>
      <c r="J604" s="15">
        <v>42</v>
      </c>
      <c r="L604" s="15">
        <v>873</v>
      </c>
      <c r="M604" s="15">
        <v>42</v>
      </c>
      <c r="O604" s="15">
        <v>873</v>
      </c>
      <c r="P604" s="15">
        <v>42</v>
      </c>
      <c r="R604" s="15">
        <f>ROW('us01'!AP873)</f>
        <v>873</v>
      </c>
      <c r="S604" s="15">
        <f>COLUMN('us01'!AP873)</f>
        <v>42</v>
      </c>
    </row>
    <row r="605" spans="3:19">
      <c r="C605" s="476">
        <v>872</v>
      </c>
      <c r="D605" s="476">
        <v>42</v>
      </c>
      <c r="E605" s="476"/>
      <c r="F605" s="476">
        <v>872</v>
      </c>
      <c r="G605" s="15">
        <v>42</v>
      </c>
      <c r="I605" s="15">
        <v>872</v>
      </c>
      <c r="J605" s="15">
        <v>42</v>
      </c>
      <c r="L605" s="15">
        <v>874</v>
      </c>
      <c r="M605" s="15">
        <v>42</v>
      </c>
      <c r="O605" s="15">
        <v>874</v>
      </c>
      <c r="P605" s="15">
        <v>42</v>
      </c>
      <c r="R605" s="15">
        <f>ROW('us01'!AP874)</f>
        <v>874</v>
      </c>
      <c r="S605" s="15">
        <f>COLUMN('us01'!AP874)</f>
        <v>42</v>
      </c>
    </row>
    <row r="606" spans="3:19">
      <c r="C606" s="476">
        <v>867</v>
      </c>
      <c r="D606" s="476">
        <v>48</v>
      </c>
      <c r="E606" s="476"/>
      <c r="F606" s="476">
        <v>867</v>
      </c>
      <c r="G606" s="15">
        <v>48</v>
      </c>
      <c r="I606" s="15">
        <v>867</v>
      </c>
      <c r="J606" s="15">
        <v>48</v>
      </c>
      <c r="L606" s="15">
        <v>869</v>
      </c>
      <c r="M606" s="15">
        <v>48</v>
      </c>
      <c r="O606" s="15">
        <v>869</v>
      </c>
      <c r="P606" s="15">
        <v>48</v>
      </c>
      <c r="R606" s="15">
        <f>ROW('us01'!AV869)</f>
        <v>869</v>
      </c>
      <c r="S606" s="15">
        <f>COLUMN('us01'!AV869)</f>
        <v>48</v>
      </c>
    </row>
    <row r="607" spans="3:19">
      <c r="C607" s="476">
        <v>868</v>
      </c>
      <c r="D607" s="476">
        <v>48</v>
      </c>
      <c r="E607" s="476"/>
      <c r="F607" s="476">
        <v>868</v>
      </c>
      <c r="G607" s="15">
        <v>48</v>
      </c>
      <c r="I607" s="15">
        <v>868</v>
      </c>
      <c r="J607" s="15">
        <v>48</v>
      </c>
      <c r="L607" s="15">
        <v>870</v>
      </c>
      <c r="M607" s="15">
        <v>48</v>
      </c>
      <c r="O607" s="15">
        <v>870</v>
      </c>
      <c r="P607" s="15">
        <v>48</v>
      </c>
      <c r="R607" s="15">
        <f>ROW('us01'!AV870)</f>
        <v>870</v>
      </c>
      <c r="S607" s="15">
        <f>COLUMN('us01'!AV870)</f>
        <v>48</v>
      </c>
    </row>
    <row r="608" spans="3:19">
      <c r="C608" s="476">
        <v>869</v>
      </c>
      <c r="D608" s="476">
        <v>48</v>
      </c>
      <c r="E608" s="476"/>
      <c r="F608" s="476">
        <v>869</v>
      </c>
      <c r="G608" s="15">
        <v>48</v>
      </c>
      <c r="I608" s="15">
        <v>869</v>
      </c>
      <c r="J608" s="15">
        <v>48</v>
      </c>
      <c r="L608" s="15">
        <v>871</v>
      </c>
      <c r="M608" s="15">
        <v>48</v>
      </c>
      <c r="O608" s="15">
        <v>871</v>
      </c>
      <c r="P608" s="15">
        <v>48</v>
      </c>
      <c r="R608" s="15">
        <f>ROW('us01'!AV871)</f>
        <v>871</v>
      </c>
      <c r="S608" s="15">
        <f>COLUMN('us01'!AV871)</f>
        <v>48</v>
      </c>
    </row>
    <row r="609" spans="3:20">
      <c r="C609" s="476">
        <v>870</v>
      </c>
      <c r="D609" s="476">
        <v>48</v>
      </c>
      <c r="E609" s="476"/>
      <c r="F609" s="476">
        <v>870</v>
      </c>
      <c r="G609" s="15">
        <v>48</v>
      </c>
      <c r="I609" s="15">
        <v>870</v>
      </c>
      <c r="J609" s="15">
        <v>48</v>
      </c>
      <c r="L609" s="15">
        <v>872</v>
      </c>
      <c r="M609" s="15">
        <v>48</v>
      </c>
      <c r="O609" s="15">
        <v>872</v>
      </c>
      <c r="P609" s="15">
        <v>48</v>
      </c>
      <c r="R609" s="15">
        <f>ROW('us01'!AV872)</f>
        <v>872</v>
      </c>
      <c r="S609" s="15">
        <f>COLUMN('us01'!AV872)</f>
        <v>48</v>
      </c>
    </row>
    <row r="610" spans="3:20">
      <c r="C610" s="476">
        <v>871</v>
      </c>
      <c r="D610" s="476">
        <v>48</v>
      </c>
      <c r="E610" s="476"/>
      <c r="F610" s="476">
        <v>871</v>
      </c>
      <c r="G610" s="15">
        <v>48</v>
      </c>
      <c r="I610" s="15">
        <v>871</v>
      </c>
      <c r="J610" s="15">
        <v>48</v>
      </c>
      <c r="L610" s="15">
        <v>873</v>
      </c>
      <c r="M610" s="15">
        <v>48</v>
      </c>
      <c r="O610" s="15">
        <v>873</v>
      </c>
      <c r="P610" s="15">
        <v>48</v>
      </c>
      <c r="R610" s="15">
        <f>ROW('us01'!AV873)</f>
        <v>873</v>
      </c>
      <c r="S610" s="15">
        <f>COLUMN('us01'!AV873)</f>
        <v>48</v>
      </c>
    </row>
    <row r="611" spans="3:20">
      <c r="C611" s="476">
        <v>872</v>
      </c>
      <c r="D611" s="476">
        <v>48</v>
      </c>
      <c r="E611" s="476"/>
      <c r="F611" s="476">
        <v>872</v>
      </c>
      <c r="G611" s="15">
        <v>48</v>
      </c>
      <c r="I611" s="15">
        <v>872</v>
      </c>
      <c r="J611" s="15">
        <v>48</v>
      </c>
      <c r="L611" s="15">
        <v>874</v>
      </c>
      <c r="M611" s="15">
        <v>48</v>
      </c>
      <c r="O611" s="15">
        <v>874</v>
      </c>
      <c r="P611" s="15">
        <v>48</v>
      </c>
      <c r="R611" s="15">
        <f>ROW('us01'!AV874)</f>
        <v>874</v>
      </c>
      <c r="S611" s="15">
        <f>COLUMN('us01'!AV874)</f>
        <v>48</v>
      </c>
    </row>
    <row r="612" spans="3:20">
      <c r="C612" s="476">
        <v>879</v>
      </c>
      <c r="D612" s="476">
        <v>33</v>
      </c>
      <c r="E612" s="476"/>
      <c r="F612" s="476">
        <v>879</v>
      </c>
      <c r="G612" s="15">
        <v>33</v>
      </c>
      <c r="I612" s="15">
        <v>879</v>
      </c>
      <c r="J612" s="15">
        <v>33</v>
      </c>
      <c r="L612" s="15">
        <v>881</v>
      </c>
      <c r="M612" s="15">
        <v>33</v>
      </c>
      <c r="O612" s="15">
        <v>0</v>
      </c>
      <c r="P612" s="15">
        <v>0</v>
      </c>
      <c r="R612" s="15">
        <v>0</v>
      </c>
      <c r="S612" s="15">
        <v>0</v>
      </c>
      <c r="T612" s="772" t="s">
        <v>2287</v>
      </c>
    </row>
    <row r="613" spans="3:20">
      <c r="C613" s="476">
        <v>888</v>
      </c>
      <c r="D613" s="476">
        <v>37</v>
      </c>
      <c r="E613" s="476"/>
      <c r="F613" s="476">
        <v>888</v>
      </c>
      <c r="G613" s="15">
        <v>37</v>
      </c>
      <c r="I613" s="15">
        <v>888</v>
      </c>
      <c r="J613" s="15">
        <v>37</v>
      </c>
      <c r="L613" s="15">
        <v>890</v>
      </c>
      <c r="M613" s="15">
        <v>37</v>
      </c>
      <c r="O613" s="15">
        <v>890</v>
      </c>
      <c r="P613" s="15">
        <v>37</v>
      </c>
      <c r="R613" s="15">
        <f>ROW('us01'!AK890)</f>
        <v>890</v>
      </c>
      <c r="S613" s="15">
        <f>COLUMN('us01'!AK890)</f>
        <v>37</v>
      </c>
    </row>
    <row r="614" spans="3:20">
      <c r="C614" s="476">
        <v>894</v>
      </c>
      <c r="D614" s="476">
        <v>37</v>
      </c>
      <c r="E614" s="476"/>
      <c r="F614" s="476">
        <v>894</v>
      </c>
      <c r="G614" s="15">
        <v>37</v>
      </c>
      <c r="I614" s="15">
        <v>894</v>
      </c>
      <c r="J614" s="15">
        <v>37</v>
      </c>
      <c r="L614" s="15">
        <v>896</v>
      </c>
      <c r="M614" s="15">
        <v>37</v>
      </c>
      <c r="O614" s="15">
        <v>896</v>
      </c>
      <c r="P614" s="15">
        <v>37</v>
      </c>
      <c r="R614" s="15">
        <f>ROW('us01'!AK896)</f>
        <v>896</v>
      </c>
      <c r="S614" s="15">
        <f>COLUMN('us01'!AK896)</f>
        <v>37</v>
      </c>
    </row>
    <row r="615" spans="3:20">
      <c r="C615" s="476">
        <v>897</v>
      </c>
      <c r="D615" s="476">
        <v>37</v>
      </c>
      <c r="E615" s="476"/>
      <c r="F615" s="476">
        <v>897</v>
      </c>
      <c r="G615" s="15">
        <v>37</v>
      </c>
      <c r="I615" s="15">
        <v>897</v>
      </c>
      <c r="J615" s="15">
        <v>37</v>
      </c>
      <c r="L615" s="15">
        <v>899</v>
      </c>
      <c r="M615" s="15">
        <v>37</v>
      </c>
      <c r="O615" s="15">
        <v>899</v>
      </c>
      <c r="P615" s="15">
        <v>37</v>
      </c>
      <c r="R615" s="15">
        <f>ROW('us01'!AK899)</f>
        <v>899</v>
      </c>
      <c r="S615" s="15">
        <f>COLUMN('us01'!AK899)</f>
        <v>37</v>
      </c>
    </row>
    <row r="616" spans="3:20">
      <c r="C616" s="476">
        <v>903</v>
      </c>
      <c r="D616" s="476">
        <v>35</v>
      </c>
      <c r="E616" s="476"/>
      <c r="F616" s="476">
        <v>903</v>
      </c>
      <c r="G616" s="15">
        <v>35</v>
      </c>
      <c r="I616" s="15">
        <v>903</v>
      </c>
      <c r="J616" s="15">
        <v>35</v>
      </c>
      <c r="L616" s="15">
        <v>905</v>
      </c>
      <c r="M616" s="15">
        <v>35</v>
      </c>
      <c r="O616" s="15">
        <v>905</v>
      </c>
      <c r="P616" s="15">
        <v>35</v>
      </c>
      <c r="R616" s="15">
        <f>ROW('us01'!AI905)</f>
        <v>905</v>
      </c>
      <c r="S616" s="15">
        <f>COLUMN('us01'!AI905)</f>
        <v>35</v>
      </c>
    </row>
    <row r="617" spans="3:20">
      <c r="C617" s="476">
        <v>903</v>
      </c>
      <c r="D617" s="476">
        <v>41</v>
      </c>
      <c r="E617" s="476"/>
      <c r="F617" s="476">
        <v>903</v>
      </c>
      <c r="G617" s="15">
        <v>41</v>
      </c>
      <c r="I617" s="15">
        <v>903</v>
      </c>
      <c r="J617" s="15">
        <v>41</v>
      </c>
      <c r="L617" s="15">
        <v>905</v>
      </c>
      <c r="M617" s="15">
        <v>41</v>
      </c>
      <c r="O617" s="15">
        <v>905</v>
      </c>
      <c r="P617" s="15">
        <v>41</v>
      </c>
      <c r="R617" s="15">
        <f>ROW('us01'!AO905)</f>
        <v>905</v>
      </c>
      <c r="S617" s="15">
        <f>COLUMN('us01'!AO905)</f>
        <v>41</v>
      </c>
    </row>
    <row r="618" spans="3:20">
      <c r="C618" s="476">
        <v>906</v>
      </c>
      <c r="D618" s="476">
        <v>35</v>
      </c>
      <c r="E618" s="476"/>
      <c r="F618" s="476">
        <v>906</v>
      </c>
      <c r="G618" s="15">
        <v>35</v>
      </c>
      <c r="I618" s="15">
        <v>906</v>
      </c>
      <c r="J618" s="15">
        <v>35</v>
      </c>
      <c r="L618" s="15">
        <v>908</v>
      </c>
      <c r="M618" s="15">
        <v>35</v>
      </c>
      <c r="O618" s="15">
        <v>908</v>
      </c>
      <c r="P618" s="15">
        <v>35</v>
      </c>
      <c r="R618" s="15">
        <f>ROW('us01'!AI908)</f>
        <v>908</v>
      </c>
      <c r="S618" s="15">
        <f>COLUMN('us01'!AI908)</f>
        <v>35</v>
      </c>
    </row>
    <row r="619" spans="3:20">
      <c r="C619" s="476">
        <v>906</v>
      </c>
      <c r="D619" s="476">
        <v>41</v>
      </c>
      <c r="E619" s="476"/>
      <c r="F619" s="476">
        <v>906</v>
      </c>
      <c r="G619" s="15">
        <v>41</v>
      </c>
      <c r="I619" s="15">
        <v>906</v>
      </c>
      <c r="J619" s="15">
        <v>41</v>
      </c>
      <c r="L619" s="15">
        <v>908</v>
      </c>
      <c r="M619" s="15">
        <v>41</v>
      </c>
      <c r="O619" s="15">
        <v>908</v>
      </c>
      <c r="P619" s="15">
        <v>41</v>
      </c>
      <c r="R619" s="15">
        <f>ROW('us01'!AO908)</f>
        <v>908</v>
      </c>
      <c r="S619" s="15">
        <f>COLUMN('us01'!AO908)</f>
        <v>41</v>
      </c>
    </row>
    <row r="620" spans="3:20">
      <c r="C620" s="476">
        <v>909</v>
      </c>
      <c r="D620" s="476">
        <v>35</v>
      </c>
      <c r="E620" s="476"/>
      <c r="F620" s="476">
        <v>909</v>
      </c>
      <c r="G620" s="15">
        <v>35</v>
      </c>
      <c r="I620" s="15">
        <v>909</v>
      </c>
      <c r="J620" s="15">
        <v>35</v>
      </c>
      <c r="L620" s="15">
        <v>911</v>
      </c>
      <c r="M620" s="15">
        <v>35</v>
      </c>
      <c r="O620" s="15">
        <v>911</v>
      </c>
      <c r="P620" s="15">
        <v>35</v>
      </c>
      <c r="R620" s="15">
        <f>ROW('us01'!AI911)</f>
        <v>911</v>
      </c>
      <c r="S620" s="15">
        <f>COLUMN('us01'!AI911)</f>
        <v>35</v>
      </c>
    </row>
    <row r="621" spans="3:20">
      <c r="C621" s="476">
        <v>909</v>
      </c>
      <c r="D621" s="476">
        <v>41</v>
      </c>
      <c r="E621" s="476"/>
      <c r="F621" s="476">
        <v>909</v>
      </c>
      <c r="G621" s="15">
        <v>41</v>
      </c>
      <c r="I621" s="15">
        <v>909</v>
      </c>
      <c r="J621" s="15">
        <v>41</v>
      </c>
      <c r="L621" s="15">
        <v>911</v>
      </c>
      <c r="M621" s="15">
        <v>41</v>
      </c>
      <c r="O621" s="15">
        <v>911</v>
      </c>
      <c r="P621" s="15">
        <v>41</v>
      </c>
      <c r="R621" s="15">
        <f>ROW('us01'!AO911)</f>
        <v>911</v>
      </c>
      <c r="S621" s="15">
        <f>COLUMN('us01'!AO911)</f>
        <v>41</v>
      </c>
    </row>
    <row r="622" spans="3:20">
      <c r="C622" s="476">
        <v>912</v>
      </c>
      <c r="D622" s="476">
        <v>35</v>
      </c>
      <c r="E622" s="476"/>
      <c r="F622" s="476">
        <v>912</v>
      </c>
      <c r="G622" s="15">
        <v>35</v>
      </c>
      <c r="I622" s="15">
        <v>912</v>
      </c>
      <c r="J622" s="15">
        <v>35</v>
      </c>
      <c r="L622" s="15">
        <v>914</v>
      </c>
      <c r="M622" s="15">
        <v>35</v>
      </c>
      <c r="O622" s="15">
        <v>914</v>
      </c>
      <c r="P622" s="15">
        <v>35</v>
      </c>
      <c r="R622" s="15">
        <f>ROW('us01'!AI914)</f>
        <v>914</v>
      </c>
      <c r="S622" s="15">
        <f>COLUMN('us01'!AI914)</f>
        <v>35</v>
      </c>
    </row>
    <row r="623" spans="3:20">
      <c r="C623" s="476">
        <v>912</v>
      </c>
      <c r="D623" s="476">
        <v>41</v>
      </c>
      <c r="E623" s="476"/>
      <c r="F623" s="476">
        <v>912</v>
      </c>
      <c r="G623" s="15">
        <v>41</v>
      </c>
      <c r="I623" s="15">
        <v>912</v>
      </c>
      <c r="J623" s="15">
        <v>41</v>
      </c>
      <c r="L623" s="15">
        <v>914</v>
      </c>
      <c r="M623" s="15">
        <v>41</v>
      </c>
      <c r="O623" s="15">
        <v>914</v>
      </c>
      <c r="P623" s="15">
        <v>41</v>
      </c>
      <c r="R623" s="15">
        <f>ROW('us01'!AO914)</f>
        <v>914</v>
      </c>
      <c r="S623" s="15">
        <f>COLUMN('us01'!AO914)</f>
        <v>41</v>
      </c>
    </row>
    <row r="624" spans="3:20">
      <c r="C624" s="476">
        <v>918</v>
      </c>
      <c r="D624" s="476">
        <v>37</v>
      </c>
      <c r="E624" s="476"/>
      <c r="F624" s="476">
        <v>918</v>
      </c>
      <c r="G624" s="15">
        <v>37</v>
      </c>
      <c r="I624" s="15">
        <v>918</v>
      </c>
      <c r="J624" s="15">
        <v>37</v>
      </c>
      <c r="L624" s="15">
        <v>920</v>
      </c>
      <c r="M624" s="15">
        <v>37</v>
      </c>
      <c r="O624" s="15">
        <v>920</v>
      </c>
      <c r="P624" s="15">
        <v>37</v>
      </c>
      <c r="R624" s="15">
        <f>ROW('us01'!AK920)</f>
        <v>920</v>
      </c>
      <c r="S624" s="15">
        <f>COLUMN('us01'!AK920)</f>
        <v>37</v>
      </c>
    </row>
    <row r="625" spans="3:20">
      <c r="C625" s="476">
        <v>921</v>
      </c>
      <c r="D625" s="476">
        <v>37</v>
      </c>
      <c r="E625" s="476"/>
      <c r="F625" s="476">
        <v>921</v>
      </c>
      <c r="G625" s="15">
        <v>37</v>
      </c>
      <c r="I625" s="15">
        <v>921</v>
      </c>
      <c r="J625" s="15">
        <v>37</v>
      </c>
      <c r="L625" s="15">
        <v>923</v>
      </c>
      <c r="M625" s="15">
        <v>37</v>
      </c>
      <c r="O625" s="15">
        <v>923</v>
      </c>
      <c r="P625" s="15">
        <v>37</v>
      </c>
      <c r="R625" s="15">
        <f>ROW('us01'!AK923)</f>
        <v>923</v>
      </c>
      <c r="S625" s="15">
        <f>COLUMN('us01'!AK923)</f>
        <v>37</v>
      </c>
    </row>
    <row r="626" spans="3:20">
      <c r="C626" s="476">
        <v>924</v>
      </c>
      <c r="D626" s="476">
        <v>37</v>
      </c>
      <c r="E626" s="476"/>
      <c r="F626" s="476">
        <v>924</v>
      </c>
      <c r="G626" s="15">
        <v>37</v>
      </c>
      <c r="I626" s="15">
        <v>924</v>
      </c>
      <c r="J626" s="15">
        <v>37</v>
      </c>
      <c r="L626" s="15">
        <v>926</v>
      </c>
      <c r="M626" s="15">
        <v>37</v>
      </c>
      <c r="O626" s="15">
        <v>926</v>
      </c>
      <c r="P626" s="15">
        <v>37</v>
      </c>
      <c r="R626" s="15">
        <f>ROW('us01'!AK926)</f>
        <v>926</v>
      </c>
      <c r="S626" s="15">
        <f>COLUMN('us01'!AK926)</f>
        <v>37</v>
      </c>
    </row>
    <row r="627" spans="3:20">
      <c r="C627" s="476">
        <v>927</v>
      </c>
      <c r="D627" s="476">
        <v>37</v>
      </c>
      <c r="E627" s="476"/>
      <c r="F627" s="476">
        <v>927</v>
      </c>
      <c r="G627" s="15">
        <v>37</v>
      </c>
      <c r="I627" s="15">
        <v>927</v>
      </c>
      <c r="J627" s="15">
        <v>37</v>
      </c>
      <c r="L627" s="15">
        <v>929</v>
      </c>
      <c r="M627" s="15">
        <v>37</v>
      </c>
      <c r="O627" s="15">
        <v>929</v>
      </c>
      <c r="P627" s="15">
        <v>37</v>
      </c>
      <c r="R627" s="15">
        <f>ROW('us01'!AK929)</f>
        <v>929</v>
      </c>
      <c r="S627" s="15">
        <f>COLUMN('us01'!AK929)</f>
        <v>37</v>
      </c>
    </row>
    <row r="628" spans="3:20">
      <c r="C628" s="476">
        <v>930</v>
      </c>
      <c r="D628" s="476">
        <v>37</v>
      </c>
      <c r="E628" s="476"/>
      <c r="F628" s="476">
        <v>930</v>
      </c>
      <c r="G628" s="15">
        <v>37</v>
      </c>
      <c r="I628" s="15">
        <v>930</v>
      </c>
      <c r="J628" s="15">
        <v>37</v>
      </c>
      <c r="L628" s="15">
        <v>932</v>
      </c>
      <c r="M628" s="15">
        <v>37</v>
      </c>
      <c r="O628" s="15">
        <v>932</v>
      </c>
      <c r="P628" s="15">
        <v>37</v>
      </c>
      <c r="R628" s="15">
        <f>ROW('us01'!AK932)</f>
        <v>932</v>
      </c>
      <c r="S628" s="15">
        <f>COLUMN('us01'!AK932)</f>
        <v>37</v>
      </c>
    </row>
    <row r="629" spans="3:20">
      <c r="C629" s="476">
        <v>939</v>
      </c>
      <c r="D629" s="476">
        <v>35</v>
      </c>
      <c r="E629" s="476"/>
      <c r="F629" s="476">
        <v>939</v>
      </c>
      <c r="G629" s="15">
        <v>35</v>
      </c>
      <c r="I629" s="15">
        <v>939</v>
      </c>
      <c r="J629" s="15">
        <v>35</v>
      </c>
      <c r="L629" s="15">
        <v>941</v>
      </c>
      <c r="M629" s="15">
        <v>35</v>
      </c>
      <c r="O629" s="15">
        <v>941</v>
      </c>
      <c r="P629" s="15">
        <v>35</v>
      </c>
      <c r="R629" s="15">
        <f>ROW('us01'!AI941)</f>
        <v>941</v>
      </c>
      <c r="S629" s="15">
        <f>COLUMN('us01'!AI941)</f>
        <v>35</v>
      </c>
    </row>
    <row r="630" spans="3:20">
      <c r="C630" s="476">
        <v>939</v>
      </c>
      <c r="D630" s="476">
        <v>41</v>
      </c>
      <c r="E630" s="476"/>
      <c r="F630" s="476">
        <v>939</v>
      </c>
      <c r="G630" s="15">
        <v>41</v>
      </c>
      <c r="I630" s="15">
        <v>939</v>
      </c>
      <c r="J630" s="15">
        <v>41</v>
      </c>
      <c r="L630" s="15">
        <v>941</v>
      </c>
      <c r="M630" s="15">
        <v>41</v>
      </c>
      <c r="O630" s="15">
        <v>941</v>
      </c>
      <c r="P630" s="15">
        <v>41</v>
      </c>
      <c r="R630" s="15">
        <f>ROW('us01'!AO941)</f>
        <v>941</v>
      </c>
      <c r="S630" s="15">
        <f>COLUMN('us01'!AO941)</f>
        <v>41</v>
      </c>
    </row>
    <row r="631" spans="3:20">
      <c r="C631" s="476">
        <v>945</v>
      </c>
      <c r="D631" s="476">
        <v>35</v>
      </c>
      <c r="E631" s="476"/>
      <c r="F631" s="476">
        <v>945</v>
      </c>
      <c r="G631" s="15">
        <v>35</v>
      </c>
      <c r="I631" s="15">
        <v>945</v>
      </c>
      <c r="J631" s="15">
        <v>35</v>
      </c>
      <c r="L631" s="15">
        <v>947</v>
      </c>
      <c r="M631" s="15">
        <v>35</v>
      </c>
      <c r="O631" s="15">
        <v>947</v>
      </c>
      <c r="P631" s="15">
        <v>35</v>
      </c>
      <c r="R631" s="15">
        <f>ROW('us01'!AI947)</f>
        <v>947</v>
      </c>
      <c r="S631" s="15">
        <f>COLUMN('us01'!AI947)</f>
        <v>35</v>
      </c>
    </row>
    <row r="632" spans="3:20">
      <c r="C632" s="476">
        <v>945</v>
      </c>
      <c r="D632" s="476">
        <v>41</v>
      </c>
      <c r="E632" s="476"/>
      <c r="F632" s="476">
        <v>945</v>
      </c>
      <c r="G632" s="15">
        <v>41</v>
      </c>
      <c r="I632" s="15">
        <v>945</v>
      </c>
      <c r="J632" s="15">
        <v>41</v>
      </c>
      <c r="L632" s="15">
        <v>947</v>
      </c>
      <c r="M632" s="15">
        <v>41</v>
      </c>
      <c r="O632" s="15">
        <v>947</v>
      </c>
      <c r="P632" s="15">
        <v>41</v>
      </c>
      <c r="R632" s="15">
        <f>ROW('us01'!AO947)</f>
        <v>947</v>
      </c>
      <c r="S632" s="15">
        <f>COLUMN('us01'!AO947)</f>
        <v>41</v>
      </c>
    </row>
    <row r="633" spans="3:20">
      <c r="C633" s="476">
        <v>948</v>
      </c>
      <c r="D633" s="476">
        <v>35</v>
      </c>
      <c r="E633" s="476"/>
      <c r="F633" s="476">
        <v>948</v>
      </c>
      <c r="G633" s="15">
        <v>35</v>
      </c>
      <c r="I633" s="15">
        <v>948</v>
      </c>
      <c r="J633" s="15">
        <v>35</v>
      </c>
      <c r="L633" s="15">
        <v>950</v>
      </c>
      <c r="M633" s="15">
        <v>35</v>
      </c>
      <c r="O633" s="15">
        <v>950</v>
      </c>
      <c r="P633" s="15">
        <v>35</v>
      </c>
      <c r="R633" s="15">
        <f>ROW('us01'!AI950)</f>
        <v>950</v>
      </c>
      <c r="S633" s="15">
        <f>COLUMN('us01'!AI950)</f>
        <v>35</v>
      </c>
    </row>
    <row r="634" spans="3:20">
      <c r="C634" s="476">
        <v>948</v>
      </c>
      <c r="D634" s="476">
        <v>41</v>
      </c>
      <c r="E634" s="476"/>
      <c r="F634" s="476">
        <v>948</v>
      </c>
      <c r="G634" s="15">
        <v>41</v>
      </c>
      <c r="I634" s="15">
        <v>948</v>
      </c>
      <c r="J634" s="15">
        <v>41</v>
      </c>
      <c r="L634" s="15">
        <v>950</v>
      </c>
      <c r="M634" s="15">
        <v>41</v>
      </c>
      <c r="O634" s="15">
        <v>950</v>
      </c>
      <c r="P634" s="15">
        <v>41</v>
      </c>
      <c r="R634" s="15">
        <f>ROW('us01'!AO950)</f>
        <v>950</v>
      </c>
      <c r="S634" s="15">
        <f>COLUMN('us01'!AO950)</f>
        <v>41</v>
      </c>
    </row>
    <row r="635" spans="3:20">
      <c r="C635" s="476">
        <v>951</v>
      </c>
      <c r="D635" s="476">
        <v>37</v>
      </c>
      <c r="E635" s="476"/>
      <c r="F635" s="476">
        <v>951</v>
      </c>
      <c r="G635" s="15">
        <v>37</v>
      </c>
      <c r="I635" s="15">
        <v>951</v>
      </c>
      <c r="J635" s="15">
        <v>37</v>
      </c>
      <c r="L635" s="15">
        <v>953</v>
      </c>
      <c r="M635" s="15">
        <v>37</v>
      </c>
      <c r="O635" s="15">
        <v>953</v>
      </c>
      <c r="P635" s="15">
        <v>37</v>
      </c>
      <c r="R635" s="15">
        <f>ROW('us01'!AK953)</f>
        <v>953</v>
      </c>
      <c r="S635" s="15">
        <f>COLUMN('us01'!AK953)</f>
        <v>37</v>
      </c>
    </row>
    <row r="636" spans="3:20">
      <c r="C636" s="476">
        <v>954</v>
      </c>
      <c r="D636" s="476">
        <v>37</v>
      </c>
      <c r="E636" s="476"/>
      <c r="F636" s="476">
        <v>954</v>
      </c>
      <c r="G636" s="15">
        <v>37</v>
      </c>
      <c r="I636" s="15">
        <v>954</v>
      </c>
      <c r="J636" s="15">
        <v>37</v>
      </c>
      <c r="L636" s="15">
        <v>956</v>
      </c>
      <c r="M636" s="15">
        <v>37</v>
      </c>
      <c r="O636" s="15">
        <v>956</v>
      </c>
      <c r="P636" s="15">
        <v>37</v>
      </c>
      <c r="R636" s="15">
        <f>ROW('us01'!AK956)</f>
        <v>956</v>
      </c>
      <c r="S636" s="15">
        <f>COLUMN('us01'!AK956)</f>
        <v>37</v>
      </c>
    </row>
    <row r="637" spans="3:20">
      <c r="C637" s="476">
        <v>967</v>
      </c>
      <c r="D637" s="476">
        <v>33</v>
      </c>
      <c r="E637" s="476"/>
      <c r="F637" s="476">
        <v>967</v>
      </c>
      <c r="G637" s="15">
        <v>33</v>
      </c>
      <c r="I637" s="15">
        <v>967</v>
      </c>
      <c r="J637" s="15">
        <v>33</v>
      </c>
      <c r="L637" s="15">
        <v>968</v>
      </c>
      <c r="M637" s="15">
        <v>33</v>
      </c>
      <c r="O637" s="15">
        <v>968</v>
      </c>
      <c r="P637" s="15">
        <v>33</v>
      </c>
      <c r="R637" s="15">
        <f>ROW('us01'!AG968)</f>
        <v>968</v>
      </c>
      <c r="S637" s="15">
        <f>COLUMN('us01'!AG968)</f>
        <v>33</v>
      </c>
      <c r="T637" s="772" t="s">
        <v>2280</v>
      </c>
    </row>
    <row r="638" spans="3:20">
      <c r="C638" s="476">
        <v>972</v>
      </c>
      <c r="D638" s="476">
        <v>35</v>
      </c>
      <c r="E638" s="476"/>
      <c r="F638" s="476">
        <v>972</v>
      </c>
      <c r="G638" s="15">
        <v>35</v>
      </c>
      <c r="I638" s="15">
        <v>972</v>
      </c>
      <c r="J638" s="15">
        <v>35</v>
      </c>
      <c r="L638" s="15">
        <v>973</v>
      </c>
      <c r="M638" s="15">
        <v>35</v>
      </c>
      <c r="O638" s="15">
        <v>973</v>
      </c>
      <c r="P638" s="15">
        <v>35</v>
      </c>
      <c r="R638" s="15">
        <f>ROW('us01'!AI973)</f>
        <v>973</v>
      </c>
      <c r="S638" s="15">
        <f>COLUMN('us01'!AI973)</f>
        <v>35</v>
      </c>
    </row>
    <row r="639" spans="3:20">
      <c r="C639" s="476">
        <v>972</v>
      </c>
      <c r="D639" s="476">
        <v>41</v>
      </c>
      <c r="E639" s="476"/>
      <c r="F639" s="476">
        <v>972</v>
      </c>
      <c r="G639" s="15">
        <v>41</v>
      </c>
      <c r="I639" s="15">
        <v>972</v>
      </c>
      <c r="J639" s="15">
        <v>41</v>
      </c>
      <c r="L639" s="15">
        <v>973</v>
      </c>
      <c r="M639" s="15">
        <v>41</v>
      </c>
      <c r="O639" s="15">
        <v>973</v>
      </c>
      <c r="P639" s="15">
        <v>41</v>
      </c>
      <c r="R639" s="15">
        <f>ROW('us01'!AO973)</f>
        <v>973</v>
      </c>
      <c r="S639" s="15">
        <f>COLUMN('us01'!AO973)</f>
        <v>41</v>
      </c>
    </row>
    <row r="640" spans="3:20">
      <c r="C640" s="476">
        <v>975</v>
      </c>
      <c r="D640" s="476">
        <v>35</v>
      </c>
      <c r="E640" s="476"/>
      <c r="F640" s="476">
        <v>975</v>
      </c>
      <c r="G640" s="15">
        <v>35</v>
      </c>
      <c r="I640" s="15">
        <v>975</v>
      </c>
      <c r="J640" s="15">
        <v>35</v>
      </c>
      <c r="L640" s="15">
        <v>976</v>
      </c>
      <c r="M640" s="15">
        <v>35</v>
      </c>
      <c r="O640" s="15">
        <v>976</v>
      </c>
      <c r="P640" s="15">
        <v>35</v>
      </c>
      <c r="R640" s="15">
        <f>ROW('us01'!AI976)</f>
        <v>976</v>
      </c>
      <c r="S640" s="15">
        <f>COLUMN('us01'!AI976)</f>
        <v>35</v>
      </c>
    </row>
    <row r="641" spans="3:19">
      <c r="C641" s="476">
        <v>975</v>
      </c>
      <c r="D641" s="476">
        <v>41</v>
      </c>
      <c r="E641" s="476"/>
      <c r="F641" s="476">
        <v>975</v>
      </c>
      <c r="G641" s="15">
        <v>41</v>
      </c>
      <c r="I641" s="15">
        <v>975</v>
      </c>
      <c r="J641" s="15">
        <v>41</v>
      </c>
      <c r="L641" s="15">
        <v>976</v>
      </c>
      <c r="M641" s="15">
        <v>41</v>
      </c>
      <c r="O641" s="15">
        <v>976</v>
      </c>
      <c r="P641" s="15">
        <v>41</v>
      </c>
      <c r="R641" s="15">
        <f>ROW('us01'!AO976)</f>
        <v>976</v>
      </c>
      <c r="S641" s="15">
        <f>COLUMN('us01'!AO976)</f>
        <v>41</v>
      </c>
    </row>
    <row r="642" spans="3:19">
      <c r="C642" s="476">
        <v>978</v>
      </c>
      <c r="D642" s="476">
        <v>35</v>
      </c>
      <c r="E642" s="476"/>
      <c r="F642" s="476">
        <v>978</v>
      </c>
      <c r="G642" s="15">
        <v>35</v>
      </c>
      <c r="I642" s="15">
        <v>978</v>
      </c>
      <c r="J642" s="15">
        <v>35</v>
      </c>
      <c r="L642" s="15">
        <v>979</v>
      </c>
      <c r="M642" s="15">
        <v>35</v>
      </c>
      <c r="O642" s="15">
        <v>979</v>
      </c>
      <c r="P642" s="15">
        <v>35</v>
      </c>
      <c r="R642" s="15">
        <f>ROW('us01'!AI979)</f>
        <v>979</v>
      </c>
      <c r="S642" s="15">
        <f>COLUMN('us01'!AI979)</f>
        <v>35</v>
      </c>
    </row>
    <row r="643" spans="3:19">
      <c r="C643" s="476">
        <v>978</v>
      </c>
      <c r="D643" s="476">
        <v>41</v>
      </c>
      <c r="E643" s="476"/>
      <c r="F643" s="476">
        <v>978</v>
      </c>
      <c r="G643" s="15">
        <v>41</v>
      </c>
      <c r="I643" s="15">
        <v>978</v>
      </c>
      <c r="J643" s="15">
        <v>41</v>
      </c>
      <c r="L643" s="15">
        <v>979</v>
      </c>
      <c r="M643" s="15">
        <v>41</v>
      </c>
      <c r="O643" s="15">
        <v>979</v>
      </c>
      <c r="P643" s="15">
        <v>41</v>
      </c>
      <c r="R643" s="15">
        <f>ROW('us01'!AO979)</f>
        <v>979</v>
      </c>
      <c r="S643" s="15">
        <f>COLUMN('us01'!AO979)</f>
        <v>41</v>
      </c>
    </row>
    <row r="644" spans="3:19">
      <c r="C644" s="476">
        <v>981</v>
      </c>
      <c r="D644" s="476">
        <v>37</v>
      </c>
      <c r="E644" s="476"/>
      <c r="F644" s="476">
        <v>981</v>
      </c>
      <c r="G644" s="15">
        <v>37</v>
      </c>
      <c r="I644" s="15">
        <v>981</v>
      </c>
      <c r="J644" s="15">
        <v>37</v>
      </c>
      <c r="L644" s="15">
        <v>982</v>
      </c>
      <c r="M644" s="15">
        <v>37</v>
      </c>
      <c r="O644" s="15">
        <v>982</v>
      </c>
      <c r="P644" s="15">
        <v>37</v>
      </c>
      <c r="R644" s="15">
        <f>ROW('us01'!AK982)</f>
        <v>982</v>
      </c>
      <c r="S644" s="15">
        <f>COLUMN('us01'!AK982)</f>
        <v>37</v>
      </c>
    </row>
    <row r="645" spans="3:19">
      <c r="C645" s="476">
        <v>984</v>
      </c>
      <c r="D645" s="476">
        <v>37</v>
      </c>
      <c r="E645" s="476"/>
      <c r="F645" s="476">
        <v>984</v>
      </c>
      <c r="G645" s="15">
        <v>37</v>
      </c>
      <c r="I645" s="15">
        <v>984</v>
      </c>
      <c r="J645" s="15">
        <v>37</v>
      </c>
      <c r="L645" s="15">
        <v>985</v>
      </c>
      <c r="M645" s="15">
        <v>37</v>
      </c>
      <c r="O645" s="15">
        <v>985</v>
      </c>
      <c r="P645" s="15">
        <v>37</v>
      </c>
      <c r="R645" s="15">
        <f>ROW('us01'!AK985)</f>
        <v>985</v>
      </c>
      <c r="S645" s="15">
        <f>COLUMN('us01'!AK985)</f>
        <v>37</v>
      </c>
    </row>
    <row r="646" spans="3:19">
      <c r="C646" s="476">
        <v>987</v>
      </c>
      <c r="D646" s="476">
        <v>37</v>
      </c>
      <c r="E646" s="476"/>
      <c r="F646" s="476">
        <v>987</v>
      </c>
      <c r="G646" s="15">
        <v>37</v>
      </c>
      <c r="I646" s="15">
        <v>987</v>
      </c>
      <c r="J646" s="15">
        <v>37</v>
      </c>
      <c r="L646" s="15">
        <v>988</v>
      </c>
      <c r="M646" s="15">
        <v>37</v>
      </c>
      <c r="O646" s="15">
        <v>988</v>
      </c>
      <c r="P646" s="15">
        <v>37</v>
      </c>
      <c r="R646" s="15">
        <f>ROW('us01'!AK988)</f>
        <v>988</v>
      </c>
      <c r="S646" s="15">
        <f>COLUMN('us01'!AK988)</f>
        <v>37</v>
      </c>
    </row>
    <row r="647" spans="3:19">
      <c r="C647" s="476">
        <v>990</v>
      </c>
      <c r="D647" s="476">
        <v>35</v>
      </c>
      <c r="E647" s="476"/>
      <c r="F647" s="476">
        <v>990</v>
      </c>
      <c r="G647" s="15">
        <v>35</v>
      </c>
      <c r="I647" s="15">
        <v>990</v>
      </c>
      <c r="J647" s="15">
        <v>35</v>
      </c>
      <c r="L647" s="15">
        <v>991</v>
      </c>
      <c r="M647" s="15">
        <v>35</v>
      </c>
      <c r="O647" s="15">
        <v>991</v>
      </c>
      <c r="P647" s="15">
        <v>35</v>
      </c>
      <c r="R647" s="15">
        <f>ROW('us01'!AI991)</f>
        <v>991</v>
      </c>
      <c r="S647" s="15">
        <f>COLUMN('us01'!AI991)</f>
        <v>35</v>
      </c>
    </row>
    <row r="648" spans="3:19">
      <c r="C648" s="476">
        <v>990</v>
      </c>
      <c r="D648" s="476">
        <v>41</v>
      </c>
      <c r="E648" s="476"/>
      <c r="F648" s="476">
        <v>990</v>
      </c>
      <c r="G648" s="15">
        <v>41</v>
      </c>
      <c r="I648" s="15">
        <v>990</v>
      </c>
      <c r="J648" s="15">
        <v>41</v>
      </c>
      <c r="L648" s="15">
        <v>991</v>
      </c>
      <c r="M648" s="15">
        <v>41</v>
      </c>
      <c r="O648" s="15">
        <v>991</v>
      </c>
      <c r="P648" s="15">
        <v>41</v>
      </c>
      <c r="R648" s="15">
        <f>ROW('us01'!AO991)</f>
        <v>991</v>
      </c>
      <c r="S648" s="15">
        <f>COLUMN('us01'!AO991)</f>
        <v>41</v>
      </c>
    </row>
    <row r="649" spans="3:19">
      <c r="C649" s="476">
        <v>993</v>
      </c>
      <c r="D649" s="476">
        <v>35</v>
      </c>
      <c r="E649" s="476"/>
      <c r="F649" s="476">
        <v>993</v>
      </c>
      <c r="G649" s="15">
        <v>35</v>
      </c>
      <c r="I649" s="15">
        <v>993</v>
      </c>
      <c r="J649" s="15">
        <v>35</v>
      </c>
      <c r="L649" s="15">
        <v>994</v>
      </c>
      <c r="M649" s="15">
        <v>35</v>
      </c>
      <c r="O649" s="15">
        <v>994</v>
      </c>
      <c r="P649" s="15">
        <v>35</v>
      </c>
      <c r="R649" s="15">
        <f>ROW('us01'!AI994)</f>
        <v>994</v>
      </c>
      <c r="S649" s="15">
        <f>COLUMN('us01'!AI994)</f>
        <v>35</v>
      </c>
    </row>
    <row r="650" spans="3:19">
      <c r="C650" s="476">
        <v>993</v>
      </c>
      <c r="D650" s="476">
        <v>41</v>
      </c>
      <c r="E650" s="476"/>
      <c r="F650" s="476">
        <v>993</v>
      </c>
      <c r="G650" s="15">
        <v>41</v>
      </c>
      <c r="I650" s="15">
        <v>993</v>
      </c>
      <c r="J650" s="15">
        <v>41</v>
      </c>
      <c r="L650" s="15">
        <v>994</v>
      </c>
      <c r="M650" s="15">
        <v>41</v>
      </c>
      <c r="O650" s="15">
        <v>994</v>
      </c>
      <c r="P650" s="15">
        <v>41</v>
      </c>
      <c r="R650" s="15">
        <f>ROW('us01'!AO994)</f>
        <v>994</v>
      </c>
      <c r="S650" s="15">
        <f>COLUMN('us01'!AO994)</f>
        <v>41</v>
      </c>
    </row>
    <row r="651" spans="3:19">
      <c r="C651" s="476">
        <v>996</v>
      </c>
      <c r="D651" s="476">
        <v>35</v>
      </c>
      <c r="E651" s="476"/>
      <c r="F651" s="476">
        <v>996</v>
      </c>
      <c r="G651" s="15">
        <v>35</v>
      </c>
      <c r="I651" s="15">
        <v>996</v>
      </c>
      <c r="J651" s="15">
        <v>35</v>
      </c>
      <c r="L651" s="15">
        <v>997</v>
      </c>
      <c r="M651" s="15">
        <v>35</v>
      </c>
      <c r="O651" s="15">
        <v>997</v>
      </c>
      <c r="P651" s="15">
        <v>35</v>
      </c>
      <c r="R651" s="15">
        <f>ROW('us01'!AI997)</f>
        <v>997</v>
      </c>
      <c r="S651" s="15">
        <f>COLUMN('us01'!AI997)</f>
        <v>35</v>
      </c>
    </row>
    <row r="652" spans="3:19">
      <c r="C652" s="476">
        <v>996</v>
      </c>
      <c r="D652" s="476">
        <v>41</v>
      </c>
      <c r="E652" s="476"/>
      <c r="F652" s="476">
        <v>996</v>
      </c>
      <c r="G652" s="15">
        <v>41</v>
      </c>
      <c r="I652" s="15">
        <v>996</v>
      </c>
      <c r="J652" s="15">
        <v>41</v>
      </c>
      <c r="L652" s="15">
        <v>997</v>
      </c>
      <c r="M652" s="15">
        <v>41</v>
      </c>
      <c r="O652" s="15">
        <v>997</v>
      </c>
      <c r="P652" s="15">
        <v>41</v>
      </c>
      <c r="R652" s="15">
        <f>ROW('us01'!AO997)</f>
        <v>997</v>
      </c>
      <c r="S652" s="15">
        <f>COLUMN('us01'!AO997)</f>
        <v>41</v>
      </c>
    </row>
    <row r="653" spans="3:19">
      <c r="C653" s="476">
        <v>999</v>
      </c>
      <c r="D653" s="476">
        <v>35</v>
      </c>
      <c r="E653" s="476"/>
      <c r="F653" s="476">
        <v>999</v>
      </c>
      <c r="G653" s="15">
        <v>35</v>
      </c>
      <c r="I653" s="15">
        <v>999</v>
      </c>
      <c r="J653" s="15">
        <v>35</v>
      </c>
      <c r="L653" s="15">
        <v>1000</v>
      </c>
      <c r="M653" s="15">
        <v>35</v>
      </c>
      <c r="O653" s="15">
        <v>1000</v>
      </c>
      <c r="P653" s="15">
        <v>35</v>
      </c>
      <c r="R653" s="15">
        <f>ROW('us01'!AI1000)</f>
        <v>1000</v>
      </c>
      <c r="S653" s="15">
        <f>COLUMN('us01'!AI1000)</f>
        <v>35</v>
      </c>
    </row>
    <row r="654" spans="3:19">
      <c r="C654" s="476">
        <v>999</v>
      </c>
      <c r="D654" s="476">
        <v>41</v>
      </c>
      <c r="E654" s="476"/>
      <c r="F654" s="476">
        <v>999</v>
      </c>
      <c r="G654" s="15">
        <v>41</v>
      </c>
      <c r="I654" s="15">
        <v>999</v>
      </c>
      <c r="J654" s="15">
        <v>41</v>
      </c>
      <c r="L654" s="15">
        <v>1000</v>
      </c>
      <c r="M654" s="15">
        <v>41</v>
      </c>
      <c r="O654" s="15">
        <v>1000</v>
      </c>
      <c r="P654" s="15">
        <v>41</v>
      </c>
      <c r="R654" s="15">
        <f>ROW('us01'!AO1000)</f>
        <v>1000</v>
      </c>
      <c r="S654" s="15">
        <f>COLUMN('us01'!AO1000)</f>
        <v>41</v>
      </c>
    </row>
    <row r="655" spans="3:19">
      <c r="C655" s="476">
        <v>1002</v>
      </c>
      <c r="D655" s="476">
        <v>37</v>
      </c>
      <c r="E655" s="476"/>
      <c r="F655" s="476">
        <v>1002</v>
      </c>
      <c r="G655" s="15">
        <v>37</v>
      </c>
      <c r="I655" s="15">
        <v>1002</v>
      </c>
      <c r="J655" s="15">
        <v>37</v>
      </c>
      <c r="L655" s="15">
        <v>1003</v>
      </c>
      <c r="M655" s="15">
        <v>37</v>
      </c>
      <c r="O655" s="15">
        <v>1003</v>
      </c>
      <c r="P655" s="15">
        <v>37</v>
      </c>
      <c r="R655" s="15">
        <f>ROW('us01'!AK1003)</f>
        <v>1003</v>
      </c>
      <c r="S655" s="15">
        <f>COLUMN('us01'!AK1003)</f>
        <v>37</v>
      </c>
    </row>
    <row r="656" spans="3:19">
      <c r="C656" s="476">
        <v>1005</v>
      </c>
      <c r="D656" s="476">
        <v>37</v>
      </c>
      <c r="E656" s="476"/>
      <c r="F656" s="476">
        <v>1005</v>
      </c>
      <c r="G656" s="15">
        <v>37</v>
      </c>
      <c r="I656" s="15">
        <v>1005</v>
      </c>
      <c r="J656" s="15">
        <v>37</v>
      </c>
      <c r="L656" s="15">
        <v>1006</v>
      </c>
      <c r="M656" s="15">
        <v>37</v>
      </c>
      <c r="O656" s="15">
        <v>1006</v>
      </c>
      <c r="P656" s="15">
        <v>37</v>
      </c>
      <c r="R656" s="15">
        <f>ROW('us01'!AK1006)</f>
        <v>1006</v>
      </c>
      <c r="S656" s="15">
        <f>COLUMN('us01'!AK1006)</f>
        <v>37</v>
      </c>
    </row>
    <row r="657" spans="3:20">
      <c r="C657" s="476">
        <v>1008</v>
      </c>
      <c r="D657" s="476">
        <v>37</v>
      </c>
      <c r="E657" s="476"/>
      <c r="F657" s="476">
        <v>1008</v>
      </c>
      <c r="G657" s="15">
        <v>37</v>
      </c>
      <c r="I657" s="15">
        <v>1008</v>
      </c>
      <c r="J657" s="15">
        <v>37</v>
      </c>
      <c r="L657" s="15">
        <v>1009</v>
      </c>
      <c r="M657" s="15">
        <v>37</v>
      </c>
      <c r="O657" s="15">
        <v>1009</v>
      </c>
      <c r="P657" s="15">
        <v>37</v>
      </c>
      <c r="R657" s="15">
        <f>ROW('us01'!AK1009)</f>
        <v>1009</v>
      </c>
      <c r="S657" s="15">
        <f>COLUMN('us01'!AK1009)</f>
        <v>37</v>
      </c>
    </row>
    <row r="658" spans="3:20">
      <c r="C658" s="476">
        <v>1011</v>
      </c>
      <c r="D658" s="476">
        <v>35</v>
      </c>
      <c r="E658" s="476"/>
      <c r="F658" s="476">
        <v>1011</v>
      </c>
      <c r="G658" s="15">
        <v>35</v>
      </c>
      <c r="I658" s="15">
        <v>1011</v>
      </c>
      <c r="J658" s="15">
        <v>35</v>
      </c>
      <c r="L658" s="15">
        <v>1012</v>
      </c>
      <c r="M658" s="15">
        <v>35</v>
      </c>
      <c r="O658" s="15">
        <v>1012</v>
      </c>
      <c r="P658" s="15">
        <v>35</v>
      </c>
      <c r="R658" s="15">
        <f>ROW('us01'!AI1012)</f>
        <v>1012</v>
      </c>
      <c r="S658" s="15">
        <f>COLUMN('us01'!AI1012)</f>
        <v>35</v>
      </c>
    </row>
    <row r="659" spans="3:20">
      <c r="C659" s="476">
        <v>1011</v>
      </c>
      <c r="D659" s="476">
        <v>41</v>
      </c>
      <c r="E659" s="476"/>
      <c r="F659" s="476">
        <v>1011</v>
      </c>
      <c r="G659" s="15">
        <v>41</v>
      </c>
      <c r="I659" s="15">
        <v>1011</v>
      </c>
      <c r="J659" s="15">
        <v>41</v>
      </c>
      <c r="L659" s="15">
        <v>1012</v>
      </c>
      <c r="M659" s="15">
        <v>41</v>
      </c>
      <c r="O659" s="15">
        <v>1012</v>
      </c>
      <c r="P659" s="15">
        <v>41</v>
      </c>
      <c r="R659" s="15">
        <f>ROW('us01'!AO1012)</f>
        <v>1012</v>
      </c>
      <c r="S659" s="15">
        <f>COLUMN('us01'!AO1012)</f>
        <v>41</v>
      </c>
    </row>
    <row r="660" spans="3:20">
      <c r="C660" s="476">
        <v>1014</v>
      </c>
      <c r="D660" s="476">
        <v>37</v>
      </c>
      <c r="E660" s="476"/>
      <c r="F660" s="476">
        <v>1014</v>
      </c>
      <c r="G660" s="15">
        <v>37</v>
      </c>
      <c r="I660" s="15">
        <v>1014</v>
      </c>
      <c r="J660" s="15">
        <v>37</v>
      </c>
      <c r="L660" s="15">
        <v>1015</v>
      </c>
      <c r="M660" s="15">
        <v>37</v>
      </c>
      <c r="O660" s="15">
        <v>1015</v>
      </c>
      <c r="P660" s="15">
        <v>37</v>
      </c>
      <c r="R660" s="15">
        <f>ROW('us01'!AK1015)</f>
        <v>1015</v>
      </c>
      <c r="S660" s="15">
        <f>COLUMN('us01'!AK1015)</f>
        <v>37</v>
      </c>
    </row>
    <row r="661" spans="3:20">
      <c r="C661" s="476">
        <v>1017</v>
      </c>
      <c r="D661" s="476">
        <v>37</v>
      </c>
      <c r="E661" s="476"/>
      <c r="F661" s="476">
        <v>1017</v>
      </c>
      <c r="G661" s="15">
        <v>37</v>
      </c>
      <c r="I661" s="15">
        <v>1017</v>
      </c>
      <c r="J661" s="15">
        <v>37</v>
      </c>
      <c r="L661" s="15">
        <v>1018</v>
      </c>
      <c r="M661" s="15">
        <v>37</v>
      </c>
      <c r="O661" s="15">
        <v>1018</v>
      </c>
      <c r="P661" s="15">
        <v>37</v>
      </c>
      <c r="R661" s="15">
        <f>ROW('us01'!AK1018)</f>
        <v>1018</v>
      </c>
      <c r="S661" s="15">
        <f>COLUMN('us01'!AK1018)</f>
        <v>37</v>
      </c>
    </row>
    <row r="662" spans="3:20">
      <c r="C662" s="476">
        <v>1026</v>
      </c>
      <c r="D662" s="476">
        <v>35</v>
      </c>
      <c r="E662" s="476"/>
      <c r="F662" s="476">
        <v>1026</v>
      </c>
      <c r="G662" s="15">
        <v>35</v>
      </c>
      <c r="I662" s="15">
        <v>1026</v>
      </c>
      <c r="J662" s="15">
        <v>35</v>
      </c>
      <c r="L662" s="15">
        <v>1028</v>
      </c>
      <c r="M662" s="15">
        <v>35</v>
      </c>
      <c r="O662" s="15">
        <v>1028</v>
      </c>
      <c r="P662" s="15">
        <v>35</v>
      </c>
      <c r="R662" s="15">
        <f>ROW('us01'!AI1028)</f>
        <v>1028</v>
      </c>
      <c r="S662" s="15">
        <f>COLUMN('us01'!AI1028)</f>
        <v>35</v>
      </c>
    </row>
    <row r="663" spans="3:20">
      <c r="C663" s="476">
        <v>1026</v>
      </c>
      <c r="D663" s="476">
        <v>41</v>
      </c>
      <c r="E663" s="476"/>
      <c r="F663" s="476">
        <v>1026</v>
      </c>
      <c r="G663" s="15">
        <v>41</v>
      </c>
      <c r="I663" s="15">
        <v>1026</v>
      </c>
      <c r="J663" s="15">
        <v>41</v>
      </c>
      <c r="L663" s="15">
        <v>1028</v>
      </c>
      <c r="M663" s="15">
        <v>41</v>
      </c>
      <c r="O663" s="15">
        <v>1028</v>
      </c>
      <c r="P663" s="15">
        <v>41</v>
      </c>
      <c r="R663" s="15">
        <f>ROW('us01'!AO1028)</f>
        <v>1028</v>
      </c>
      <c r="S663" s="15">
        <f>COLUMN('us01'!AO1028)</f>
        <v>41</v>
      </c>
    </row>
    <row r="664" spans="3:20">
      <c r="C664" s="476">
        <v>1029</v>
      </c>
      <c r="D664" s="476">
        <v>37</v>
      </c>
      <c r="E664" s="476"/>
      <c r="F664" s="476">
        <v>1029</v>
      </c>
      <c r="G664" s="15">
        <v>37</v>
      </c>
      <c r="I664" s="15">
        <v>1029</v>
      </c>
      <c r="J664" s="15">
        <v>37</v>
      </c>
      <c r="L664" s="15">
        <v>1031</v>
      </c>
      <c r="M664" s="15">
        <v>37</v>
      </c>
      <c r="O664" s="15">
        <v>1031</v>
      </c>
      <c r="P664" s="15">
        <v>37</v>
      </c>
      <c r="R664" s="15">
        <f>ROW('us01'!AK1031)</f>
        <v>1031</v>
      </c>
      <c r="S664" s="15">
        <f>COLUMN('us01'!AK1031)</f>
        <v>37</v>
      </c>
    </row>
    <row r="665" spans="3:20">
      <c r="C665" s="476">
        <v>1032</v>
      </c>
      <c r="D665" s="476">
        <v>37</v>
      </c>
      <c r="E665" s="476"/>
      <c r="F665" s="476">
        <v>1032</v>
      </c>
      <c r="G665" s="15">
        <v>37</v>
      </c>
      <c r="I665" s="15">
        <v>1032</v>
      </c>
      <c r="J665" s="15">
        <v>37</v>
      </c>
      <c r="L665" s="15">
        <v>1034</v>
      </c>
      <c r="M665" s="15">
        <v>37</v>
      </c>
      <c r="O665" s="15">
        <v>1034</v>
      </c>
      <c r="P665" s="15">
        <v>37</v>
      </c>
      <c r="R665" s="15">
        <f>ROW('us01'!AK1034)</f>
        <v>1034</v>
      </c>
      <c r="S665" s="15">
        <f>COLUMN('us01'!AK1034)</f>
        <v>37</v>
      </c>
    </row>
    <row r="666" spans="3:20">
      <c r="C666" s="476">
        <v>1035</v>
      </c>
      <c r="D666" s="476">
        <v>37</v>
      </c>
      <c r="E666" s="476"/>
      <c r="F666" s="476">
        <v>1035</v>
      </c>
      <c r="G666" s="15">
        <v>37</v>
      </c>
      <c r="I666" s="15">
        <v>1035</v>
      </c>
      <c r="J666" s="15">
        <v>37</v>
      </c>
      <c r="L666" s="15">
        <v>1037</v>
      </c>
      <c r="M666" s="15">
        <v>37</v>
      </c>
      <c r="O666" s="15">
        <v>1037</v>
      </c>
      <c r="P666" s="15">
        <v>37</v>
      </c>
      <c r="R666" s="15">
        <f>ROW('us01'!AK1037)</f>
        <v>1037</v>
      </c>
      <c r="S666" s="15">
        <f>COLUMN('us01'!AK1037)</f>
        <v>37</v>
      </c>
    </row>
    <row r="667" spans="3:20">
      <c r="C667" s="476">
        <v>1038</v>
      </c>
      <c r="D667" s="476">
        <v>37</v>
      </c>
      <c r="E667" s="476"/>
      <c r="F667" s="476">
        <v>1038</v>
      </c>
      <c r="G667" s="15">
        <v>37</v>
      </c>
      <c r="I667" s="15">
        <v>1038</v>
      </c>
      <c r="J667" s="15">
        <v>37</v>
      </c>
      <c r="L667" s="15">
        <v>1040</v>
      </c>
      <c r="M667" s="15">
        <v>37</v>
      </c>
      <c r="O667" s="15">
        <v>1040</v>
      </c>
      <c r="P667" s="15">
        <v>37</v>
      </c>
      <c r="R667" s="15">
        <f>ROW('us01'!AK1040)</f>
        <v>1040</v>
      </c>
      <c r="S667" s="15">
        <f>COLUMN('us01'!AK1040)</f>
        <v>37</v>
      </c>
    </row>
    <row r="668" spans="3:20">
      <c r="C668" s="476">
        <v>1041</v>
      </c>
      <c r="D668" s="476">
        <v>37</v>
      </c>
      <c r="E668" s="476"/>
      <c r="F668" s="476">
        <v>1041</v>
      </c>
      <c r="G668" s="15">
        <v>37</v>
      </c>
      <c r="I668" s="15">
        <v>1041</v>
      </c>
      <c r="J668" s="15">
        <v>37</v>
      </c>
      <c r="L668" s="15">
        <v>1043</v>
      </c>
      <c r="M668" s="15">
        <v>37</v>
      </c>
      <c r="O668" s="15">
        <v>1043</v>
      </c>
      <c r="P668" s="15">
        <v>37</v>
      </c>
      <c r="R668" s="15">
        <f>ROW('us01'!AK1043)</f>
        <v>1043</v>
      </c>
      <c r="S668" s="15">
        <f>COLUMN('us01'!AK1043)</f>
        <v>37</v>
      </c>
    </row>
    <row r="669" spans="3:20">
      <c r="C669" s="476">
        <v>1057</v>
      </c>
      <c r="D669" s="476">
        <v>36</v>
      </c>
      <c r="E669" s="728"/>
      <c r="F669" s="476">
        <v>1057</v>
      </c>
      <c r="G669" s="15">
        <v>36</v>
      </c>
      <c r="H669" s="728"/>
      <c r="I669" s="15">
        <v>1057</v>
      </c>
      <c r="J669" s="15">
        <v>36</v>
      </c>
      <c r="K669" s="728"/>
      <c r="L669" s="728">
        <v>1059</v>
      </c>
      <c r="M669" s="728">
        <v>36</v>
      </c>
      <c r="N669" s="728"/>
      <c r="O669" s="728">
        <v>1059</v>
      </c>
      <c r="P669" s="728">
        <v>36</v>
      </c>
      <c r="Q669" s="728"/>
      <c r="R669" s="814">
        <f>ROW('us01'!AJ1062)</f>
        <v>1062</v>
      </c>
      <c r="S669" s="814">
        <f>COLUMN('us01'!AJ1062)</f>
        <v>36</v>
      </c>
      <c r="T669" s="728"/>
    </row>
    <row r="670" spans="3:20">
      <c r="C670" s="728">
        <v>0</v>
      </c>
      <c r="D670" s="728">
        <v>0</v>
      </c>
      <c r="E670" s="728" t="s">
        <v>1199</v>
      </c>
      <c r="F670" s="728">
        <v>0</v>
      </c>
      <c r="G670" s="701">
        <v>0</v>
      </c>
      <c r="H670" s="728" t="s">
        <v>1200</v>
      </c>
      <c r="I670" s="701">
        <v>0</v>
      </c>
      <c r="J670" s="701">
        <v>0</v>
      </c>
      <c r="K670" s="728" t="s">
        <v>1200</v>
      </c>
      <c r="L670" s="728">
        <v>0</v>
      </c>
      <c r="M670" s="728">
        <v>0</v>
      </c>
      <c r="N670" s="728" t="s">
        <v>1198</v>
      </c>
      <c r="O670" s="728">
        <v>0</v>
      </c>
      <c r="P670" s="728">
        <v>0</v>
      </c>
      <c r="Q670" s="728"/>
      <c r="R670" s="701">
        <v>0</v>
      </c>
      <c r="S670" s="701">
        <v>0</v>
      </c>
      <c r="T670" s="728" t="s">
        <v>1198</v>
      </c>
    </row>
    <row r="671" spans="3:20">
      <c r="C671" s="476">
        <v>1075</v>
      </c>
      <c r="D671" s="476">
        <v>4</v>
      </c>
      <c r="E671" s="476"/>
      <c r="F671" s="476">
        <v>1076</v>
      </c>
      <c r="G671" s="15">
        <v>4</v>
      </c>
      <c r="I671" s="15">
        <v>1076</v>
      </c>
      <c r="J671" s="15">
        <v>4</v>
      </c>
      <c r="L671" s="15">
        <v>1077</v>
      </c>
      <c r="M671" s="15">
        <v>4</v>
      </c>
      <c r="O671" s="15">
        <v>1077</v>
      </c>
      <c r="P671" s="15">
        <v>4</v>
      </c>
      <c r="R671" s="15">
        <f>ROW('us01'!D1077)</f>
        <v>1077</v>
      </c>
      <c r="S671" s="15">
        <f>COLUMN('us01'!D1077)</f>
        <v>4</v>
      </c>
    </row>
    <row r="672" spans="3:20">
      <c r="C672" s="476">
        <v>1076</v>
      </c>
      <c r="D672" s="476">
        <v>4</v>
      </c>
      <c r="E672" s="476"/>
      <c r="F672" s="476">
        <v>1077</v>
      </c>
      <c r="G672" s="15">
        <v>4</v>
      </c>
      <c r="I672" s="15">
        <v>1077</v>
      </c>
      <c r="J672" s="15">
        <v>4</v>
      </c>
      <c r="L672" s="15">
        <v>1078</v>
      </c>
      <c r="M672" s="15">
        <v>4</v>
      </c>
      <c r="O672" s="15">
        <v>1078</v>
      </c>
      <c r="P672" s="15">
        <v>4</v>
      </c>
      <c r="R672" s="15">
        <f>ROW('us01'!D1078)</f>
        <v>1078</v>
      </c>
      <c r="S672" s="15">
        <f>COLUMN('us01'!D1078)</f>
        <v>4</v>
      </c>
    </row>
    <row r="673" spans="3:19">
      <c r="C673" s="476">
        <v>1077</v>
      </c>
      <c r="D673" s="476">
        <v>4</v>
      </c>
      <c r="E673" s="476"/>
      <c r="F673" s="476">
        <v>1078</v>
      </c>
      <c r="G673" s="15">
        <v>4</v>
      </c>
      <c r="I673" s="15">
        <v>1078</v>
      </c>
      <c r="J673" s="15">
        <v>4</v>
      </c>
      <c r="L673" s="15">
        <v>1079</v>
      </c>
      <c r="M673" s="15">
        <v>4</v>
      </c>
      <c r="O673" s="15">
        <v>1079</v>
      </c>
      <c r="P673" s="15">
        <v>4</v>
      </c>
      <c r="R673" s="15">
        <f>ROW('us01'!D1079)</f>
        <v>1079</v>
      </c>
      <c r="S673" s="15">
        <f>COLUMN('us01'!D1079)</f>
        <v>4</v>
      </c>
    </row>
    <row r="674" spans="3:19">
      <c r="C674" s="476">
        <v>1078</v>
      </c>
      <c r="D674" s="476">
        <v>4</v>
      </c>
      <c r="E674" s="476"/>
      <c r="F674" s="476">
        <v>1079</v>
      </c>
      <c r="G674" s="15">
        <v>4</v>
      </c>
      <c r="I674" s="15">
        <v>1079</v>
      </c>
      <c r="J674" s="15">
        <v>4</v>
      </c>
      <c r="L674" s="15">
        <v>1080</v>
      </c>
      <c r="M674" s="15">
        <v>4</v>
      </c>
      <c r="O674" s="15">
        <v>1080</v>
      </c>
      <c r="P674" s="15">
        <v>4</v>
      </c>
      <c r="R674" s="15">
        <f>ROW('us01'!D1080)</f>
        <v>1080</v>
      </c>
      <c r="S674" s="15">
        <f>COLUMN('us01'!D1080)</f>
        <v>4</v>
      </c>
    </row>
    <row r="675" spans="3:19">
      <c r="C675" s="476">
        <v>1079</v>
      </c>
      <c r="D675" s="476">
        <v>4</v>
      </c>
      <c r="E675" s="476"/>
      <c r="F675" s="476">
        <v>1080</v>
      </c>
      <c r="G675" s="15">
        <v>4</v>
      </c>
      <c r="I675" s="15">
        <v>1080</v>
      </c>
      <c r="J675" s="15">
        <v>4</v>
      </c>
      <c r="L675" s="15">
        <v>1081</v>
      </c>
      <c r="M675" s="15">
        <v>4</v>
      </c>
      <c r="O675" s="15">
        <v>1081</v>
      </c>
      <c r="P675" s="15">
        <v>4</v>
      </c>
      <c r="R675" s="15">
        <f>ROW('us01'!D1081)</f>
        <v>1081</v>
      </c>
      <c r="S675" s="15">
        <f>COLUMN('us01'!D1081)</f>
        <v>4</v>
      </c>
    </row>
    <row r="676" spans="3:19">
      <c r="C676" s="476">
        <v>1080</v>
      </c>
      <c r="D676" s="476">
        <v>4</v>
      </c>
      <c r="E676" s="476"/>
      <c r="F676" s="476">
        <v>1081</v>
      </c>
      <c r="G676" s="15">
        <v>4</v>
      </c>
      <c r="I676" s="15">
        <v>1081</v>
      </c>
      <c r="J676" s="15">
        <v>4</v>
      </c>
      <c r="L676" s="15">
        <v>1082</v>
      </c>
      <c r="M676" s="15">
        <v>4</v>
      </c>
      <c r="O676" s="15">
        <v>1082</v>
      </c>
      <c r="P676" s="15">
        <v>4</v>
      </c>
      <c r="R676" s="15">
        <f>ROW('us01'!D1082)</f>
        <v>1082</v>
      </c>
      <c r="S676" s="15">
        <f>COLUMN('us01'!D1082)</f>
        <v>4</v>
      </c>
    </row>
    <row r="677" spans="3:19">
      <c r="C677" s="476">
        <v>1081</v>
      </c>
      <c r="D677" s="476">
        <v>4</v>
      </c>
      <c r="E677" s="476"/>
      <c r="F677" s="476">
        <v>1082</v>
      </c>
      <c r="G677" s="15">
        <v>4</v>
      </c>
      <c r="I677" s="15">
        <v>1082</v>
      </c>
      <c r="J677" s="15">
        <v>4</v>
      </c>
      <c r="L677" s="15">
        <v>1083</v>
      </c>
      <c r="M677" s="15">
        <v>4</v>
      </c>
      <c r="O677" s="15">
        <v>1083</v>
      </c>
      <c r="P677" s="15">
        <v>4</v>
      </c>
      <c r="R677" s="15">
        <f>ROW('us01'!D1083)</f>
        <v>1083</v>
      </c>
      <c r="S677" s="15">
        <f>COLUMN('us01'!D1083)</f>
        <v>4</v>
      </c>
    </row>
    <row r="678" spans="3:19">
      <c r="C678" s="476">
        <v>1082</v>
      </c>
      <c r="D678" s="476">
        <v>4</v>
      </c>
      <c r="E678" s="476"/>
      <c r="F678" s="476">
        <v>1083</v>
      </c>
      <c r="G678" s="15">
        <v>4</v>
      </c>
      <c r="I678" s="15">
        <v>1083</v>
      </c>
      <c r="J678" s="15">
        <v>4</v>
      </c>
      <c r="L678" s="15">
        <v>1084</v>
      </c>
      <c r="M678" s="15">
        <v>4</v>
      </c>
      <c r="O678" s="15">
        <v>1084</v>
      </c>
      <c r="P678" s="15">
        <v>4</v>
      </c>
      <c r="R678" s="15">
        <f>ROW('us01'!D1084)</f>
        <v>1084</v>
      </c>
      <c r="S678" s="15">
        <f>COLUMN('us01'!D1084)</f>
        <v>4</v>
      </c>
    </row>
    <row r="679" spans="3:19">
      <c r="C679" s="476">
        <v>1083</v>
      </c>
      <c r="D679" s="476">
        <v>4</v>
      </c>
      <c r="E679" s="476"/>
      <c r="F679" s="476">
        <v>1084</v>
      </c>
      <c r="G679" s="15">
        <v>4</v>
      </c>
      <c r="I679" s="15">
        <v>1084</v>
      </c>
      <c r="J679" s="15">
        <v>4</v>
      </c>
      <c r="L679" s="15">
        <v>1085</v>
      </c>
      <c r="M679" s="15">
        <v>4</v>
      </c>
      <c r="O679" s="15">
        <v>1085</v>
      </c>
      <c r="P679" s="15">
        <v>4</v>
      </c>
      <c r="R679" s="15">
        <f>ROW('us01'!D1085)</f>
        <v>1085</v>
      </c>
      <c r="S679" s="15">
        <f>COLUMN('us01'!D1085)</f>
        <v>4</v>
      </c>
    </row>
    <row r="680" spans="3:19">
      <c r="C680" s="476">
        <v>1084</v>
      </c>
      <c r="D680" s="476">
        <v>4</v>
      </c>
      <c r="E680" s="476"/>
      <c r="F680" s="476">
        <v>1085</v>
      </c>
      <c r="G680" s="15">
        <v>4</v>
      </c>
      <c r="I680" s="15">
        <v>1085</v>
      </c>
      <c r="J680" s="15">
        <v>4</v>
      </c>
      <c r="L680" s="15">
        <v>1086</v>
      </c>
      <c r="M680" s="15">
        <v>4</v>
      </c>
      <c r="O680" s="15">
        <v>1086</v>
      </c>
      <c r="P680" s="15">
        <v>4</v>
      </c>
      <c r="R680" s="15">
        <f>ROW('us01'!D1086)</f>
        <v>1086</v>
      </c>
      <c r="S680" s="15">
        <f>COLUMN('us01'!D1086)</f>
        <v>4</v>
      </c>
    </row>
    <row r="681" spans="3:19">
      <c r="C681" s="476">
        <v>1085</v>
      </c>
      <c r="D681" s="476">
        <v>4</v>
      </c>
      <c r="E681" s="476"/>
      <c r="F681" s="476">
        <v>1086</v>
      </c>
      <c r="G681" s="15">
        <v>4</v>
      </c>
      <c r="I681" s="15">
        <v>1086</v>
      </c>
      <c r="J681" s="15">
        <v>4</v>
      </c>
      <c r="L681" s="15">
        <v>1087</v>
      </c>
      <c r="M681" s="15">
        <v>4</v>
      </c>
      <c r="O681" s="15">
        <v>1087</v>
      </c>
      <c r="P681" s="15">
        <v>4</v>
      </c>
      <c r="R681" s="15">
        <f>ROW('us01'!D1087)</f>
        <v>1087</v>
      </c>
      <c r="S681" s="15">
        <f>COLUMN('us01'!D1087)</f>
        <v>4</v>
      </c>
    </row>
    <row r="682" spans="3:19">
      <c r="C682" s="476">
        <v>1086</v>
      </c>
      <c r="D682" s="476">
        <v>4</v>
      </c>
      <c r="E682" s="476"/>
      <c r="F682" s="476">
        <v>1087</v>
      </c>
      <c r="G682" s="15">
        <v>4</v>
      </c>
      <c r="I682" s="15">
        <v>1087</v>
      </c>
      <c r="J682" s="15">
        <v>4</v>
      </c>
      <c r="L682" s="15">
        <v>1088</v>
      </c>
      <c r="M682" s="15">
        <v>4</v>
      </c>
      <c r="O682" s="15">
        <v>1088</v>
      </c>
      <c r="P682" s="15">
        <v>4</v>
      </c>
      <c r="R682" s="15">
        <f>ROW('us01'!D1088)</f>
        <v>1088</v>
      </c>
      <c r="S682" s="15">
        <f>COLUMN('us01'!D1088)</f>
        <v>4</v>
      </c>
    </row>
    <row r="683" spans="3:19">
      <c r="C683" s="476">
        <v>1087</v>
      </c>
      <c r="D683" s="476">
        <v>4</v>
      </c>
      <c r="E683" s="476"/>
      <c r="F683" s="476">
        <v>1088</v>
      </c>
      <c r="G683" s="15">
        <v>4</v>
      </c>
      <c r="I683" s="15">
        <v>1088</v>
      </c>
      <c r="J683" s="15">
        <v>4</v>
      </c>
      <c r="L683" s="15">
        <v>1089</v>
      </c>
      <c r="M683" s="15">
        <v>4</v>
      </c>
      <c r="O683" s="15">
        <v>1089</v>
      </c>
      <c r="P683" s="15">
        <v>4</v>
      </c>
      <c r="R683" s="15">
        <f>ROW('us01'!D1089)</f>
        <v>1089</v>
      </c>
      <c r="S683" s="15">
        <f>COLUMN('us01'!D1089)</f>
        <v>4</v>
      </c>
    </row>
    <row r="684" spans="3:19">
      <c r="C684" s="476">
        <v>1088</v>
      </c>
      <c r="D684" s="476">
        <v>4</v>
      </c>
      <c r="E684" s="476"/>
      <c r="F684" s="476">
        <v>1089</v>
      </c>
      <c r="G684" s="15">
        <v>4</v>
      </c>
      <c r="I684" s="15">
        <v>1089</v>
      </c>
      <c r="J684" s="15">
        <v>4</v>
      </c>
      <c r="L684" s="15">
        <v>1090</v>
      </c>
      <c r="M684" s="15">
        <v>4</v>
      </c>
      <c r="O684" s="15">
        <v>1090</v>
      </c>
      <c r="P684" s="15">
        <v>4</v>
      </c>
      <c r="R684" s="15">
        <f>ROW('us01'!D1090)</f>
        <v>1090</v>
      </c>
      <c r="S684" s="15">
        <f>COLUMN('us01'!D1090)</f>
        <v>4</v>
      </c>
    </row>
    <row r="685" spans="3:19">
      <c r="C685" s="476">
        <v>1089</v>
      </c>
      <c r="D685" s="476">
        <v>4</v>
      </c>
      <c r="E685" s="476"/>
      <c r="F685" s="476">
        <v>1090</v>
      </c>
      <c r="G685" s="15">
        <v>4</v>
      </c>
      <c r="I685" s="15">
        <v>1090</v>
      </c>
      <c r="J685" s="15">
        <v>4</v>
      </c>
      <c r="L685" s="15">
        <v>1091</v>
      </c>
      <c r="M685" s="15">
        <v>4</v>
      </c>
      <c r="O685" s="15">
        <v>1091</v>
      </c>
      <c r="P685" s="15">
        <v>4</v>
      </c>
      <c r="R685" s="15">
        <f>ROW('us01'!D1091)</f>
        <v>1091</v>
      </c>
      <c r="S685" s="15">
        <f>COLUMN('us01'!D1091)</f>
        <v>4</v>
      </c>
    </row>
    <row r="686" spans="3:19">
      <c r="C686" s="476">
        <v>1090</v>
      </c>
      <c r="D686" s="476">
        <v>4</v>
      </c>
      <c r="E686" s="476"/>
      <c r="F686" s="476">
        <v>1091</v>
      </c>
      <c r="G686" s="15">
        <v>4</v>
      </c>
      <c r="I686" s="15">
        <v>1091</v>
      </c>
      <c r="J686" s="15">
        <v>4</v>
      </c>
      <c r="L686" s="15">
        <v>1092</v>
      </c>
      <c r="M686" s="15">
        <v>4</v>
      </c>
      <c r="O686" s="15">
        <v>1092</v>
      </c>
      <c r="P686" s="15">
        <v>4</v>
      </c>
      <c r="R686" s="15">
        <f>ROW('us01'!D1092)</f>
        <v>1092</v>
      </c>
      <c r="S686" s="15">
        <f>COLUMN('us01'!D1092)</f>
        <v>4</v>
      </c>
    </row>
    <row r="687" spans="3:19">
      <c r="C687" s="476">
        <v>1091</v>
      </c>
      <c r="D687" s="476">
        <v>4</v>
      </c>
      <c r="E687" s="476"/>
      <c r="F687" s="476">
        <v>1092</v>
      </c>
      <c r="G687" s="15">
        <v>4</v>
      </c>
      <c r="I687" s="15">
        <v>1092</v>
      </c>
      <c r="J687" s="15">
        <v>4</v>
      </c>
      <c r="L687" s="15">
        <v>1093</v>
      </c>
      <c r="M687" s="15">
        <v>4</v>
      </c>
      <c r="O687" s="15">
        <v>1093</v>
      </c>
      <c r="P687" s="15">
        <v>4</v>
      </c>
      <c r="R687" s="15">
        <f>ROW('us01'!D1093)</f>
        <v>1093</v>
      </c>
      <c r="S687" s="15">
        <f>COLUMN('us01'!D1093)</f>
        <v>4</v>
      </c>
    </row>
    <row r="688" spans="3:19">
      <c r="C688" s="476">
        <v>1092</v>
      </c>
      <c r="D688" s="476">
        <v>4</v>
      </c>
      <c r="E688" s="476"/>
      <c r="F688" s="476">
        <v>1093</v>
      </c>
      <c r="G688" s="15">
        <v>4</v>
      </c>
      <c r="I688" s="15">
        <v>1093</v>
      </c>
      <c r="J688" s="15">
        <v>4</v>
      </c>
      <c r="L688" s="15">
        <v>1094</v>
      </c>
      <c r="M688" s="15">
        <v>4</v>
      </c>
      <c r="O688" s="15">
        <v>1094</v>
      </c>
      <c r="P688" s="15">
        <v>4</v>
      </c>
      <c r="R688" s="15">
        <f>ROW('us01'!D1094)</f>
        <v>1094</v>
      </c>
      <c r="S688" s="15">
        <f>COLUMN('us01'!D1094)</f>
        <v>4</v>
      </c>
    </row>
    <row r="689" spans="3:19">
      <c r="C689" s="476">
        <v>1093</v>
      </c>
      <c r="D689" s="476">
        <v>4</v>
      </c>
      <c r="E689" s="476"/>
      <c r="F689" s="476">
        <v>1094</v>
      </c>
      <c r="G689" s="15">
        <v>4</v>
      </c>
      <c r="I689" s="15">
        <v>1094</v>
      </c>
      <c r="J689" s="15">
        <v>4</v>
      </c>
      <c r="L689" s="15">
        <v>1095</v>
      </c>
      <c r="M689" s="15">
        <v>4</v>
      </c>
      <c r="O689" s="15">
        <v>1095</v>
      </c>
      <c r="P689" s="15">
        <v>4</v>
      </c>
      <c r="R689" s="15">
        <f>ROW('us01'!D1095)</f>
        <v>1095</v>
      </c>
      <c r="S689" s="15">
        <f>COLUMN('us01'!D1095)</f>
        <v>4</v>
      </c>
    </row>
    <row r="690" spans="3:19">
      <c r="C690" s="476">
        <v>1094</v>
      </c>
      <c r="D690" s="476">
        <v>4</v>
      </c>
      <c r="E690" s="476"/>
      <c r="F690" s="476">
        <v>1095</v>
      </c>
      <c r="G690" s="15">
        <v>4</v>
      </c>
      <c r="I690" s="15">
        <v>1095</v>
      </c>
      <c r="J690" s="15">
        <v>4</v>
      </c>
      <c r="L690" s="15">
        <v>1096</v>
      </c>
      <c r="M690" s="15">
        <v>4</v>
      </c>
      <c r="O690" s="15">
        <v>1096</v>
      </c>
      <c r="P690" s="15">
        <v>4</v>
      </c>
      <c r="R690" s="15">
        <f>ROW('us01'!D1096)</f>
        <v>1096</v>
      </c>
      <c r="S690" s="15">
        <f>COLUMN('us01'!D1096)</f>
        <v>4</v>
      </c>
    </row>
    <row r="691" spans="3:19">
      <c r="C691" s="476">
        <v>1095</v>
      </c>
      <c r="D691" s="476">
        <v>4</v>
      </c>
      <c r="E691" s="476"/>
      <c r="F691" s="476">
        <v>1096</v>
      </c>
      <c r="G691" s="15">
        <v>4</v>
      </c>
      <c r="I691" s="15">
        <v>1096</v>
      </c>
      <c r="J691" s="15">
        <v>4</v>
      </c>
      <c r="L691" s="15">
        <v>1097</v>
      </c>
      <c r="M691" s="15">
        <v>4</v>
      </c>
      <c r="O691" s="15">
        <v>1097</v>
      </c>
      <c r="P691" s="15">
        <v>4</v>
      </c>
      <c r="R691" s="15">
        <f>ROW('us01'!D1097)</f>
        <v>1097</v>
      </c>
      <c r="S691" s="15">
        <f>COLUMN('us01'!D1097)</f>
        <v>4</v>
      </c>
    </row>
    <row r="692" spans="3:19">
      <c r="C692" s="476">
        <v>1096</v>
      </c>
      <c r="D692" s="476">
        <v>4</v>
      </c>
      <c r="E692" s="476"/>
      <c r="F692" s="476">
        <v>1097</v>
      </c>
      <c r="G692" s="15">
        <v>4</v>
      </c>
      <c r="I692" s="15">
        <v>1097</v>
      </c>
      <c r="J692" s="15">
        <v>4</v>
      </c>
      <c r="L692" s="15">
        <v>1098</v>
      </c>
      <c r="M692" s="15">
        <v>4</v>
      </c>
      <c r="O692" s="15">
        <v>1098</v>
      </c>
      <c r="P692" s="15">
        <v>4</v>
      </c>
      <c r="R692" s="15">
        <f>ROW('us01'!D1098)</f>
        <v>1098</v>
      </c>
      <c r="S692" s="15">
        <f>COLUMN('us01'!D1098)</f>
        <v>4</v>
      </c>
    </row>
    <row r="693" spans="3:19">
      <c r="C693" s="476">
        <v>1097</v>
      </c>
      <c r="D693" s="476">
        <v>4</v>
      </c>
      <c r="E693" s="476"/>
      <c r="F693" s="476">
        <v>1098</v>
      </c>
      <c r="G693" s="15">
        <v>4</v>
      </c>
      <c r="I693" s="15">
        <v>1098</v>
      </c>
      <c r="J693" s="15">
        <v>4</v>
      </c>
      <c r="L693" s="15">
        <v>1099</v>
      </c>
      <c r="M693" s="15">
        <v>4</v>
      </c>
      <c r="O693" s="15">
        <v>1099</v>
      </c>
      <c r="P693" s="15">
        <v>4</v>
      </c>
      <c r="R693" s="15">
        <f>ROW('us01'!D1099)</f>
        <v>1099</v>
      </c>
      <c r="S693" s="15">
        <f>COLUMN('us01'!D1099)</f>
        <v>4</v>
      </c>
    </row>
    <row r="694" spans="3:19">
      <c r="C694" s="476">
        <v>1098</v>
      </c>
      <c r="D694" s="476">
        <v>4</v>
      </c>
      <c r="E694" s="476"/>
      <c r="F694" s="476">
        <v>1099</v>
      </c>
      <c r="G694" s="15">
        <v>4</v>
      </c>
      <c r="I694" s="15">
        <v>1099</v>
      </c>
      <c r="J694" s="15">
        <v>4</v>
      </c>
      <c r="L694" s="15">
        <v>1100</v>
      </c>
      <c r="M694" s="15">
        <v>4</v>
      </c>
      <c r="O694" s="15">
        <v>1100</v>
      </c>
      <c r="P694" s="15">
        <v>4</v>
      </c>
      <c r="R694" s="15">
        <f>ROW('us01'!D1100)</f>
        <v>1100</v>
      </c>
      <c r="S694" s="15">
        <f>COLUMN('us01'!D1100)</f>
        <v>4</v>
      </c>
    </row>
    <row r="695" spans="3:19">
      <c r="C695" s="476">
        <v>1099</v>
      </c>
      <c r="D695" s="476">
        <v>4</v>
      </c>
      <c r="E695" s="476"/>
      <c r="F695" s="476">
        <v>1100</v>
      </c>
      <c r="G695" s="15">
        <v>4</v>
      </c>
      <c r="I695" s="15">
        <v>1100</v>
      </c>
      <c r="J695" s="15">
        <v>4</v>
      </c>
      <c r="L695" s="15">
        <v>1101</v>
      </c>
      <c r="M695" s="15">
        <v>4</v>
      </c>
      <c r="O695" s="15">
        <v>1101</v>
      </c>
      <c r="P695" s="15">
        <v>4</v>
      </c>
      <c r="R695" s="15">
        <f>ROW('us01'!D1101)</f>
        <v>1101</v>
      </c>
      <c r="S695" s="15">
        <f>COLUMN('us01'!D1101)</f>
        <v>4</v>
      </c>
    </row>
    <row r="696" spans="3:19">
      <c r="C696" s="476">
        <v>1100</v>
      </c>
      <c r="D696" s="476">
        <v>4</v>
      </c>
      <c r="E696" s="476"/>
      <c r="F696" s="476">
        <v>1101</v>
      </c>
      <c r="G696" s="15">
        <v>4</v>
      </c>
      <c r="I696" s="15">
        <v>1101</v>
      </c>
      <c r="J696" s="15">
        <v>4</v>
      </c>
      <c r="L696" s="15">
        <v>1102</v>
      </c>
      <c r="M696" s="15">
        <v>4</v>
      </c>
      <c r="O696" s="15">
        <v>1102</v>
      </c>
      <c r="P696" s="15">
        <v>4</v>
      </c>
      <c r="R696" s="15">
        <f>ROW('us01'!D1102)</f>
        <v>1102</v>
      </c>
      <c r="S696" s="15">
        <f>COLUMN('us01'!D1102)</f>
        <v>4</v>
      </c>
    </row>
    <row r="697" spans="3:19">
      <c r="C697" s="476">
        <v>1101</v>
      </c>
      <c r="D697" s="476">
        <v>4</v>
      </c>
      <c r="E697" s="476"/>
      <c r="F697" s="476">
        <v>1102</v>
      </c>
      <c r="G697" s="15">
        <v>4</v>
      </c>
      <c r="I697" s="15">
        <v>1102</v>
      </c>
      <c r="J697" s="15">
        <v>4</v>
      </c>
      <c r="L697" s="15">
        <v>1103</v>
      </c>
      <c r="M697" s="15">
        <v>4</v>
      </c>
      <c r="O697" s="15">
        <v>1103</v>
      </c>
      <c r="P697" s="15">
        <v>4</v>
      </c>
      <c r="R697" s="15">
        <f>ROW('us01'!D1103)</f>
        <v>1103</v>
      </c>
      <c r="S697" s="15">
        <f>COLUMN('us01'!D1103)</f>
        <v>4</v>
      </c>
    </row>
    <row r="698" spans="3:19">
      <c r="C698" s="476">
        <v>1102</v>
      </c>
      <c r="D698" s="476">
        <v>4</v>
      </c>
      <c r="E698" s="476"/>
      <c r="F698" s="476">
        <v>1103</v>
      </c>
      <c r="G698" s="15">
        <v>4</v>
      </c>
      <c r="I698" s="15">
        <v>1103</v>
      </c>
      <c r="J698" s="15">
        <v>4</v>
      </c>
      <c r="L698" s="15">
        <v>1104</v>
      </c>
      <c r="M698" s="15">
        <v>4</v>
      </c>
      <c r="O698" s="15">
        <v>1104</v>
      </c>
      <c r="P698" s="15">
        <v>4</v>
      </c>
      <c r="R698" s="15">
        <f>ROW('us01'!D1104)</f>
        <v>1104</v>
      </c>
      <c r="S698" s="15">
        <f>COLUMN('us01'!D1104)</f>
        <v>4</v>
      </c>
    </row>
    <row r="699" spans="3:19">
      <c r="C699" s="476">
        <v>1103</v>
      </c>
      <c r="D699" s="476">
        <v>4</v>
      </c>
      <c r="E699" s="476"/>
      <c r="F699" s="476">
        <v>1104</v>
      </c>
      <c r="G699" s="15">
        <v>4</v>
      </c>
      <c r="I699" s="15">
        <v>1104</v>
      </c>
      <c r="J699" s="15">
        <v>4</v>
      </c>
      <c r="L699" s="15">
        <v>1105</v>
      </c>
      <c r="M699" s="15">
        <v>4</v>
      </c>
      <c r="O699" s="15">
        <v>1105</v>
      </c>
      <c r="P699" s="15">
        <v>4</v>
      </c>
      <c r="R699" s="15">
        <f>ROW('us01'!D1105)</f>
        <v>1105</v>
      </c>
      <c r="S699" s="15">
        <f>COLUMN('us01'!D1105)</f>
        <v>4</v>
      </c>
    </row>
    <row r="700" spans="3:19">
      <c r="C700" s="476">
        <v>1104</v>
      </c>
      <c r="D700" s="476">
        <v>4</v>
      </c>
      <c r="E700" s="476"/>
      <c r="F700" s="476">
        <v>1105</v>
      </c>
      <c r="G700" s="15">
        <v>4</v>
      </c>
      <c r="I700" s="15">
        <v>1105</v>
      </c>
      <c r="J700" s="15">
        <v>4</v>
      </c>
      <c r="L700" s="15">
        <v>1106</v>
      </c>
      <c r="M700" s="15">
        <v>4</v>
      </c>
      <c r="O700" s="15">
        <v>1106</v>
      </c>
      <c r="P700" s="15">
        <v>4</v>
      </c>
      <c r="R700" s="15">
        <f>ROW('us01'!D1106)</f>
        <v>1106</v>
      </c>
      <c r="S700" s="15">
        <f>COLUMN('us01'!D1106)</f>
        <v>4</v>
      </c>
    </row>
    <row r="701" spans="3:19">
      <c r="C701" s="476">
        <v>1105</v>
      </c>
      <c r="D701" s="476">
        <v>4</v>
      </c>
      <c r="E701" s="476"/>
      <c r="F701" s="476">
        <v>1106</v>
      </c>
      <c r="G701" s="15">
        <v>4</v>
      </c>
      <c r="I701" s="15">
        <v>1106</v>
      </c>
      <c r="J701" s="15">
        <v>4</v>
      </c>
      <c r="L701" s="15">
        <v>1107</v>
      </c>
      <c r="M701" s="15">
        <v>4</v>
      </c>
      <c r="O701" s="15">
        <v>1107</v>
      </c>
      <c r="P701" s="15">
        <v>4</v>
      </c>
      <c r="R701" s="15">
        <f>ROW('us01'!D1107)</f>
        <v>1107</v>
      </c>
      <c r="S701" s="15">
        <f>COLUMN('us01'!D1107)</f>
        <v>4</v>
      </c>
    </row>
    <row r="702" spans="3:19">
      <c r="C702" s="476">
        <v>1106</v>
      </c>
      <c r="D702" s="476">
        <v>4</v>
      </c>
      <c r="E702" s="476"/>
      <c r="F702" s="476">
        <v>1107</v>
      </c>
      <c r="G702" s="15">
        <v>4</v>
      </c>
      <c r="I702" s="15">
        <v>1107</v>
      </c>
      <c r="J702" s="15">
        <v>4</v>
      </c>
      <c r="L702" s="15">
        <v>1108</v>
      </c>
      <c r="M702" s="15">
        <v>4</v>
      </c>
      <c r="O702" s="15">
        <v>1108</v>
      </c>
      <c r="P702" s="15">
        <v>4</v>
      </c>
      <c r="R702" s="15">
        <f>ROW('us01'!D1108)</f>
        <v>1108</v>
      </c>
      <c r="S702" s="15">
        <f>COLUMN('us01'!D1108)</f>
        <v>4</v>
      </c>
    </row>
    <row r="703" spans="3:19">
      <c r="C703" s="476">
        <v>1107</v>
      </c>
      <c r="D703" s="476">
        <v>4</v>
      </c>
      <c r="E703" s="476"/>
      <c r="F703" s="476">
        <v>1108</v>
      </c>
      <c r="G703" s="15">
        <v>4</v>
      </c>
      <c r="I703" s="15">
        <v>1108</v>
      </c>
      <c r="J703" s="15">
        <v>4</v>
      </c>
      <c r="L703" s="15">
        <v>1109</v>
      </c>
      <c r="M703" s="15">
        <v>4</v>
      </c>
      <c r="O703" s="15">
        <v>1109</v>
      </c>
      <c r="P703" s="15">
        <v>4</v>
      </c>
      <c r="R703" s="15">
        <f>ROW('us01'!D1109)</f>
        <v>1109</v>
      </c>
      <c r="S703" s="15">
        <f>COLUMN('us01'!D1109)</f>
        <v>4</v>
      </c>
    </row>
    <row r="704" spans="3:19">
      <c r="C704" s="476">
        <v>1108</v>
      </c>
      <c r="D704" s="476">
        <v>4</v>
      </c>
      <c r="E704" s="476"/>
      <c r="F704" s="476">
        <v>1109</v>
      </c>
      <c r="G704" s="15">
        <v>4</v>
      </c>
      <c r="I704" s="15">
        <v>1109</v>
      </c>
      <c r="J704" s="15">
        <v>4</v>
      </c>
      <c r="L704" s="15">
        <v>1110</v>
      </c>
      <c r="M704" s="15">
        <v>4</v>
      </c>
      <c r="O704" s="15">
        <v>1110</v>
      </c>
      <c r="P704" s="15">
        <v>4</v>
      </c>
      <c r="R704" s="15">
        <f>ROW('us01'!D1110)</f>
        <v>1110</v>
      </c>
      <c r="S704" s="15">
        <f>COLUMN('us01'!D1110)</f>
        <v>4</v>
      </c>
    </row>
    <row r="705" spans="3:19">
      <c r="C705" s="476">
        <v>1109</v>
      </c>
      <c r="D705" s="476">
        <v>4</v>
      </c>
      <c r="E705" s="476"/>
      <c r="F705" s="476">
        <v>1110</v>
      </c>
      <c r="G705" s="15">
        <v>4</v>
      </c>
      <c r="I705" s="15">
        <v>1110</v>
      </c>
      <c r="J705" s="15">
        <v>4</v>
      </c>
      <c r="L705" s="15">
        <v>1111</v>
      </c>
      <c r="M705" s="15">
        <v>4</v>
      </c>
      <c r="O705" s="15">
        <v>1111</v>
      </c>
      <c r="P705" s="15">
        <v>4</v>
      </c>
      <c r="R705" s="15">
        <f>ROW('us01'!D1111)</f>
        <v>1111</v>
      </c>
      <c r="S705" s="15">
        <f>COLUMN('us01'!D1111)</f>
        <v>4</v>
      </c>
    </row>
    <row r="706" spans="3:19">
      <c r="C706" s="476">
        <v>1110</v>
      </c>
      <c r="D706" s="476">
        <v>4</v>
      </c>
      <c r="E706" s="476"/>
      <c r="F706" s="476">
        <v>1111</v>
      </c>
      <c r="G706" s="15">
        <v>4</v>
      </c>
      <c r="I706" s="15">
        <v>1111</v>
      </c>
      <c r="J706" s="15">
        <v>4</v>
      </c>
      <c r="L706" s="15">
        <v>1112</v>
      </c>
      <c r="M706" s="15">
        <v>4</v>
      </c>
      <c r="O706" s="15">
        <v>1112</v>
      </c>
      <c r="P706" s="15">
        <v>4</v>
      </c>
      <c r="R706" s="15">
        <f>ROW('us01'!D1112)</f>
        <v>1112</v>
      </c>
      <c r="S706" s="15">
        <f>COLUMN('us01'!D1112)</f>
        <v>4</v>
      </c>
    </row>
    <row r="707" spans="3:19">
      <c r="C707" s="476">
        <v>1111</v>
      </c>
      <c r="D707" s="476">
        <v>4</v>
      </c>
      <c r="E707" s="476"/>
      <c r="F707" s="476">
        <v>1112</v>
      </c>
      <c r="G707" s="15">
        <v>4</v>
      </c>
      <c r="I707" s="15">
        <v>1112</v>
      </c>
      <c r="J707" s="15">
        <v>4</v>
      </c>
      <c r="L707" s="15">
        <v>1113</v>
      </c>
      <c r="M707" s="15">
        <v>4</v>
      </c>
      <c r="O707" s="15">
        <v>1113</v>
      </c>
      <c r="P707" s="15">
        <v>4</v>
      </c>
      <c r="R707" s="15">
        <f>ROW('us01'!D1113)</f>
        <v>1113</v>
      </c>
      <c r="S707" s="15">
        <f>COLUMN('us01'!D1113)</f>
        <v>4</v>
      </c>
    </row>
    <row r="708" spans="3:19">
      <c r="C708" s="476">
        <v>1112</v>
      </c>
      <c r="D708" s="476">
        <v>4</v>
      </c>
      <c r="E708" s="476"/>
      <c r="F708" s="476">
        <v>1113</v>
      </c>
      <c r="G708" s="15">
        <v>4</v>
      </c>
      <c r="I708" s="15">
        <v>1113</v>
      </c>
      <c r="J708" s="15">
        <v>4</v>
      </c>
      <c r="L708" s="15">
        <v>1114</v>
      </c>
      <c r="M708" s="15">
        <v>4</v>
      </c>
      <c r="O708" s="15">
        <v>1114</v>
      </c>
      <c r="P708" s="15">
        <v>4</v>
      </c>
      <c r="R708" s="15">
        <f>ROW('us01'!D1114)</f>
        <v>1114</v>
      </c>
      <c r="S708" s="15">
        <f>COLUMN('us01'!D1114)</f>
        <v>4</v>
      </c>
    </row>
    <row r="709" spans="3:19">
      <c r="C709" s="476">
        <v>1113</v>
      </c>
      <c r="D709" s="476">
        <v>4</v>
      </c>
      <c r="E709" s="476"/>
      <c r="F709" s="476">
        <v>1114</v>
      </c>
      <c r="G709" s="15">
        <v>4</v>
      </c>
      <c r="I709" s="15">
        <v>1114</v>
      </c>
      <c r="J709" s="15">
        <v>4</v>
      </c>
      <c r="L709" s="15">
        <v>1115</v>
      </c>
      <c r="M709" s="15">
        <v>4</v>
      </c>
      <c r="O709" s="15">
        <v>1115</v>
      </c>
      <c r="P709" s="15">
        <v>4</v>
      </c>
      <c r="R709" s="15">
        <f>ROW('us01'!D1115)</f>
        <v>1115</v>
      </c>
      <c r="S709" s="15">
        <f>COLUMN('us01'!D1115)</f>
        <v>4</v>
      </c>
    </row>
    <row r="710" spans="3:19">
      <c r="C710" s="476">
        <v>1114</v>
      </c>
      <c r="D710" s="476">
        <v>4</v>
      </c>
      <c r="E710" s="476"/>
      <c r="F710" s="476">
        <v>1115</v>
      </c>
      <c r="G710" s="15">
        <v>4</v>
      </c>
      <c r="I710" s="15">
        <v>1115</v>
      </c>
      <c r="J710" s="15">
        <v>4</v>
      </c>
      <c r="L710" s="15">
        <v>1116</v>
      </c>
      <c r="M710" s="15">
        <v>4</v>
      </c>
      <c r="O710" s="15">
        <v>1116</v>
      </c>
      <c r="P710" s="15">
        <v>4</v>
      </c>
      <c r="R710" s="15">
        <f>ROW('us01'!D1116)</f>
        <v>1116</v>
      </c>
      <c r="S710" s="15">
        <f>COLUMN('us01'!D1116)</f>
        <v>4</v>
      </c>
    </row>
    <row r="711" spans="3:19">
      <c r="C711" s="476">
        <v>1115</v>
      </c>
      <c r="D711" s="476">
        <v>4</v>
      </c>
      <c r="E711" s="476"/>
      <c r="F711" s="476">
        <v>1116</v>
      </c>
      <c r="G711" s="15">
        <v>4</v>
      </c>
      <c r="I711" s="15">
        <v>1116</v>
      </c>
      <c r="J711" s="15">
        <v>4</v>
      </c>
      <c r="L711" s="15">
        <v>1117</v>
      </c>
      <c r="M711" s="15">
        <v>4</v>
      </c>
      <c r="O711" s="15">
        <v>1117</v>
      </c>
      <c r="P711" s="15">
        <v>4</v>
      </c>
      <c r="R711" s="15">
        <f>ROW('us01'!D1117)</f>
        <v>1117</v>
      </c>
      <c r="S711" s="15">
        <f>COLUMN('us01'!D1117)</f>
        <v>4</v>
      </c>
    </row>
    <row r="712" spans="3:19">
      <c r="C712" s="476">
        <v>1116</v>
      </c>
      <c r="D712" s="476">
        <v>4</v>
      </c>
      <c r="E712" s="476"/>
      <c r="F712" s="476">
        <v>1117</v>
      </c>
      <c r="G712" s="15">
        <v>4</v>
      </c>
      <c r="I712" s="15">
        <v>1117</v>
      </c>
      <c r="J712" s="15">
        <v>4</v>
      </c>
      <c r="L712" s="15">
        <v>1118</v>
      </c>
      <c r="M712" s="15">
        <v>4</v>
      </c>
      <c r="O712" s="15">
        <v>1118</v>
      </c>
      <c r="P712" s="15">
        <v>4</v>
      </c>
      <c r="R712" s="15">
        <f>ROW('us01'!D1118)</f>
        <v>1118</v>
      </c>
      <c r="S712" s="15">
        <f>COLUMN('us01'!D1118)</f>
        <v>4</v>
      </c>
    </row>
    <row r="713" spans="3:19">
      <c r="C713" s="476">
        <v>1117</v>
      </c>
      <c r="D713" s="476">
        <v>4</v>
      </c>
      <c r="E713" s="476"/>
      <c r="F713" s="476">
        <v>1118</v>
      </c>
      <c r="G713" s="15">
        <v>4</v>
      </c>
      <c r="I713" s="15">
        <v>1118</v>
      </c>
      <c r="J713" s="15">
        <v>4</v>
      </c>
      <c r="L713" s="15">
        <v>1119</v>
      </c>
      <c r="M713" s="15">
        <v>4</v>
      </c>
      <c r="O713" s="15">
        <v>1119</v>
      </c>
      <c r="P713" s="15">
        <v>4</v>
      </c>
      <c r="R713" s="15">
        <f>ROW('us01'!D1119)</f>
        <v>1119</v>
      </c>
      <c r="S713" s="15">
        <f>COLUMN('us01'!D1119)</f>
        <v>4</v>
      </c>
    </row>
    <row r="714" spans="3:19">
      <c r="C714" s="476">
        <v>1118</v>
      </c>
      <c r="D714" s="476">
        <v>4</v>
      </c>
      <c r="E714" s="476"/>
      <c r="F714" s="476">
        <v>1119</v>
      </c>
      <c r="G714" s="15">
        <v>4</v>
      </c>
      <c r="I714" s="15">
        <v>1119</v>
      </c>
      <c r="J714" s="15">
        <v>4</v>
      </c>
      <c r="L714" s="15">
        <v>1120</v>
      </c>
      <c r="M714" s="15">
        <v>4</v>
      </c>
      <c r="O714" s="15">
        <v>1120</v>
      </c>
      <c r="P714" s="15">
        <v>4</v>
      </c>
      <c r="R714" s="15">
        <f>ROW('us01'!D1120)</f>
        <v>1120</v>
      </c>
      <c r="S714" s="15">
        <f>COLUMN('us01'!D1120)</f>
        <v>4</v>
      </c>
    </row>
    <row r="715" spans="3:19">
      <c r="C715" s="476">
        <v>1119</v>
      </c>
      <c r="D715" s="476">
        <v>4</v>
      </c>
      <c r="E715" s="476"/>
      <c r="F715" s="476">
        <v>1120</v>
      </c>
      <c r="G715" s="15">
        <v>4</v>
      </c>
      <c r="I715" s="15">
        <v>1120</v>
      </c>
      <c r="J715" s="15">
        <v>4</v>
      </c>
      <c r="L715" s="15">
        <v>1121</v>
      </c>
      <c r="M715" s="15">
        <v>4</v>
      </c>
      <c r="O715" s="15">
        <v>1121</v>
      </c>
      <c r="P715" s="15">
        <v>4</v>
      </c>
      <c r="R715" s="15">
        <f>ROW('us01'!D1121)</f>
        <v>1121</v>
      </c>
      <c r="S715" s="15">
        <f>COLUMN('us01'!D1121)</f>
        <v>4</v>
      </c>
    </row>
    <row r="716" spans="3:19">
      <c r="C716" s="476">
        <v>1120</v>
      </c>
      <c r="D716" s="476">
        <v>4</v>
      </c>
      <c r="E716" s="476"/>
      <c r="F716" s="476">
        <v>1121</v>
      </c>
      <c r="G716" s="15">
        <v>4</v>
      </c>
      <c r="I716" s="15">
        <v>1121</v>
      </c>
      <c r="J716" s="15">
        <v>4</v>
      </c>
      <c r="L716" s="15">
        <v>1122</v>
      </c>
      <c r="M716" s="15">
        <v>4</v>
      </c>
      <c r="O716" s="15">
        <v>1122</v>
      </c>
      <c r="P716" s="15">
        <v>4</v>
      </c>
      <c r="R716" s="15">
        <f>ROW('us01'!D1122)</f>
        <v>1122</v>
      </c>
      <c r="S716" s="15">
        <f>COLUMN('us01'!D1122)</f>
        <v>4</v>
      </c>
    </row>
    <row r="717" spans="3:19">
      <c r="C717" s="476">
        <v>1121</v>
      </c>
      <c r="D717" s="476">
        <v>4</v>
      </c>
      <c r="E717" s="476"/>
      <c r="F717" s="476">
        <v>1122</v>
      </c>
      <c r="G717" s="15">
        <v>4</v>
      </c>
      <c r="I717" s="15">
        <v>1122</v>
      </c>
      <c r="J717" s="15">
        <v>4</v>
      </c>
      <c r="L717" s="15">
        <v>1123</v>
      </c>
      <c r="M717" s="15">
        <v>4</v>
      </c>
      <c r="O717" s="15">
        <v>1123</v>
      </c>
      <c r="P717" s="15">
        <v>4</v>
      </c>
      <c r="R717" s="15">
        <f>ROW('us01'!D1123)</f>
        <v>1123</v>
      </c>
      <c r="S717" s="15">
        <f>COLUMN('us01'!D1123)</f>
        <v>4</v>
      </c>
    </row>
    <row r="718" spans="3:19">
      <c r="C718" s="476">
        <v>1122</v>
      </c>
      <c r="D718" s="476">
        <v>4</v>
      </c>
      <c r="E718" s="476"/>
      <c r="F718" s="476">
        <v>1123</v>
      </c>
      <c r="G718" s="15">
        <v>4</v>
      </c>
      <c r="I718" s="15">
        <v>1123</v>
      </c>
      <c r="J718" s="15">
        <v>4</v>
      </c>
      <c r="L718" s="15">
        <v>1124</v>
      </c>
      <c r="M718" s="15">
        <v>4</v>
      </c>
      <c r="O718" s="15">
        <v>1124</v>
      </c>
      <c r="P718" s="15">
        <v>4</v>
      </c>
      <c r="R718" s="15">
        <f>ROW('us01'!D1124)</f>
        <v>1124</v>
      </c>
      <c r="S718" s="15">
        <f>COLUMN('us01'!D1124)</f>
        <v>4</v>
      </c>
    </row>
    <row r="719" spans="3:19">
      <c r="C719" s="476">
        <v>1123</v>
      </c>
      <c r="D719" s="476">
        <v>4</v>
      </c>
      <c r="E719" s="476"/>
      <c r="F719" s="476">
        <v>1124</v>
      </c>
      <c r="G719" s="15">
        <v>4</v>
      </c>
      <c r="I719" s="15">
        <v>1124</v>
      </c>
      <c r="J719" s="15">
        <v>4</v>
      </c>
      <c r="L719" s="15">
        <v>1125</v>
      </c>
      <c r="M719" s="15">
        <v>4</v>
      </c>
      <c r="O719" s="15">
        <v>1125</v>
      </c>
      <c r="P719" s="15">
        <v>4</v>
      </c>
      <c r="R719" s="15">
        <f>ROW('us01'!D1125)</f>
        <v>1125</v>
      </c>
      <c r="S719" s="15">
        <f>COLUMN('us01'!D1125)</f>
        <v>4</v>
      </c>
    </row>
    <row r="720" spans="3:19">
      <c r="C720" s="476">
        <v>1124</v>
      </c>
      <c r="D720" s="476">
        <v>4</v>
      </c>
      <c r="E720" s="476"/>
      <c r="F720" s="476">
        <v>1125</v>
      </c>
      <c r="G720" s="15">
        <v>4</v>
      </c>
      <c r="I720" s="15">
        <v>1125</v>
      </c>
      <c r="J720" s="15">
        <v>4</v>
      </c>
      <c r="L720" s="15">
        <v>1126</v>
      </c>
      <c r="M720" s="15">
        <v>4</v>
      </c>
      <c r="O720" s="15">
        <v>1126</v>
      </c>
      <c r="P720" s="15">
        <v>4</v>
      </c>
      <c r="R720" s="15">
        <f>ROW('us01'!D1126)</f>
        <v>1126</v>
      </c>
      <c r="S720" s="15">
        <f>COLUMN('us01'!D1126)</f>
        <v>4</v>
      </c>
    </row>
    <row r="721" spans="3:19">
      <c r="C721" s="476">
        <v>1075</v>
      </c>
      <c r="D721" s="476">
        <v>17</v>
      </c>
      <c r="E721" s="476"/>
      <c r="F721" s="476">
        <v>1076</v>
      </c>
      <c r="G721" s="15">
        <v>17</v>
      </c>
      <c r="I721" s="15">
        <v>1076</v>
      </c>
      <c r="J721" s="15">
        <v>17</v>
      </c>
      <c r="L721" s="15">
        <v>1077</v>
      </c>
      <c r="M721" s="15">
        <v>17</v>
      </c>
      <c r="O721" s="15">
        <v>1077</v>
      </c>
      <c r="P721" s="15">
        <v>17</v>
      </c>
      <c r="R721" s="15">
        <f>ROW('us01'!Q1077)</f>
        <v>1077</v>
      </c>
      <c r="S721" s="15">
        <f>COLUMN('us01'!Q1077)</f>
        <v>17</v>
      </c>
    </row>
    <row r="722" spans="3:19">
      <c r="C722" s="476">
        <v>1076</v>
      </c>
      <c r="D722" s="476">
        <v>17</v>
      </c>
      <c r="E722" s="476"/>
      <c r="F722" s="476">
        <v>1077</v>
      </c>
      <c r="G722" s="15">
        <v>17</v>
      </c>
      <c r="I722" s="15">
        <v>1077</v>
      </c>
      <c r="J722" s="15">
        <v>17</v>
      </c>
      <c r="L722" s="15">
        <v>1078</v>
      </c>
      <c r="M722" s="15">
        <v>17</v>
      </c>
      <c r="O722" s="15">
        <v>1078</v>
      </c>
      <c r="P722" s="15">
        <v>17</v>
      </c>
      <c r="R722" s="15">
        <f>ROW('us01'!Q1078)</f>
        <v>1078</v>
      </c>
      <c r="S722" s="15">
        <f>COLUMN('us01'!Q1078)</f>
        <v>17</v>
      </c>
    </row>
    <row r="723" spans="3:19">
      <c r="C723" s="476">
        <v>1077</v>
      </c>
      <c r="D723" s="476">
        <v>17</v>
      </c>
      <c r="E723" s="476"/>
      <c r="F723" s="476">
        <v>1078</v>
      </c>
      <c r="G723" s="15">
        <v>17</v>
      </c>
      <c r="I723" s="15">
        <v>1078</v>
      </c>
      <c r="J723" s="15">
        <v>17</v>
      </c>
      <c r="L723" s="15">
        <v>1079</v>
      </c>
      <c r="M723" s="15">
        <v>17</v>
      </c>
      <c r="O723" s="15">
        <v>1079</v>
      </c>
      <c r="P723" s="15">
        <v>17</v>
      </c>
      <c r="R723" s="15">
        <f>ROW('us01'!Q1079)</f>
        <v>1079</v>
      </c>
      <c r="S723" s="15">
        <f>COLUMN('us01'!Q1079)</f>
        <v>17</v>
      </c>
    </row>
    <row r="724" spans="3:19">
      <c r="C724" s="476">
        <v>1078</v>
      </c>
      <c r="D724" s="476">
        <v>17</v>
      </c>
      <c r="E724" s="476"/>
      <c r="F724" s="476">
        <v>1079</v>
      </c>
      <c r="G724" s="15">
        <v>17</v>
      </c>
      <c r="I724" s="15">
        <v>1079</v>
      </c>
      <c r="J724" s="15">
        <v>17</v>
      </c>
      <c r="L724" s="15">
        <v>1080</v>
      </c>
      <c r="M724" s="15">
        <v>17</v>
      </c>
      <c r="O724" s="15">
        <v>1080</v>
      </c>
      <c r="P724" s="15">
        <v>17</v>
      </c>
      <c r="R724" s="15">
        <f>ROW('us01'!Q1080)</f>
        <v>1080</v>
      </c>
      <c r="S724" s="15">
        <f>COLUMN('us01'!Q1080)</f>
        <v>17</v>
      </c>
    </row>
    <row r="725" spans="3:19">
      <c r="C725" s="476">
        <v>1079</v>
      </c>
      <c r="D725" s="476">
        <v>17</v>
      </c>
      <c r="E725" s="476"/>
      <c r="F725" s="476">
        <v>1080</v>
      </c>
      <c r="G725" s="15">
        <v>17</v>
      </c>
      <c r="I725" s="15">
        <v>1080</v>
      </c>
      <c r="J725" s="15">
        <v>17</v>
      </c>
      <c r="L725" s="15">
        <v>1081</v>
      </c>
      <c r="M725" s="15">
        <v>17</v>
      </c>
      <c r="O725" s="15">
        <v>1081</v>
      </c>
      <c r="P725" s="15">
        <v>17</v>
      </c>
      <c r="R725" s="15">
        <f>ROW('us01'!Q1081)</f>
        <v>1081</v>
      </c>
      <c r="S725" s="15">
        <f>COLUMN('us01'!Q1081)</f>
        <v>17</v>
      </c>
    </row>
    <row r="726" spans="3:19">
      <c r="C726" s="476">
        <v>1080</v>
      </c>
      <c r="D726" s="476">
        <v>17</v>
      </c>
      <c r="E726" s="476"/>
      <c r="F726" s="476">
        <v>1081</v>
      </c>
      <c r="G726" s="15">
        <v>17</v>
      </c>
      <c r="I726" s="15">
        <v>1081</v>
      </c>
      <c r="J726" s="15">
        <v>17</v>
      </c>
      <c r="L726" s="15">
        <v>1082</v>
      </c>
      <c r="M726" s="15">
        <v>17</v>
      </c>
      <c r="O726" s="15">
        <v>1082</v>
      </c>
      <c r="P726" s="15">
        <v>17</v>
      </c>
      <c r="R726" s="15">
        <f>ROW('us01'!Q1082)</f>
        <v>1082</v>
      </c>
      <c r="S726" s="15">
        <f>COLUMN('us01'!Q1082)</f>
        <v>17</v>
      </c>
    </row>
    <row r="727" spans="3:19">
      <c r="C727" s="476">
        <v>1081</v>
      </c>
      <c r="D727" s="476">
        <v>17</v>
      </c>
      <c r="E727" s="476"/>
      <c r="F727" s="476">
        <v>1082</v>
      </c>
      <c r="G727" s="15">
        <v>17</v>
      </c>
      <c r="I727" s="15">
        <v>1082</v>
      </c>
      <c r="J727" s="15">
        <v>17</v>
      </c>
      <c r="L727" s="15">
        <v>1083</v>
      </c>
      <c r="M727" s="15">
        <v>17</v>
      </c>
      <c r="O727" s="15">
        <v>1083</v>
      </c>
      <c r="P727" s="15">
        <v>17</v>
      </c>
      <c r="R727" s="15">
        <f>ROW('us01'!Q1083)</f>
        <v>1083</v>
      </c>
      <c r="S727" s="15">
        <f>COLUMN('us01'!Q1083)</f>
        <v>17</v>
      </c>
    </row>
    <row r="728" spans="3:19">
      <c r="C728" s="476">
        <v>1082</v>
      </c>
      <c r="D728" s="476">
        <v>17</v>
      </c>
      <c r="E728" s="476"/>
      <c r="F728" s="476">
        <v>1083</v>
      </c>
      <c r="G728" s="15">
        <v>17</v>
      </c>
      <c r="I728" s="15">
        <v>1083</v>
      </c>
      <c r="J728" s="15">
        <v>17</v>
      </c>
      <c r="L728" s="15">
        <v>1084</v>
      </c>
      <c r="M728" s="15">
        <v>17</v>
      </c>
      <c r="O728" s="15">
        <v>1084</v>
      </c>
      <c r="P728" s="15">
        <v>17</v>
      </c>
      <c r="R728" s="15">
        <f>ROW('us01'!Q1084)</f>
        <v>1084</v>
      </c>
      <c r="S728" s="15">
        <f>COLUMN('us01'!Q1084)</f>
        <v>17</v>
      </c>
    </row>
    <row r="729" spans="3:19">
      <c r="C729" s="476">
        <v>1083</v>
      </c>
      <c r="D729" s="476">
        <v>17</v>
      </c>
      <c r="E729" s="476"/>
      <c r="F729" s="476">
        <v>1084</v>
      </c>
      <c r="G729" s="15">
        <v>17</v>
      </c>
      <c r="I729" s="15">
        <v>1084</v>
      </c>
      <c r="J729" s="15">
        <v>17</v>
      </c>
      <c r="L729" s="15">
        <v>1085</v>
      </c>
      <c r="M729" s="15">
        <v>17</v>
      </c>
      <c r="O729" s="15">
        <v>1085</v>
      </c>
      <c r="P729" s="15">
        <v>17</v>
      </c>
      <c r="R729" s="15">
        <f>ROW('us01'!Q1085)</f>
        <v>1085</v>
      </c>
      <c r="S729" s="15">
        <f>COLUMN('us01'!Q1085)</f>
        <v>17</v>
      </c>
    </row>
    <row r="730" spans="3:19">
      <c r="C730" s="476">
        <v>1084</v>
      </c>
      <c r="D730" s="476">
        <v>17</v>
      </c>
      <c r="E730" s="476"/>
      <c r="F730" s="476">
        <v>1085</v>
      </c>
      <c r="G730" s="15">
        <v>17</v>
      </c>
      <c r="I730" s="15">
        <v>1085</v>
      </c>
      <c r="J730" s="15">
        <v>17</v>
      </c>
      <c r="L730" s="15">
        <v>1086</v>
      </c>
      <c r="M730" s="15">
        <v>17</v>
      </c>
      <c r="O730" s="15">
        <v>1086</v>
      </c>
      <c r="P730" s="15">
        <v>17</v>
      </c>
      <c r="R730" s="15">
        <f>ROW('us01'!Q1086)</f>
        <v>1086</v>
      </c>
      <c r="S730" s="15">
        <f>COLUMN('us01'!Q1086)</f>
        <v>17</v>
      </c>
    </row>
    <row r="731" spans="3:19">
      <c r="C731" s="476">
        <v>1085</v>
      </c>
      <c r="D731" s="476">
        <v>17</v>
      </c>
      <c r="E731" s="476"/>
      <c r="F731" s="476">
        <v>1086</v>
      </c>
      <c r="G731" s="15">
        <v>17</v>
      </c>
      <c r="I731" s="15">
        <v>1086</v>
      </c>
      <c r="J731" s="15">
        <v>17</v>
      </c>
      <c r="L731" s="15">
        <v>1087</v>
      </c>
      <c r="M731" s="15">
        <v>17</v>
      </c>
      <c r="O731" s="15">
        <v>1087</v>
      </c>
      <c r="P731" s="15">
        <v>17</v>
      </c>
      <c r="R731" s="15">
        <f>ROW('us01'!Q1087)</f>
        <v>1087</v>
      </c>
      <c r="S731" s="15">
        <f>COLUMN('us01'!Q1087)</f>
        <v>17</v>
      </c>
    </row>
    <row r="732" spans="3:19">
      <c r="C732" s="476">
        <v>1086</v>
      </c>
      <c r="D732" s="476">
        <v>17</v>
      </c>
      <c r="E732" s="476"/>
      <c r="F732" s="476">
        <v>1087</v>
      </c>
      <c r="G732" s="15">
        <v>17</v>
      </c>
      <c r="I732" s="15">
        <v>1087</v>
      </c>
      <c r="J732" s="15">
        <v>17</v>
      </c>
      <c r="L732" s="15">
        <v>1088</v>
      </c>
      <c r="M732" s="15">
        <v>17</v>
      </c>
      <c r="O732" s="15">
        <v>1088</v>
      </c>
      <c r="P732" s="15">
        <v>17</v>
      </c>
      <c r="R732" s="15">
        <f>ROW('us01'!Q1088)</f>
        <v>1088</v>
      </c>
      <c r="S732" s="15">
        <f>COLUMN('us01'!Q1088)</f>
        <v>17</v>
      </c>
    </row>
    <row r="733" spans="3:19">
      <c r="C733" s="476">
        <v>1087</v>
      </c>
      <c r="D733" s="476">
        <v>17</v>
      </c>
      <c r="E733" s="476"/>
      <c r="F733" s="476">
        <v>1088</v>
      </c>
      <c r="G733" s="15">
        <v>17</v>
      </c>
      <c r="I733" s="15">
        <v>1088</v>
      </c>
      <c r="J733" s="15">
        <v>17</v>
      </c>
      <c r="L733" s="15">
        <v>1089</v>
      </c>
      <c r="M733" s="15">
        <v>17</v>
      </c>
      <c r="O733" s="15">
        <v>1089</v>
      </c>
      <c r="P733" s="15">
        <v>17</v>
      </c>
      <c r="R733" s="15">
        <f>ROW('us01'!Q1089)</f>
        <v>1089</v>
      </c>
      <c r="S733" s="15">
        <f>COLUMN('us01'!Q1089)</f>
        <v>17</v>
      </c>
    </row>
    <row r="734" spans="3:19">
      <c r="C734" s="476">
        <v>1088</v>
      </c>
      <c r="D734" s="476">
        <v>17</v>
      </c>
      <c r="E734" s="476"/>
      <c r="F734" s="476">
        <v>1089</v>
      </c>
      <c r="G734" s="15">
        <v>17</v>
      </c>
      <c r="I734" s="15">
        <v>1089</v>
      </c>
      <c r="J734" s="15">
        <v>17</v>
      </c>
      <c r="L734" s="15">
        <v>1090</v>
      </c>
      <c r="M734" s="15">
        <v>17</v>
      </c>
      <c r="O734" s="15">
        <v>1090</v>
      </c>
      <c r="P734" s="15">
        <v>17</v>
      </c>
      <c r="R734" s="15">
        <f>ROW('us01'!Q1090)</f>
        <v>1090</v>
      </c>
      <c r="S734" s="15">
        <f>COLUMN('us01'!Q1090)</f>
        <v>17</v>
      </c>
    </row>
    <row r="735" spans="3:19">
      <c r="C735" s="476">
        <v>1089</v>
      </c>
      <c r="D735" s="476">
        <v>17</v>
      </c>
      <c r="E735" s="476"/>
      <c r="F735" s="476">
        <v>1090</v>
      </c>
      <c r="G735" s="15">
        <v>17</v>
      </c>
      <c r="I735" s="15">
        <v>1090</v>
      </c>
      <c r="J735" s="15">
        <v>17</v>
      </c>
      <c r="L735" s="15">
        <v>1091</v>
      </c>
      <c r="M735" s="15">
        <v>17</v>
      </c>
      <c r="O735" s="15">
        <v>1091</v>
      </c>
      <c r="P735" s="15">
        <v>17</v>
      </c>
      <c r="R735" s="15">
        <f>ROW('us01'!Q1091)</f>
        <v>1091</v>
      </c>
      <c r="S735" s="15">
        <f>COLUMN('us01'!Q1091)</f>
        <v>17</v>
      </c>
    </row>
    <row r="736" spans="3:19">
      <c r="C736" s="476">
        <v>1090</v>
      </c>
      <c r="D736" s="476">
        <v>17</v>
      </c>
      <c r="E736" s="476"/>
      <c r="F736" s="476">
        <v>1091</v>
      </c>
      <c r="G736" s="15">
        <v>17</v>
      </c>
      <c r="I736" s="15">
        <v>1091</v>
      </c>
      <c r="J736" s="15">
        <v>17</v>
      </c>
      <c r="L736" s="15">
        <v>1092</v>
      </c>
      <c r="M736" s="15">
        <v>17</v>
      </c>
      <c r="O736" s="15">
        <v>1092</v>
      </c>
      <c r="P736" s="15">
        <v>17</v>
      </c>
      <c r="R736" s="15">
        <f>ROW('us01'!Q1092)</f>
        <v>1092</v>
      </c>
      <c r="S736" s="15">
        <f>COLUMN('us01'!Q1092)</f>
        <v>17</v>
      </c>
    </row>
    <row r="737" spans="3:19">
      <c r="C737" s="476">
        <v>1091</v>
      </c>
      <c r="D737" s="476">
        <v>17</v>
      </c>
      <c r="E737" s="476"/>
      <c r="F737" s="476">
        <v>1092</v>
      </c>
      <c r="G737" s="15">
        <v>17</v>
      </c>
      <c r="I737" s="15">
        <v>1092</v>
      </c>
      <c r="J737" s="15">
        <v>17</v>
      </c>
      <c r="L737" s="15">
        <v>1093</v>
      </c>
      <c r="M737" s="15">
        <v>17</v>
      </c>
      <c r="O737" s="15">
        <v>1093</v>
      </c>
      <c r="P737" s="15">
        <v>17</v>
      </c>
      <c r="R737" s="15">
        <f>ROW('us01'!Q1093)</f>
        <v>1093</v>
      </c>
      <c r="S737" s="15">
        <f>COLUMN('us01'!Q1093)</f>
        <v>17</v>
      </c>
    </row>
    <row r="738" spans="3:19">
      <c r="C738" s="476">
        <v>1092</v>
      </c>
      <c r="D738" s="476">
        <v>17</v>
      </c>
      <c r="E738" s="476"/>
      <c r="F738" s="476">
        <v>1093</v>
      </c>
      <c r="G738" s="15">
        <v>17</v>
      </c>
      <c r="I738" s="15">
        <v>1093</v>
      </c>
      <c r="J738" s="15">
        <v>17</v>
      </c>
      <c r="L738" s="15">
        <v>1094</v>
      </c>
      <c r="M738" s="15">
        <v>17</v>
      </c>
      <c r="O738" s="15">
        <v>1094</v>
      </c>
      <c r="P738" s="15">
        <v>17</v>
      </c>
      <c r="R738" s="15">
        <f>ROW('us01'!Q1094)</f>
        <v>1094</v>
      </c>
      <c r="S738" s="15">
        <f>COLUMN('us01'!Q1094)</f>
        <v>17</v>
      </c>
    </row>
    <row r="739" spans="3:19">
      <c r="C739" s="476">
        <v>1093</v>
      </c>
      <c r="D739" s="476">
        <v>17</v>
      </c>
      <c r="E739" s="476"/>
      <c r="F739" s="476">
        <v>1094</v>
      </c>
      <c r="G739" s="15">
        <v>17</v>
      </c>
      <c r="I739" s="15">
        <v>1094</v>
      </c>
      <c r="J739" s="15">
        <v>17</v>
      </c>
      <c r="L739" s="15">
        <v>1095</v>
      </c>
      <c r="M739" s="15">
        <v>17</v>
      </c>
      <c r="O739" s="15">
        <v>1095</v>
      </c>
      <c r="P739" s="15">
        <v>17</v>
      </c>
      <c r="R739" s="15">
        <f>ROW('us01'!Q1095)</f>
        <v>1095</v>
      </c>
      <c r="S739" s="15">
        <f>COLUMN('us01'!Q1095)</f>
        <v>17</v>
      </c>
    </row>
    <row r="740" spans="3:19">
      <c r="C740" s="476">
        <v>1094</v>
      </c>
      <c r="D740" s="476">
        <v>17</v>
      </c>
      <c r="E740" s="476"/>
      <c r="F740" s="476">
        <v>1095</v>
      </c>
      <c r="G740" s="15">
        <v>17</v>
      </c>
      <c r="I740" s="15">
        <v>1095</v>
      </c>
      <c r="J740" s="15">
        <v>17</v>
      </c>
      <c r="L740" s="15">
        <v>1096</v>
      </c>
      <c r="M740" s="15">
        <v>17</v>
      </c>
      <c r="O740" s="15">
        <v>1096</v>
      </c>
      <c r="P740" s="15">
        <v>17</v>
      </c>
      <c r="R740" s="15">
        <f>ROW('us01'!Q1096)</f>
        <v>1096</v>
      </c>
      <c r="S740" s="15">
        <f>COLUMN('us01'!Q1096)</f>
        <v>17</v>
      </c>
    </row>
    <row r="741" spans="3:19">
      <c r="C741" s="476">
        <v>1095</v>
      </c>
      <c r="D741" s="476">
        <v>17</v>
      </c>
      <c r="E741" s="476"/>
      <c r="F741" s="476">
        <v>1096</v>
      </c>
      <c r="G741" s="15">
        <v>17</v>
      </c>
      <c r="I741" s="15">
        <v>1096</v>
      </c>
      <c r="J741" s="15">
        <v>17</v>
      </c>
      <c r="L741" s="15">
        <v>1097</v>
      </c>
      <c r="M741" s="15">
        <v>17</v>
      </c>
      <c r="O741" s="15">
        <v>1097</v>
      </c>
      <c r="P741" s="15">
        <v>17</v>
      </c>
      <c r="R741" s="15">
        <f>ROW('us01'!Q1097)</f>
        <v>1097</v>
      </c>
      <c r="S741" s="15">
        <f>COLUMN('us01'!Q1097)</f>
        <v>17</v>
      </c>
    </row>
    <row r="742" spans="3:19">
      <c r="C742" s="476">
        <v>1096</v>
      </c>
      <c r="D742" s="476">
        <v>17</v>
      </c>
      <c r="E742" s="476"/>
      <c r="F742" s="476">
        <v>1097</v>
      </c>
      <c r="G742" s="15">
        <v>17</v>
      </c>
      <c r="I742" s="15">
        <v>1097</v>
      </c>
      <c r="J742" s="15">
        <v>17</v>
      </c>
      <c r="L742" s="15">
        <v>1098</v>
      </c>
      <c r="M742" s="15">
        <v>17</v>
      </c>
      <c r="O742" s="15">
        <v>1098</v>
      </c>
      <c r="P742" s="15">
        <v>17</v>
      </c>
      <c r="R742" s="15">
        <f>ROW('us01'!Q1098)</f>
        <v>1098</v>
      </c>
      <c r="S742" s="15">
        <f>COLUMN('us01'!Q1098)</f>
        <v>17</v>
      </c>
    </row>
    <row r="743" spans="3:19">
      <c r="C743" s="476">
        <v>1097</v>
      </c>
      <c r="D743" s="476">
        <v>17</v>
      </c>
      <c r="E743" s="476"/>
      <c r="F743" s="476">
        <v>1098</v>
      </c>
      <c r="G743" s="15">
        <v>17</v>
      </c>
      <c r="I743" s="15">
        <v>1098</v>
      </c>
      <c r="J743" s="15">
        <v>17</v>
      </c>
      <c r="L743" s="15">
        <v>1099</v>
      </c>
      <c r="M743" s="15">
        <v>17</v>
      </c>
      <c r="O743" s="15">
        <v>1099</v>
      </c>
      <c r="P743" s="15">
        <v>17</v>
      </c>
      <c r="R743" s="15">
        <f>ROW('us01'!Q1099)</f>
        <v>1099</v>
      </c>
      <c r="S743" s="15">
        <f>COLUMN('us01'!Q1099)</f>
        <v>17</v>
      </c>
    </row>
    <row r="744" spans="3:19">
      <c r="C744" s="476">
        <v>1098</v>
      </c>
      <c r="D744" s="476">
        <v>17</v>
      </c>
      <c r="E744" s="476"/>
      <c r="F744" s="476">
        <v>1099</v>
      </c>
      <c r="G744" s="15">
        <v>17</v>
      </c>
      <c r="I744" s="15">
        <v>1099</v>
      </c>
      <c r="J744" s="15">
        <v>17</v>
      </c>
      <c r="L744" s="15">
        <v>1100</v>
      </c>
      <c r="M744" s="15">
        <v>17</v>
      </c>
      <c r="O744" s="15">
        <v>1100</v>
      </c>
      <c r="P744" s="15">
        <v>17</v>
      </c>
      <c r="R744" s="15">
        <f>ROW('us01'!Q1100)</f>
        <v>1100</v>
      </c>
      <c r="S744" s="15">
        <f>COLUMN('us01'!Q1100)</f>
        <v>17</v>
      </c>
    </row>
    <row r="745" spans="3:19">
      <c r="C745" s="476">
        <v>1099</v>
      </c>
      <c r="D745" s="476">
        <v>17</v>
      </c>
      <c r="E745" s="476"/>
      <c r="F745" s="476">
        <v>1100</v>
      </c>
      <c r="G745" s="15">
        <v>17</v>
      </c>
      <c r="I745" s="15">
        <v>1100</v>
      </c>
      <c r="J745" s="15">
        <v>17</v>
      </c>
      <c r="L745" s="15">
        <v>1101</v>
      </c>
      <c r="M745" s="15">
        <v>17</v>
      </c>
      <c r="O745" s="15">
        <v>1101</v>
      </c>
      <c r="P745" s="15">
        <v>17</v>
      </c>
      <c r="R745" s="15">
        <f>ROW('us01'!Q1101)</f>
        <v>1101</v>
      </c>
      <c r="S745" s="15">
        <f>COLUMN('us01'!Q1101)</f>
        <v>17</v>
      </c>
    </row>
    <row r="746" spans="3:19">
      <c r="C746" s="476">
        <v>1100</v>
      </c>
      <c r="D746" s="476">
        <v>17</v>
      </c>
      <c r="E746" s="476"/>
      <c r="F746" s="476">
        <v>1101</v>
      </c>
      <c r="G746" s="15">
        <v>17</v>
      </c>
      <c r="I746" s="15">
        <v>1101</v>
      </c>
      <c r="J746" s="15">
        <v>17</v>
      </c>
      <c r="L746" s="15">
        <v>1102</v>
      </c>
      <c r="M746" s="15">
        <v>17</v>
      </c>
      <c r="O746" s="15">
        <v>1102</v>
      </c>
      <c r="P746" s="15">
        <v>17</v>
      </c>
      <c r="R746" s="15">
        <f>ROW('us01'!Q1102)</f>
        <v>1102</v>
      </c>
      <c r="S746" s="15">
        <f>COLUMN('us01'!Q1102)</f>
        <v>17</v>
      </c>
    </row>
    <row r="747" spans="3:19">
      <c r="C747" s="476">
        <v>1101</v>
      </c>
      <c r="D747" s="476">
        <v>17</v>
      </c>
      <c r="E747" s="476"/>
      <c r="F747" s="476">
        <v>1102</v>
      </c>
      <c r="G747" s="15">
        <v>17</v>
      </c>
      <c r="I747" s="15">
        <v>1102</v>
      </c>
      <c r="J747" s="15">
        <v>17</v>
      </c>
      <c r="L747" s="15">
        <v>1103</v>
      </c>
      <c r="M747" s="15">
        <v>17</v>
      </c>
      <c r="O747" s="15">
        <v>1103</v>
      </c>
      <c r="P747" s="15">
        <v>17</v>
      </c>
      <c r="R747" s="15">
        <f>ROW('us01'!Q1103)</f>
        <v>1103</v>
      </c>
      <c r="S747" s="15">
        <f>COLUMN('us01'!Q1103)</f>
        <v>17</v>
      </c>
    </row>
    <row r="748" spans="3:19">
      <c r="C748" s="476">
        <v>1102</v>
      </c>
      <c r="D748" s="476">
        <v>17</v>
      </c>
      <c r="E748" s="476"/>
      <c r="F748" s="476">
        <v>1103</v>
      </c>
      <c r="G748" s="15">
        <v>17</v>
      </c>
      <c r="I748" s="15">
        <v>1103</v>
      </c>
      <c r="J748" s="15">
        <v>17</v>
      </c>
      <c r="L748" s="15">
        <v>1104</v>
      </c>
      <c r="M748" s="15">
        <v>17</v>
      </c>
      <c r="O748" s="15">
        <v>1104</v>
      </c>
      <c r="P748" s="15">
        <v>17</v>
      </c>
      <c r="R748" s="15">
        <f>ROW('us01'!Q1104)</f>
        <v>1104</v>
      </c>
      <c r="S748" s="15">
        <f>COLUMN('us01'!Q1104)</f>
        <v>17</v>
      </c>
    </row>
    <row r="749" spans="3:19">
      <c r="C749" s="476">
        <v>1103</v>
      </c>
      <c r="D749" s="476">
        <v>17</v>
      </c>
      <c r="E749" s="476"/>
      <c r="F749" s="476">
        <v>1104</v>
      </c>
      <c r="G749" s="15">
        <v>17</v>
      </c>
      <c r="I749" s="15">
        <v>1104</v>
      </c>
      <c r="J749" s="15">
        <v>17</v>
      </c>
      <c r="L749" s="15">
        <v>1105</v>
      </c>
      <c r="M749" s="15">
        <v>17</v>
      </c>
      <c r="O749" s="15">
        <v>1105</v>
      </c>
      <c r="P749" s="15">
        <v>17</v>
      </c>
      <c r="R749" s="15">
        <f>ROW('us01'!Q1105)</f>
        <v>1105</v>
      </c>
      <c r="S749" s="15">
        <f>COLUMN('us01'!Q1105)</f>
        <v>17</v>
      </c>
    </row>
    <row r="750" spans="3:19">
      <c r="C750" s="476">
        <v>1104</v>
      </c>
      <c r="D750" s="476">
        <v>17</v>
      </c>
      <c r="E750" s="476"/>
      <c r="F750" s="476">
        <v>1105</v>
      </c>
      <c r="G750" s="15">
        <v>17</v>
      </c>
      <c r="I750" s="15">
        <v>1105</v>
      </c>
      <c r="J750" s="15">
        <v>17</v>
      </c>
      <c r="L750" s="15">
        <v>1106</v>
      </c>
      <c r="M750" s="15">
        <v>17</v>
      </c>
      <c r="O750" s="15">
        <v>1106</v>
      </c>
      <c r="P750" s="15">
        <v>17</v>
      </c>
      <c r="R750" s="15">
        <f>ROW('us01'!Q1106)</f>
        <v>1106</v>
      </c>
      <c r="S750" s="15">
        <f>COLUMN('us01'!Q1106)</f>
        <v>17</v>
      </c>
    </row>
    <row r="751" spans="3:19">
      <c r="C751" s="476">
        <v>1105</v>
      </c>
      <c r="D751" s="476">
        <v>17</v>
      </c>
      <c r="E751" s="476"/>
      <c r="F751" s="476">
        <v>1106</v>
      </c>
      <c r="G751" s="15">
        <v>17</v>
      </c>
      <c r="I751" s="15">
        <v>1106</v>
      </c>
      <c r="J751" s="15">
        <v>17</v>
      </c>
      <c r="L751" s="15">
        <v>1107</v>
      </c>
      <c r="M751" s="15">
        <v>17</v>
      </c>
      <c r="O751" s="15">
        <v>1107</v>
      </c>
      <c r="P751" s="15">
        <v>17</v>
      </c>
      <c r="R751" s="15">
        <f>ROW('us01'!Q1107)</f>
        <v>1107</v>
      </c>
      <c r="S751" s="15">
        <f>COLUMN('us01'!Q1107)</f>
        <v>17</v>
      </c>
    </row>
    <row r="752" spans="3:19">
      <c r="C752" s="476">
        <v>1106</v>
      </c>
      <c r="D752" s="476">
        <v>17</v>
      </c>
      <c r="E752" s="476"/>
      <c r="F752" s="476">
        <v>1107</v>
      </c>
      <c r="G752" s="15">
        <v>17</v>
      </c>
      <c r="I752" s="15">
        <v>1107</v>
      </c>
      <c r="J752" s="15">
        <v>17</v>
      </c>
      <c r="L752" s="15">
        <v>1108</v>
      </c>
      <c r="M752" s="15">
        <v>17</v>
      </c>
      <c r="O752" s="15">
        <v>1108</v>
      </c>
      <c r="P752" s="15">
        <v>17</v>
      </c>
      <c r="R752" s="15">
        <f>ROW('us01'!Q1108)</f>
        <v>1108</v>
      </c>
      <c r="S752" s="15">
        <f>COLUMN('us01'!Q1108)</f>
        <v>17</v>
      </c>
    </row>
    <row r="753" spans="3:19">
      <c r="C753" s="476">
        <v>1107</v>
      </c>
      <c r="D753" s="476">
        <v>17</v>
      </c>
      <c r="E753" s="476"/>
      <c r="F753" s="476">
        <v>1108</v>
      </c>
      <c r="G753" s="15">
        <v>17</v>
      </c>
      <c r="I753" s="15">
        <v>1108</v>
      </c>
      <c r="J753" s="15">
        <v>17</v>
      </c>
      <c r="L753" s="15">
        <v>1109</v>
      </c>
      <c r="M753" s="15">
        <v>17</v>
      </c>
      <c r="O753" s="15">
        <v>1109</v>
      </c>
      <c r="P753" s="15">
        <v>17</v>
      </c>
      <c r="R753" s="15">
        <f>ROW('us01'!Q1109)</f>
        <v>1109</v>
      </c>
      <c r="S753" s="15">
        <f>COLUMN('us01'!Q1109)</f>
        <v>17</v>
      </c>
    </row>
    <row r="754" spans="3:19">
      <c r="C754" s="476">
        <v>1108</v>
      </c>
      <c r="D754" s="476">
        <v>17</v>
      </c>
      <c r="E754" s="476"/>
      <c r="F754" s="476">
        <v>1109</v>
      </c>
      <c r="G754" s="15">
        <v>17</v>
      </c>
      <c r="I754" s="15">
        <v>1109</v>
      </c>
      <c r="J754" s="15">
        <v>17</v>
      </c>
      <c r="L754" s="15">
        <v>1110</v>
      </c>
      <c r="M754" s="15">
        <v>17</v>
      </c>
      <c r="O754" s="15">
        <v>1110</v>
      </c>
      <c r="P754" s="15">
        <v>17</v>
      </c>
      <c r="R754" s="15">
        <f>ROW('us01'!Q1110)</f>
        <v>1110</v>
      </c>
      <c r="S754" s="15">
        <f>COLUMN('us01'!Q1110)</f>
        <v>17</v>
      </c>
    </row>
    <row r="755" spans="3:19">
      <c r="C755" s="476">
        <v>1109</v>
      </c>
      <c r="D755" s="476">
        <v>17</v>
      </c>
      <c r="E755" s="476"/>
      <c r="F755" s="476">
        <v>1110</v>
      </c>
      <c r="G755" s="15">
        <v>17</v>
      </c>
      <c r="I755" s="15">
        <v>1110</v>
      </c>
      <c r="J755" s="15">
        <v>17</v>
      </c>
      <c r="L755" s="15">
        <v>1111</v>
      </c>
      <c r="M755" s="15">
        <v>17</v>
      </c>
      <c r="O755" s="15">
        <v>1111</v>
      </c>
      <c r="P755" s="15">
        <v>17</v>
      </c>
      <c r="R755" s="15">
        <f>ROW('us01'!Q1111)</f>
        <v>1111</v>
      </c>
      <c r="S755" s="15">
        <f>COLUMN('us01'!Q1111)</f>
        <v>17</v>
      </c>
    </row>
    <row r="756" spans="3:19">
      <c r="C756" s="476">
        <v>1110</v>
      </c>
      <c r="D756" s="476">
        <v>17</v>
      </c>
      <c r="E756" s="476"/>
      <c r="F756" s="476">
        <v>1111</v>
      </c>
      <c r="G756" s="15">
        <v>17</v>
      </c>
      <c r="I756" s="15">
        <v>1111</v>
      </c>
      <c r="J756" s="15">
        <v>17</v>
      </c>
      <c r="L756" s="15">
        <v>1112</v>
      </c>
      <c r="M756" s="15">
        <v>17</v>
      </c>
      <c r="O756" s="15">
        <v>1112</v>
      </c>
      <c r="P756" s="15">
        <v>17</v>
      </c>
      <c r="R756" s="15">
        <f>ROW('us01'!Q1112)</f>
        <v>1112</v>
      </c>
      <c r="S756" s="15">
        <f>COLUMN('us01'!Q1112)</f>
        <v>17</v>
      </c>
    </row>
    <row r="757" spans="3:19">
      <c r="C757" s="476">
        <v>1111</v>
      </c>
      <c r="D757" s="476">
        <v>17</v>
      </c>
      <c r="E757" s="476"/>
      <c r="F757" s="476">
        <v>1112</v>
      </c>
      <c r="G757" s="15">
        <v>17</v>
      </c>
      <c r="I757" s="15">
        <v>1112</v>
      </c>
      <c r="J757" s="15">
        <v>17</v>
      </c>
      <c r="L757" s="15">
        <v>1113</v>
      </c>
      <c r="M757" s="15">
        <v>17</v>
      </c>
      <c r="O757" s="15">
        <v>1113</v>
      </c>
      <c r="P757" s="15">
        <v>17</v>
      </c>
      <c r="R757" s="15">
        <f>ROW('us01'!Q1113)</f>
        <v>1113</v>
      </c>
      <c r="S757" s="15">
        <f>COLUMN('us01'!Q1113)</f>
        <v>17</v>
      </c>
    </row>
    <row r="758" spans="3:19">
      <c r="C758" s="476">
        <v>1112</v>
      </c>
      <c r="D758" s="476">
        <v>17</v>
      </c>
      <c r="E758" s="476"/>
      <c r="F758" s="476">
        <v>1113</v>
      </c>
      <c r="G758" s="15">
        <v>17</v>
      </c>
      <c r="I758" s="15">
        <v>1113</v>
      </c>
      <c r="J758" s="15">
        <v>17</v>
      </c>
      <c r="L758" s="15">
        <v>1114</v>
      </c>
      <c r="M758" s="15">
        <v>17</v>
      </c>
      <c r="O758" s="15">
        <v>1114</v>
      </c>
      <c r="P758" s="15">
        <v>17</v>
      </c>
      <c r="R758" s="15">
        <f>ROW('us01'!Q1114)</f>
        <v>1114</v>
      </c>
      <c r="S758" s="15">
        <f>COLUMN('us01'!Q1114)</f>
        <v>17</v>
      </c>
    </row>
    <row r="759" spans="3:19">
      <c r="C759" s="476">
        <v>1113</v>
      </c>
      <c r="D759" s="476">
        <v>17</v>
      </c>
      <c r="E759" s="476"/>
      <c r="F759" s="476">
        <v>1114</v>
      </c>
      <c r="G759" s="15">
        <v>17</v>
      </c>
      <c r="I759" s="15">
        <v>1114</v>
      </c>
      <c r="J759" s="15">
        <v>17</v>
      </c>
      <c r="L759" s="15">
        <v>1115</v>
      </c>
      <c r="M759" s="15">
        <v>17</v>
      </c>
      <c r="O759" s="15">
        <v>1115</v>
      </c>
      <c r="P759" s="15">
        <v>17</v>
      </c>
      <c r="R759" s="15">
        <f>ROW('us01'!Q1115)</f>
        <v>1115</v>
      </c>
      <c r="S759" s="15">
        <f>COLUMN('us01'!Q1115)</f>
        <v>17</v>
      </c>
    </row>
    <row r="760" spans="3:19">
      <c r="C760" s="476">
        <v>1114</v>
      </c>
      <c r="D760" s="476">
        <v>17</v>
      </c>
      <c r="E760" s="476"/>
      <c r="F760" s="476">
        <v>1115</v>
      </c>
      <c r="G760" s="15">
        <v>17</v>
      </c>
      <c r="I760" s="15">
        <v>1115</v>
      </c>
      <c r="J760" s="15">
        <v>17</v>
      </c>
      <c r="L760" s="15">
        <v>1116</v>
      </c>
      <c r="M760" s="15">
        <v>17</v>
      </c>
      <c r="O760" s="15">
        <v>1116</v>
      </c>
      <c r="P760" s="15">
        <v>17</v>
      </c>
      <c r="R760" s="15">
        <f>ROW('us01'!Q1116)</f>
        <v>1116</v>
      </c>
      <c r="S760" s="15">
        <f>COLUMN('us01'!Q1116)</f>
        <v>17</v>
      </c>
    </row>
    <row r="761" spans="3:19">
      <c r="C761" s="476">
        <v>1115</v>
      </c>
      <c r="D761" s="476">
        <v>17</v>
      </c>
      <c r="E761" s="476"/>
      <c r="F761" s="476">
        <v>1116</v>
      </c>
      <c r="G761" s="15">
        <v>17</v>
      </c>
      <c r="I761" s="15">
        <v>1116</v>
      </c>
      <c r="J761" s="15">
        <v>17</v>
      </c>
      <c r="L761" s="15">
        <v>1117</v>
      </c>
      <c r="M761" s="15">
        <v>17</v>
      </c>
      <c r="O761" s="15">
        <v>1117</v>
      </c>
      <c r="P761" s="15">
        <v>17</v>
      </c>
      <c r="R761" s="15">
        <f>ROW('us01'!Q1117)</f>
        <v>1117</v>
      </c>
      <c r="S761" s="15">
        <f>COLUMN('us01'!Q1117)</f>
        <v>17</v>
      </c>
    </row>
    <row r="762" spans="3:19">
      <c r="C762" s="476">
        <v>1116</v>
      </c>
      <c r="D762" s="476">
        <v>17</v>
      </c>
      <c r="E762" s="476"/>
      <c r="F762" s="476">
        <v>1117</v>
      </c>
      <c r="G762" s="15">
        <v>17</v>
      </c>
      <c r="I762" s="15">
        <v>1117</v>
      </c>
      <c r="J762" s="15">
        <v>17</v>
      </c>
      <c r="L762" s="15">
        <v>1118</v>
      </c>
      <c r="M762" s="15">
        <v>17</v>
      </c>
      <c r="O762" s="15">
        <v>1118</v>
      </c>
      <c r="P762" s="15">
        <v>17</v>
      </c>
      <c r="R762" s="15">
        <f>ROW('us01'!Q1118)</f>
        <v>1118</v>
      </c>
      <c r="S762" s="15">
        <f>COLUMN('us01'!Q1118)</f>
        <v>17</v>
      </c>
    </row>
    <row r="763" spans="3:19">
      <c r="C763" s="476">
        <v>1117</v>
      </c>
      <c r="D763" s="476">
        <v>17</v>
      </c>
      <c r="E763" s="476"/>
      <c r="F763" s="476">
        <v>1118</v>
      </c>
      <c r="G763" s="15">
        <v>17</v>
      </c>
      <c r="I763" s="15">
        <v>1118</v>
      </c>
      <c r="J763" s="15">
        <v>17</v>
      </c>
      <c r="L763" s="15">
        <v>1119</v>
      </c>
      <c r="M763" s="15">
        <v>17</v>
      </c>
      <c r="O763" s="15">
        <v>1119</v>
      </c>
      <c r="P763" s="15">
        <v>17</v>
      </c>
      <c r="R763" s="15">
        <f>ROW('us01'!Q1119)</f>
        <v>1119</v>
      </c>
      <c r="S763" s="15">
        <f>COLUMN('us01'!Q1119)</f>
        <v>17</v>
      </c>
    </row>
    <row r="764" spans="3:19">
      <c r="C764" s="476">
        <v>1118</v>
      </c>
      <c r="D764" s="476">
        <v>17</v>
      </c>
      <c r="E764" s="476"/>
      <c r="F764" s="476">
        <v>1119</v>
      </c>
      <c r="G764" s="15">
        <v>17</v>
      </c>
      <c r="I764" s="15">
        <v>1119</v>
      </c>
      <c r="J764" s="15">
        <v>17</v>
      </c>
      <c r="L764" s="15">
        <v>1120</v>
      </c>
      <c r="M764" s="15">
        <v>17</v>
      </c>
      <c r="O764" s="15">
        <v>1120</v>
      </c>
      <c r="P764" s="15">
        <v>17</v>
      </c>
      <c r="R764" s="15">
        <f>ROW('us01'!Q1120)</f>
        <v>1120</v>
      </c>
      <c r="S764" s="15">
        <f>COLUMN('us01'!Q1120)</f>
        <v>17</v>
      </c>
    </row>
    <row r="765" spans="3:19">
      <c r="C765" s="476">
        <v>1119</v>
      </c>
      <c r="D765" s="476">
        <v>17</v>
      </c>
      <c r="E765" s="476"/>
      <c r="F765" s="476">
        <v>1120</v>
      </c>
      <c r="G765" s="15">
        <v>17</v>
      </c>
      <c r="I765" s="15">
        <v>1120</v>
      </c>
      <c r="J765" s="15">
        <v>17</v>
      </c>
      <c r="L765" s="15">
        <v>1121</v>
      </c>
      <c r="M765" s="15">
        <v>17</v>
      </c>
      <c r="O765" s="15">
        <v>1121</v>
      </c>
      <c r="P765" s="15">
        <v>17</v>
      </c>
      <c r="R765" s="15">
        <f>ROW('us01'!Q1121)</f>
        <v>1121</v>
      </c>
      <c r="S765" s="15">
        <f>COLUMN('us01'!Q1121)</f>
        <v>17</v>
      </c>
    </row>
    <row r="766" spans="3:19">
      <c r="C766" s="476">
        <v>1120</v>
      </c>
      <c r="D766" s="476">
        <v>17</v>
      </c>
      <c r="E766" s="476"/>
      <c r="F766" s="476">
        <v>1121</v>
      </c>
      <c r="G766" s="15">
        <v>17</v>
      </c>
      <c r="I766" s="15">
        <v>1121</v>
      </c>
      <c r="J766" s="15">
        <v>17</v>
      </c>
      <c r="L766" s="15">
        <v>1122</v>
      </c>
      <c r="M766" s="15">
        <v>17</v>
      </c>
      <c r="O766" s="15">
        <v>1122</v>
      </c>
      <c r="P766" s="15">
        <v>17</v>
      </c>
      <c r="R766" s="15">
        <f>ROW('us01'!Q1122)</f>
        <v>1122</v>
      </c>
      <c r="S766" s="15">
        <f>COLUMN('us01'!Q1122)</f>
        <v>17</v>
      </c>
    </row>
    <row r="767" spans="3:19">
      <c r="C767" s="476">
        <v>1121</v>
      </c>
      <c r="D767" s="476">
        <v>17</v>
      </c>
      <c r="E767" s="476"/>
      <c r="F767" s="476">
        <v>1122</v>
      </c>
      <c r="G767" s="15">
        <v>17</v>
      </c>
      <c r="I767" s="15">
        <v>1122</v>
      </c>
      <c r="J767" s="15">
        <v>17</v>
      </c>
      <c r="L767" s="15">
        <v>1123</v>
      </c>
      <c r="M767" s="15">
        <v>17</v>
      </c>
      <c r="O767" s="15">
        <v>1123</v>
      </c>
      <c r="P767" s="15">
        <v>17</v>
      </c>
      <c r="R767" s="15">
        <f>ROW('us01'!Q1123)</f>
        <v>1123</v>
      </c>
      <c r="S767" s="15">
        <f>COLUMN('us01'!Q1123)</f>
        <v>17</v>
      </c>
    </row>
    <row r="768" spans="3:19">
      <c r="C768" s="476">
        <v>1122</v>
      </c>
      <c r="D768" s="476">
        <v>17</v>
      </c>
      <c r="E768" s="476"/>
      <c r="F768" s="476">
        <v>1123</v>
      </c>
      <c r="G768" s="15">
        <v>17</v>
      </c>
      <c r="I768" s="15">
        <v>1123</v>
      </c>
      <c r="J768" s="15">
        <v>17</v>
      </c>
      <c r="L768" s="15">
        <v>1124</v>
      </c>
      <c r="M768" s="15">
        <v>17</v>
      </c>
      <c r="O768" s="15">
        <v>1124</v>
      </c>
      <c r="P768" s="15">
        <v>17</v>
      </c>
      <c r="R768" s="15">
        <f>ROW('us01'!Q1124)</f>
        <v>1124</v>
      </c>
      <c r="S768" s="15">
        <f>COLUMN('us01'!Q1124)</f>
        <v>17</v>
      </c>
    </row>
    <row r="769" spans="3:19">
      <c r="C769" s="476">
        <v>1123</v>
      </c>
      <c r="D769" s="476">
        <v>17</v>
      </c>
      <c r="E769" s="476"/>
      <c r="F769" s="476">
        <v>1124</v>
      </c>
      <c r="G769" s="15">
        <v>17</v>
      </c>
      <c r="I769" s="15">
        <v>1124</v>
      </c>
      <c r="J769" s="15">
        <v>17</v>
      </c>
      <c r="L769" s="15">
        <v>1125</v>
      </c>
      <c r="M769" s="15">
        <v>17</v>
      </c>
      <c r="O769" s="15">
        <v>1125</v>
      </c>
      <c r="P769" s="15">
        <v>17</v>
      </c>
      <c r="R769" s="15">
        <f>ROW('us01'!Q1125)</f>
        <v>1125</v>
      </c>
      <c r="S769" s="15">
        <f>COLUMN('us01'!Q1125)</f>
        <v>17</v>
      </c>
    </row>
    <row r="770" spans="3:19">
      <c r="C770" s="476">
        <v>1124</v>
      </c>
      <c r="D770" s="476">
        <v>17</v>
      </c>
      <c r="E770" s="476"/>
      <c r="F770" s="476">
        <v>1125</v>
      </c>
      <c r="G770" s="15">
        <v>17</v>
      </c>
      <c r="I770" s="15">
        <v>1125</v>
      </c>
      <c r="J770" s="15">
        <v>17</v>
      </c>
      <c r="L770" s="15">
        <v>1126</v>
      </c>
      <c r="M770" s="15">
        <v>17</v>
      </c>
      <c r="O770" s="15">
        <v>1126</v>
      </c>
      <c r="P770" s="15">
        <v>17</v>
      </c>
      <c r="R770" s="15">
        <f>ROW('us01'!Q1126)</f>
        <v>1126</v>
      </c>
      <c r="S770" s="15">
        <f>COLUMN('us01'!Q1126)</f>
        <v>17</v>
      </c>
    </row>
    <row r="771" spans="3:19">
      <c r="C771" s="476">
        <v>1075</v>
      </c>
      <c r="D771" s="476">
        <v>26</v>
      </c>
      <c r="E771" s="476"/>
      <c r="F771" s="476">
        <v>1076</v>
      </c>
      <c r="G771" s="15">
        <v>26</v>
      </c>
      <c r="I771" s="15">
        <v>1076</v>
      </c>
      <c r="J771" s="15">
        <v>26</v>
      </c>
      <c r="L771" s="15">
        <v>1077</v>
      </c>
      <c r="M771" s="15">
        <v>26</v>
      </c>
      <c r="O771" s="15">
        <v>1077</v>
      </c>
      <c r="P771" s="15">
        <v>26</v>
      </c>
      <c r="R771" s="15">
        <f>ROW('us01'!Z1077)</f>
        <v>1077</v>
      </c>
      <c r="S771" s="15">
        <f>COLUMN('us01'!Z1077)</f>
        <v>26</v>
      </c>
    </row>
    <row r="772" spans="3:19">
      <c r="C772" s="476">
        <v>1076</v>
      </c>
      <c r="D772" s="476">
        <v>26</v>
      </c>
      <c r="E772" s="476"/>
      <c r="F772" s="476">
        <v>1077</v>
      </c>
      <c r="G772" s="15">
        <v>26</v>
      </c>
      <c r="I772" s="15">
        <v>1077</v>
      </c>
      <c r="J772" s="15">
        <v>26</v>
      </c>
      <c r="L772" s="15">
        <v>1078</v>
      </c>
      <c r="M772" s="15">
        <v>26</v>
      </c>
      <c r="O772" s="15">
        <v>1078</v>
      </c>
      <c r="P772" s="15">
        <v>26</v>
      </c>
      <c r="R772" s="15">
        <f>ROW('us01'!Z1078)</f>
        <v>1078</v>
      </c>
      <c r="S772" s="15">
        <f>COLUMN('us01'!Z1078)</f>
        <v>26</v>
      </c>
    </row>
    <row r="773" spans="3:19">
      <c r="C773" s="476">
        <v>1077</v>
      </c>
      <c r="D773" s="476">
        <v>26</v>
      </c>
      <c r="E773" s="476"/>
      <c r="F773" s="476">
        <v>1078</v>
      </c>
      <c r="G773" s="15">
        <v>26</v>
      </c>
      <c r="I773" s="15">
        <v>1078</v>
      </c>
      <c r="J773" s="15">
        <v>26</v>
      </c>
      <c r="L773" s="15">
        <v>1079</v>
      </c>
      <c r="M773" s="15">
        <v>26</v>
      </c>
      <c r="O773" s="15">
        <v>1079</v>
      </c>
      <c r="P773" s="15">
        <v>26</v>
      </c>
      <c r="R773" s="15">
        <f>ROW('us01'!Z1079)</f>
        <v>1079</v>
      </c>
      <c r="S773" s="15">
        <f>COLUMN('us01'!Z1079)</f>
        <v>26</v>
      </c>
    </row>
    <row r="774" spans="3:19">
      <c r="C774" s="476">
        <v>1078</v>
      </c>
      <c r="D774" s="476">
        <v>26</v>
      </c>
      <c r="E774" s="476"/>
      <c r="F774" s="476">
        <v>1079</v>
      </c>
      <c r="G774" s="15">
        <v>26</v>
      </c>
      <c r="I774" s="15">
        <v>1079</v>
      </c>
      <c r="J774" s="15">
        <v>26</v>
      </c>
      <c r="L774" s="15">
        <v>1080</v>
      </c>
      <c r="M774" s="15">
        <v>26</v>
      </c>
      <c r="O774" s="15">
        <v>1080</v>
      </c>
      <c r="P774" s="15">
        <v>26</v>
      </c>
      <c r="R774" s="15">
        <f>ROW('us01'!Z1080)</f>
        <v>1080</v>
      </c>
      <c r="S774" s="15">
        <f>COLUMN('us01'!Z1080)</f>
        <v>26</v>
      </c>
    </row>
    <row r="775" spans="3:19">
      <c r="C775" s="476">
        <v>1079</v>
      </c>
      <c r="D775" s="476">
        <v>26</v>
      </c>
      <c r="E775" s="476"/>
      <c r="F775" s="476">
        <v>1080</v>
      </c>
      <c r="G775" s="15">
        <v>26</v>
      </c>
      <c r="I775" s="15">
        <v>1080</v>
      </c>
      <c r="J775" s="15">
        <v>26</v>
      </c>
      <c r="L775" s="15">
        <v>1081</v>
      </c>
      <c r="M775" s="15">
        <v>26</v>
      </c>
      <c r="O775" s="15">
        <v>1081</v>
      </c>
      <c r="P775" s="15">
        <v>26</v>
      </c>
      <c r="R775" s="15">
        <f>ROW('us01'!Z1081)</f>
        <v>1081</v>
      </c>
      <c r="S775" s="15">
        <f>COLUMN('us01'!Z1081)</f>
        <v>26</v>
      </c>
    </row>
    <row r="776" spans="3:19">
      <c r="C776" s="476">
        <v>1080</v>
      </c>
      <c r="D776" s="476">
        <v>26</v>
      </c>
      <c r="E776" s="476"/>
      <c r="F776" s="476">
        <v>1081</v>
      </c>
      <c r="G776" s="15">
        <v>26</v>
      </c>
      <c r="I776" s="15">
        <v>1081</v>
      </c>
      <c r="J776" s="15">
        <v>26</v>
      </c>
      <c r="L776" s="15">
        <v>1082</v>
      </c>
      <c r="M776" s="15">
        <v>26</v>
      </c>
      <c r="O776" s="15">
        <v>1082</v>
      </c>
      <c r="P776" s="15">
        <v>26</v>
      </c>
      <c r="R776" s="15">
        <f>ROW('us01'!Z1082)</f>
        <v>1082</v>
      </c>
      <c r="S776" s="15">
        <f>COLUMN('us01'!Z1082)</f>
        <v>26</v>
      </c>
    </row>
    <row r="777" spans="3:19">
      <c r="C777" s="476">
        <v>1081</v>
      </c>
      <c r="D777" s="476">
        <v>26</v>
      </c>
      <c r="E777" s="476"/>
      <c r="F777" s="476">
        <v>1082</v>
      </c>
      <c r="G777" s="15">
        <v>26</v>
      </c>
      <c r="I777" s="15">
        <v>1082</v>
      </c>
      <c r="J777" s="15">
        <v>26</v>
      </c>
      <c r="L777" s="15">
        <v>1083</v>
      </c>
      <c r="M777" s="15">
        <v>26</v>
      </c>
      <c r="O777" s="15">
        <v>1083</v>
      </c>
      <c r="P777" s="15">
        <v>26</v>
      </c>
      <c r="R777" s="15">
        <f>ROW('us01'!Z1083)</f>
        <v>1083</v>
      </c>
      <c r="S777" s="15">
        <f>COLUMN('us01'!Z1083)</f>
        <v>26</v>
      </c>
    </row>
    <row r="778" spans="3:19">
      <c r="C778" s="476">
        <v>1082</v>
      </c>
      <c r="D778" s="476">
        <v>26</v>
      </c>
      <c r="E778" s="476"/>
      <c r="F778" s="476">
        <v>1083</v>
      </c>
      <c r="G778" s="15">
        <v>26</v>
      </c>
      <c r="I778" s="15">
        <v>1083</v>
      </c>
      <c r="J778" s="15">
        <v>26</v>
      </c>
      <c r="L778" s="15">
        <v>1084</v>
      </c>
      <c r="M778" s="15">
        <v>26</v>
      </c>
      <c r="O778" s="15">
        <v>1084</v>
      </c>
      <c r="P778" s="15">
        <v>26</v>
      </c>
      <c r="R778" s="15">
        <f>ROW('us01'!Z1084)</f>
        <v>1084</v>
      </c>
      <c r="S778" s="15">
        <f>COLUMN('us01'!Z1084)</f>
        <v>26</v>
      </c>
    </row>
    <row r="779" spans="3:19">
      <c r="C779" s="476">
        <v>1083</v>
      </c>
      <c r="D779" s="476">
        <v>26</v>
      </c>
      <c r="E779" s="476"/>
      <c r="F779" s="476">
        <v>1084</v>
      </c>
      <c r="G779" s="15">
        <v>26</v>
      </c>
      <c r="I779" s="15">
        <v>1084</v>
      </c>
      <c r="J779" s="15">
        <v>26</v>
      </c>
      <c r="L779" s="15">
        <v>1085</v>
      </c>
      <c r="M779" s="15">
        <v>26</v>
      </c>
      <c r="O779" s="15">
        <v>1085</v>
      </c>
      <c r="P779" s="15">
        <v>26</v>
      </c>
      <c r="R779" s="15">
        <f>ROW('us01'!Z1085)</f>
        <v>1085</v>
      </c>
      <c r="S779" s="15">
        <f>COLUMN('us01'!Z1085)</f>
        <v>26</v>
      </c>
    </row>
    <row r="780" spans="3:19">
      <c r="C780" s="476">
        <v>1084</v>
      </c>
      <c r="D780" s="476">
        <v>26</v>
      </c>
      <c r="E780" s="476"/>
      <c r="F780" s="476">
        <v>1085</v>
      </c>
      <c r="G780" s="15">
        <v>26</v>
      </c>
      <c r="I780" s="15">
        <v>1085</v>
      </c>
      <c r="J780" s="15">
        <v>26</v>
      </c>
      <c r="L780" s="15">
        <v>1086</v>
      </c>
      <c r="M780" s="15">
        <v>26</v>
      </c>
      <c r="O780" s="15">
        <v>1086</v>
      </c>
      <c r="P780" s="15">
        <v>26</v>
      </c>
      <c r="R780" s="15">
        <f>ROW('us01'!Z1086)</f>
        <v>1086</v>
      </c>
      <c r="S780" s="15">
        <f>COLUMN('us01'!Z1086)</f>
        <v>26</v>
      </c>
    </row>
    <row r="781" spans="3:19">
      <c r="C781" s="476">
        <v>1085</v>
      </c>
      <c r="D781" s="476">
        <v>26</v>
      </c>
      <c r="E781" s="476"/>
      <c r="F781" s="476">
        <v>1086</v>
      </c>
      <c r="G781" s="15">
        <v>26</v>
      </c>
      <c r="I781" s="15">
        <v>1086</v>
      </c>
      <c r="J781" s="15">
        <v>26</v>
      </c>
      <c r="L781" s="15">
        <v>1087</v>
      </c>
      <c r="M781" s="15">
        <v>26</v>
      </c>
      <c r="O781" s="15">
        <v>1087</v>
      </c>
      <c r="P781" s="15">
        <v>26</v>
      </c>
      <c r="R781" s="15">
        <f>ROW('us01'!Z1087)</f>
        <v>1087</v>
      </c>
      <c r="S781" s="15">
        <f>COLUMN('us01'!Z1087)</f>
        <v>26</v>
      </c>
    </row>
    <row r="782" spans="3:19">
      <c r="C782" s="476">
        <v>1086</v>
      </c>
      <c r="D782" s="476">
        <v>26</v>
      </c>
      <c r="E782" s="476"/>
      <c r="F782" s="476">
        <v>1087</v>
      </c>
      <c r="G782" s="15">
        <v>26</v>
      </c>
      <c r="I782" s="15">
        <v>1087</v>
      </c>
      <c r="J782" s="15">
        <v>26</v>
      </c>
      <c r="L782" s="15">
        <v>1088</v>
      </c>
      <c r="M782" s="15">
        <v>26</v>
      </c>
      <c r="O782" s="15">
        <v>1088</v>
      </c>
      <c r="P782" s="15">
        <v>26</v>
      </c>
      <c r="R782" s="15">
        <f>ROW('us01'!Z1088)</f>
        <v>1088</v>
      </c>
      <c r="S782" s="15">
        <f>COLUMN('us01'!Z1088)</f>
        <v>26</v>
      </c>
    </row>
    <row r="783" spans="3:19">
      <c r="C783" s="476">
        <v>1087</v>
      </c>
      <c r="D783" s="476">
        <v>26</v>
      </c>
      <c r="E783" s="476"/>
      <c r="F783" s="476">
        <v>1088</v>
      </c>
      <c r="G783" s="15">
        <v>26</v>
      </c>
      <c r="I783" s="15">
        <v>1088</v>
      </c>
      <c r="J783" s="15">
        <v>26</v>
      </c>
      <c r="L783" s="15">
        <v>1089</v>
      </c>
      <c r="M783" s="15">
        <v>26</v>
      </c>
      <c r="O783" s="15">
        <v>1089</v>
      </c>
      <c r="P783" s="15">
        <v>26</v>
      </c>
      <c r="R783" s="15">
        <f>ROW('us01'!Z1089)</f>
        <v>1089</v>
      </c>
      <c r="S783" s="15">
        <f>COLUMN('us01'!Z1089)</f>
        <v>26</v>
      </c>
    </row>
    <row r="784" spans="3:19">
      <c r="C784" s="476">
        <v>1088</v>
      </c>
      <c r="D784" s="476">
        <v>26</v>
      </c>
      <c r="E784" s="476"/>
      <c r="F784" s="476">
        <v>1089</v>
      </c>
      <c r="G784" s="15">
        <v>26</v>
      </c>
      <c r="I784" s="15">
        <v>1089</v>
      </c>
      <c r="J784" s="15">
        <v>26</v>
      </c>
      <c r="L784" s="15">
        <v>1090</v>
      </c>
      <c r="M784" s="15">
        <v>26</v>
      </c>
      <c r="O784" s="15">
        <v>1090</v>
      </c>
      <c r="P784" s="15">
        <v>26</v>
      </c>
      <c r="R784" s="15">
        <f>ROW('us01'!Z1090)</f>
        <v>1090</v>
      </c>
      <c r="S784" s="15">
        <f>COLUMN('us01'!Z1090)</f>
        <v>26</v>
      </c>
    </row>
    <row r="785" spans="3:19">
      <c r="C785" s="476">
        <v>1089</v>
      </c>
      <c r="D785" s="476">
        <v>26</v>
      </c>
      <c r="E785" s="476"/>
      <c r="F785" s="476">
        <v>1090</v>
      </c>
      <c r="G785" s="15">
        <v>26</v>
      </c>
      <c r="I785" s="15">
        <v>1090</v>
      </c>
      <c r="J785" s="15">
        <v>26</v>
      </c>
      <c r="L785" s="15">
        <v>1091</v>
      </c>
      <c r="M785" s="15">
        <v>26</v>
      </c>
      <c r="O785" s="15">
        <v>1091</v>
      </c>
      <c r="P785" s="15">
        <v>26</v>
      </c>
      <c r="R785" s="15">
        <f>ROW('us01'!Z1091)</f>
        <v>1091</v>
      </c>
      <c r="S785" s="15">
        <f>COLUMN('us01'!Z1091)</f>
        <v>26</v>
      </c>
    </row>
    <row r="786" spans="3:19">
      <c r="C786" s="476">
        <v>1090</v>
      </c>
      <c r="D786" s="476">
        <v>26</v>
      </c>
      <c r="E786" s="476"/>
      <c r="F786" s="476">
        <v>1091</v>
      </c>
      <c r="G786" s="15">
        <v>26</v>
      </c>
      <c r="I786" s="15">
        <v>1091</v>
      </c>
      <c r="J786" s="15">
        <v>26</v>
      </c>
      <c r="L786" s="15">
        <v>1092</v>
      </c>
      <c r="M786" s="15">
        <v>26</v>
      </c>
      <c r="O786" s="15">
        <v>1092</v>
      </c>
      <c r="P786" s="15">
        <v>26</v>
      </c>
      <c r="R786" s="15">
        <f>ROW('us01'!Z1092)</f>
        <v>1092</v>
      </c>
      <c r="S786" s="15">
        <f>COLUMN('us01'!Z1092)</f>
        <v>26</v>
      </c>
    </row>
    <row r="787" spans="3:19">
      <c r="C787" s="476">
        <v>1091</v>
      </c>
      <c r="D787" s="476">
        <v>26</v>
      </c>
      <c r="E787" s="476"/>
      <c r="F787" s="476">
        <v>1092</v>
      </c>
      <c r="G787" s="15">
        <v>26</v>
      </c>
      <c r="I787" s="15">
        <v>1092</v>
      </c>
      <c r="J787" s="15">
        <v>26</v>
      </c>
      <c r="L787" s="15">
        <v>1093</v>
      </c>
      <c r="M787" s="15">
        <v>26</v>
      </c>
      <c r="O787" s="15">
        <v>1093</v>
      </c>
      <c r="P787" s="15">
        <v>26</v>
      </c>
      <c r="R787" s="15">
        <f>ROW('us01'!Z1093)</f>
        <v>1093</v>
      </c>
      <c r="S787" s="15">
        <f>COLUMN('us01'!Z1093)</f>
        <v>26</v>
      </c>
    </row>
    <row r="788" spans="3:19">
      <c r="C788" s="476">
        <v>1092</v>
      </c>
      <c r="D788" s="476">
        <v>26</v>
      </c>
      <c r="E788" s="476"/>
      <c r="F788" s="476">
        <v>1093</v>
      </c>
      <c r="G788" s="15">
        <v>26</v>
      </c>
      <c r="I788" s="15">
        <v>1093</v>
      </c>
      <c r="J788" s="15">
        <v>26</v>
      </c>
      <c r="L788" s="15">
        <v>1094</v>
      </c>
      <c r="M788" s="15">
        <v>26</v>
      </c>
      <c r="O788" s="15">
        <v>1094</v>
      </c>
      <c r="P788" s="15">
        <v>26</v>
      </c>
      <c r="R788" s="15">
        <f>ROW('us01'!Z1094)</f>
        <v>1094</v>
      </c>
      <c r="S788" s="15">
        <f>COLUMN('us01'!Z1094)</f>
        <v>26</v>
      </c>
    </row>
    <row r="789" spans="3:19">
      <c r="C789" s="476">
        <v>1093</v>
      </c>
      <c r="D789" s="476">
        <v>26</v>
      </c>
      <c r="E789" s="476"/>
      <c r="F789" s="476">
        <v>1094</v>
      </c>
      <c r="G789" s="15">
        <v>26</v>
      </c>
      <c r="I789" s="15">
        <v>1094</v>
      </c>
      <c r="J789" s="15">
        <v>26</v>
      </c>
      <c r="L789" s="15">
        <v>1095</v>
      </c>
      <c r="M789" s="15">
        <v>26</v>
      </c>
      <c r="O789" s="15">
        <v>1095</v>
      </c>
      <c r="P789" s="15">
        <v>26</v>
      </c>
      <c r="R789" s="15">
        <f>ROW('us01'!Z1095)</f>
        <v>1095</v>
      </c>
      <c r="S789" s="15">
        <f>COLUMN('us01'!Z1095)</f>
        <v>26</v>
      </c>
    </row>
    <row r="790" spans="3:19">
      <c r="C790" s="476">
        <v>1094</v>
      </c>
      <c r="D790" s="476">
        <v>26</v>
      </c>
      <c r="E790" s="476"/>
      <c r="F790" s="476">
        <v>1095</v>
      </c>
      <c r="G790" s="15">
        <v>26</v>
      </c>
      <c r="I790" s="15">
        <v>1095</v>
      </c>
      <c r="J790" s="15">
        <v>26</v>
      </c>
      <c r="L790" s="15">
        <v>1096</v>
      </c>
      <c r="M790" s="15">
        <v>26</v>
      </c>
      <c r="O790" s="15">
        <v>1096</v>
      </c>
      <c r="P790" s="15">
        <v>26</v>
      </c>
      <c r="R790" s="15">
        <f>ROW('us01'!Z1096)</f>
        <v>1096</v>
      </c>
      <c r="S790" s="15">
        <f>COLUMN('us01'!Z1096)</f>
        <v>26</v>
      </c>
    </row>
    <row r="791" spans="3:19">
      <c r="C791" s="476">
        <v>1095</v>
      </c>
      <c r="D791" s="476">
        <v>26</v>
      </c>
      <c r="E791" s="476"/>
      <c r="F791" s="476">
        <v>1096</v>
      </c>
      <c r="G791" s="15">
        <v>26</v>
      </c>
      <c r="I791" s="15">
        <v>1096</v>
      </c>
      <c r="J791" s="15">
        <v>26</v>
      </c>
      <c r="L791" s="15">
        <v>1097</v>
      </c>
      <c r="M791" s="15">
        <v>26</v>
      </c>
      <c r="O791" s="15">
        <v>1097</v>
      </c>
      <c r="P791" s="15">
        <v>26</v>
      </c>
      <c r="R791" s="15">
        <f>ROW('us01'!Z1097)</f>
        <v>1097</v>
      </c>
      <c r="S791" s="15">
        <f>COLUMN('us01'!Z1097)</f>
        <v>26</v>
      </c>
    </row>
    <row r="792" spans="3:19">
      <c r="C792" s="476">
        <v>1096</v>
      </c>
      <c r="D792" s="476">
        <v>26</v>
      </c>
      <c r="E792" s="476"/>
      <c r="F792" s="476">
        <v>1097</v>
      </c>
      <c r="G792" s="15">
        <v>26</v>
      </c>
      <c r="I792" s="15">
        <v>1097</v>
      </c>
      <c r="J792" s="15">
        <v>26</v>
      </c>
      <c r="L792" s="15">
        <v>1098</v>
      </c>
      <c r="M792" s="15">
        <v>26</v>
      </c>
      <c r="O792" s="15">
        <v>1098</v>
      </c>
      <c r="P792" s="15">
        <v>26</v>
      </c>
      <c r="R792" s="15">
        <f>ROW('us01'!Z1098)</f>
        <v>1098</v>
      </c>
      <c r="S792" s="15">
        <f>COLUMN('us01'!Z1098)</f>
        <v>26</v>
      </c>
    </row>
    <row r="793" spans="3:19">
      <c r="C793" s="476">
        <v>1097</v>
      </c>
      <c r="D793" s="476">
        <v>26</v>
      </c>
      <c r="E793" s="476"/>
      <c r="F793" s="476">
        <v>1098</v>
      </c>
      <c r="G793" s="15">
        <v>26</v>
      </c>
      <c r="I793" s="15">
        <v>1098</v>
      </c>
      <c r="J793" s="15">
        <v>26</v>
      </c>
      <c r="L793" s="15">
        <v>1099</v>
      </c>
      <c r="M793" s="15">
        <v>26</v>
      </c>
      <c r="O793" s="15">
        <v>1099</v>
      </c>
      <c r="P793" s="15">
        <v>26</v>
      </c>
      <c r="R793" s="15">
        <f>ROW('us01'!Z1099)</f>
        <v>1099</v>
      </c>
      <c r="S793" s="15">
        <f>COLUMN('us01'!Z1099)</f>
        <v>26</v>
      </c>
    </row>
    <row r="794" spans="3:19">
      <c r="C794" s="476">
        <v>1098</v>
      </c>
      <c r="D794" s="476">
        <v>26</v>
      </c>
      <c r="E794" s="476"/>
      <c r="F794" s="476">
        <v>1099</v>
      </c>
      <c r="G794" s="15">
        <v>26</v>
      </c>
      <c r="I794" s="15">
        <v>1099</v>
      </c>
      <c r="J794" s="15">
        <v>26</v>
      </c>
      <c r="L794" s="15">
        <v>1100</v>
      </c>
      <c r="M794" s="15">
        <v>26</v>
      </c>
      <c r="O794" s="15">
        <v>1100</v>
      </c>
      <c r="P794" s="15">
        <v>26</v>
      </c>
      <c r="R794" s="15">
        <f>ROW('us01'!Z1100)</f>
        <v>1100</v>
      </c>
      <c r="S794" s="15">
        <f>COLUMN('us01'!Z1100)</f>
        <v>26</v>
      </c>
    </row>
    <row r="795" spans="3:19">
      <c r="C795" s="476">
        <v>1099</v>
      </c>
      <c r="D795" s="476">
        <v>26</v>
      </c>
      <c r="E795" s="476"/>
      <c r="F795" s="476">
        <v>1100</v>
      </c>
      <c r="G795" s="15">
        <v>26</v>
      </c>
      <c r="I795" s="15">
        <v>1100</v>
      </c>
      <c r="J795" s="15">
        <v>26</v>
      </c>
      <c r="L795" s="15">
        <v>1101</v>
      </c>
      <c r="M795" s="15">
        <v>26</v>
      </c>
      <c r="O795" s="15">
        <v>1101</v>
      </c>
      <c r="P795" s="15">
        <v>26</v>
      </c>
      <c r="R795" s="15">
        <f>ROW('us01'!Z1101)</f>
        <v>1101</v>
      </c>
      <c r="S795" s="15">
        <f>COLUMN('us01'!Z1101)</f>
        <v>26</v>
      </c>
    </row>
    <row r="796" spans="3:19">
      <c r="C796" s="476">
        <v>1100</v>
      </c>
      <c r="D796" s="476">
        <v>26</v>
      </c>
      <c r="E796" s="476"/>
      <c r="F796" s="476">
        <v>1101</v>
      </c>
      <c r="G796" s="15">
        <v>26</v>
      </c>
      <c r="I796" s="15">
        <v>1101</v>
      </c>
      <c r="J796" s="15">
        <v>26</v>
      </c>
      <c r="L796" s="15">
        <v>1102</v>
      </c>
      <c r="M796" s="15">
        <v>26</v>
      </c>
      <c r="O796" s="15">
        <v>1102</v>
      </c>
      <c r="P796" s="15">
        <v>26</v>
      </c>
      <c r="R796" s="15">
        <f>ROW('us01'!Z1102)</f>
        <v>1102</v>
      </c>
      <c r="S796" s="15">
        <f>COLUMN('us01'!Z1102)</f>
        <v>26</v>
      </c>
    </row>
    <row r="797" spans="3:19">
      <c r="C797" s="476">
        <v>1101</v>
      </c>
      <c r="D797" s="476">
        <v>26</v>
      </c>
      <c r="E797" s="476"/>
      <c r="F797" s="476">
        <v>1102</v>
      </c>
      <c r="G797" s="15">
        <v>26</v>
      </c>
      <c r="I797" s="15">
        <v>1102</v>
      </c>
      <c r="J797" s="15">
        <v>26</v>
      </c>
      <c r="L797" s="15">
        <v>1103</v>
      </c>
      <c r="M797" s="15">
        <v>26</v>
      </c>
      <c r="O797" s="15">
        <v>1103</v>
      </c>
      <c r="P797" s="15">
        <v>26</v>
      </c>
      <c r="R797" s="15">
        <f>ROW('us01'!Z1103)</f>
        <v>1103</v>
      </c>
      <c r="S797" s="15">
        <f>COLUMN('us01'!Z1103)</f>
        <v>26</v>
      </c>
    </row>
    <row r="798" spans="3:19">
      <c r="C798" s="476">
        <v>1102</v>
      </c>
      <c r="D798" s="476">
        <v>26</v>
      </c>
      <c r="E798" s="476"/>
      <c r="F798" s="476">
        <v>1103</v>
      </c>
      <c r="G798" s="15">
        <v>26</v>
      </c>
      <c r="I798" s="15">
        <v>1103</v>
      </c>
      <c r="J798" s="15">
        <v>26</v>
      </c>
      <c r="L798" s="15">
        <v>1104</v>
      </c>
      <c r="M798" s="15">
        <v>26</v>
      </c>
      <c r="O798" s="15">
        <v>1104</v>
      </c>
      <c r="P798" s="15">
        <v>26</v>
      </c>
      <c r="R798" s="15">
        <f>ROW('us01'!Z1104)</f>
        <v>1104</v>
      </c>
      <c r="S798" s="15">
        <f>COLUMN('us01'!Z1104)</f>
        <v>26</v>
      </c>
    </row>
    <row r="799" spans="3:19">
      <c r="C799" s="476">
        <v>1103</v>
      </c>
      <c r="D799" s="476">
        <v>26</v>
      </c>
      <c r="E799" s="476"/>
      <c r="F799" s="476">
        <v>1104</v>
      </c>
      <c r="G799" s="15">
        <v>26</v>
      </c>
      <c r="I799" s="15">
        <v>1104</v>
      </c>
      <c r="J799" s="15">
        <v>26</v>
      </c>
      <c r="L799" s="15">
        <v>1105</v>
      </c>
      <c r="M799" s="15">
        <v>26</v>
      </c>
      <c r="O799" s="15">
        <v>1105</v>
      </c>
      <c r="P799" s="15">
        <v>26</v>
      </c>
      <c r="R799" s="15">
        <f>ROW('us01'!Z1105)</f>
        <v>1105</v>
      </c>
      <c r="S799" s="15">
        <f>COLUMN('us01'!Z1105)</f>
        <v>26</v>
      </c>
    </row>
    <row r="800" spans="3:19">
      <c r="C800" s="476">
        <v>1104</v>
      </c>
      <c r="D800" s="476">
        <v>26</v>
      </c>
      <c r="E800" s="476"/>
      <c r="F800" s="476">
        <v>1105</v>
      </c>
      <c r="G800" s="15">
        <v>26</v>
      </c>
      <c r="I800" s="15">
        <v>1105</v>
      </c>
      <c r="J800" s="15">
        <v>26</v>
      </c>
      <c r="L800" s="15">
        <v>1106</v>
      </c>
      <c r="M800" s="15">
        <v>26</v>
      </c>
      <c r="O800" s="15">
        <v>1106</v>
      </c>
      <c r="P800" s="15">
        <v>26</v>
      </c>
      <c r="R800" s="15">
        <f>ROW('us01'!Z1106)</f>
        <v>1106</v>
      </c>
      <c r="S800" s="15">
        <f>COLUMN('us01'!Z1106)</f>
        <v>26</v>
      </c>
    </row>
    <row r="801" spans="3:19">
      <c r="C801" s="476">
        <v>1105</v>
      </c>
      <c r="D801" s="476">
        <v>26</v>
      </c>
      <c r="E801" s="476"/>
      <c r="F801" s="476">
        <v>1106</v>
      </c>
      <c r="G801" s="15">
        <v>26</v>
      </c>
      <c r="I801" s="15">
        <v>1106</v>
      </c>
      <c r="J801" s="15">
        <v>26</v>
      </c>
      <c r="L801" s="15">
        <v>1107</v>
      </c>
      <c r="M801" s="15">
        <v>26</v>
      </c>
      <c r="O801" s="15">
        <v>1107</v>
      </c>
      <c r="P801" s="15">
        <v>26</v>
      </c>
      <c r="R801" s="15">
        <f>ROW('us01'!Z1107)</f>
        <v>1107</v>
      </c>
      <c r="S801" s="15">
        <f>COLUMN('us01'!Z1107)</f>
        <v>26</v>
      </c>
    </row>
    <row r="802" spans="3:19">
      <c r="C802" s="476">
        <v>1106</v>
      </c>
      <c r="D802" s="476">
        <v>26</v>
      </c>
      <c r="E802" s="476"/>
      <c r="F802" s="476">
        <v>1107</v>
      </c>
      <c r="G802" s="15">
        <v>26</v>
      </c>
      <c r="I802" s="15">
        <v>1107</v>
      </c>
      <c r="J802" s="15">
        <v>26</v>
      </c>
      <c r="L802" s="15">
        <v>1108</v>
      </c>
      <c r="M802" s="15">
        <v>26</v>
      </c>
      <c r="O802" s="15">
        <v>1108</v>
      </c>
      <c r="P802" s="15">
        <v>26</v>
      </c>
      <c r="R802" s="15">
        <f>ROW('us01'!Z1108)</f>
        <v>1108</v>
      </c>
      <c r="S802" s="15">
        <f>COLUMN('us01'!Z1108)</f>
        <v>26</v>
      </c>
    </row>
    <row r="803" spans="3:19">
      <c r="C803" s="476">
        <v>1107</v>
      </c>
      <c r="D803" s="476">
        <v>26</v>
      </c>
      <c r="E803" s="476"/>
      <c r="F803" s="476">
        <v>1108</v>
      </c>
      <c r="G803" s="15">
        <v>26</v>
      </c>
      <c r="I803" s="15">
        <v>1108</v>
      </c>
      <c r="J803" s="15">
        <v>26</v>
      </c>
      <c r="L803" s="15">
        <v>1109</v>
      </c>
      <c r="M803" s="15">
        <v>26</v>
      </c>
      <c r="O803" s="15">
        <v>1109</v>
      </c>
      <c r="P803" s="15">
        <v>26</v>
      </c>
      <c r="R803" s="15">
        <f>ROW('us01'!Z1109)</f>
        <v>1109</v>
      </c>
      <c r="S803" s="15">
        <f>COLUMN('us01'!Z1109)</f>
        <v>26</v>
      </c>
    </row>
    <row r="804" spans="3:19">
      <c r="C804" s="476">
        <v>1108</v>
      </c>
      <c r="D804" s="476">
        <v>26</v>
      </c>
      <c r="E804" s="476"/>
      <c r="F804" s="476">
        <v>1109</v>
      </c>
      <c r="G804" s="15">
        <v>26</v>
      </c>
      <c r="I804" s="15">
        <v>1109</v>
      </c>
      <c r="J804" s="15">
        <v>26</v>
      </c>
      <c r="L804" s="15">
        <v>1110</v>
      </c>
      <c r="M804" s="15">
        <v>26</v>
      </c>
      <c r="O804" s="15">
        <v>1110</v>
      </c>
      <c r="P804" s="15">
        <v>26</v>
      </c>
      <c r="R804" s="15">
        <f>ROW('us01'!Z1110)</f>
        <v>1110</v>
      </c>
      <c r="S804" s="15">
        <f>COLUMN('us01'!Z1110)</f>
        <v>26</v>
      </c>
    </row>
    <row r="805" spans="3:19">
      <c r="C805" s="476">
        <v>1109</v>
      </c>
      <c r="D805" s="476">
        <v>26</v>
      </c>
      <c r="E805" s="476"/>
      <c r="F805" s="476">
        <v>1110</v>
      </c>
      <c r="G805" s="15">
        <v>26</v>
      </c>
      <c r="I805" s="15">
        <v>1110</v>
      </c>
      <c r="J805" s="15">
        <v>26</v>
      </c>
      <c r="L805" s="15">
        <v>1111</v>
      </c>
      <c r="M805" s="15">
        <v>26</v>
      </c>
      <c r="O805" s="15">
        <v>1111</v>
      </c>
      <c r="P805" s="15">
        <v>26</v>
      </c>
      <c r="R805" s="15">
        <f>ROW('us01'!Z1111)</f>
        <v>1111</v>
      </c>
      <c r="S805" s="15">
        <f>COLUMN('us01'!Z1111)</f>
        <v>26</v>
      </c>
    </row>
    <row r="806" spans="3:19">
      <c r="C806" s="476">
        <v>1110</v>
      </c>
      <c r="D806" s="476">
        <v>26</v>
      </c>
      <c r="E806" s="476"/>
      <c r="F806" s="476">
        <v>1111</v>
      </c>
      <c r="G806" s="15">
        <v>26</v>
      </c>
      <c r="I806" s="15">
        <v>1111</v>
      </c>
      <c r="J806" s="15">
        <v>26</v>
      </c>
      <c r="L806" s="15">
        <v>1112</v>
      </c>
      <c r="M806" s="15">
        <v>26</v>
      </c>
      <c r="O806" s="15">
        <v>1112</v>
      </c>
      <c r="P806" s="15">
        <v>26</v>
      </c>
      <c r="R806" s="15">
        <f>ROW('us01'!Z1112)</f>
        <v>1112</v>
      </c>
      <c r="S806" s="15">
        <f>COLUMN('us01'!Z1112)</f>
        <v>26</v>
      </c>
    </row>
    <row r="807" spans="3:19">
      <c r="C807" s="476">
        <v>1111</v>
      </c>
      <c r="D807" s="476">
        <v>26</v>
      </c>
      <c r="E807" s="476"/>
      <c r="F807" s="476">
        <v>1112</v>
      </c>
      <c r="G807" s="15">
        <v>26</v>
      </c>
      <c r="I807" s="15">
        <v>1112</v>
      </c>
      <c r="J807" s="15">
        <v>26</v>
      </c>
      <c r="L807" s="15">
        <v>1113</v>
      </c>
      <c r="M807" s="15">
        <v>26</v>
      </c>
      <c r="O807" s="15">
        <v>1113</v>
      </c>
      <c r="P807" s="15">
        <v>26</v>
      </c>
      <c r="R807" s="15">
        <f>ROW('us01'!Z1113)</f>
        <v>1113</v>
      </c>
      <c r="S807" s="15">
        <f>COLUMN('us01'!Z1113)</f>
        <v>26</v>
      </c>
    </row>
    <row r="808" spans="3:19">
      <c r="C808" s="476">
        <v>1112</v>
      </c>
      <c r="D808" s="476">
        <v>26</v>
      </c>
      <c r="E808" s="476"/>
      <c r="F808" s="476">
        <v>1113</v>
      </c>
      <c r="G808" s="15">
        <v>26</v>
      </c>
      <c r="I808" s="15">
        <v>1113</v>
      </c>
      <c r="J808" s="15">
        <v>26</v>
      </c>
      <c r="L808" s="15">
        <v>1114</v>
      </c>
      <c r="M808" s="15">
        <v>26</v>
      </c>
      <c r="O808" s="15">
        <v>1114</v>
      </c>
      <c r="P808" s="15">
        <v>26</v>
      </c>
      <c r="R808" s="15">
        <f>ROW('us01'!Z1114)</f>
        <v>1114</v>
      </c>
      <c r="S808" s="15">
        <f>COLUMN('us01'!Z1114)</f>
        <v>26</v>
      </c>
    </row>
    <row r="809" spans="3:19">
      <c r="C809" s="476">
        <v>1113</v>
      </c>
      <c r="D809" s="476">
        <v>26</v>
      </c>
      <c r="E809" s="476"/>
      <c r="F809" s="476">
        <v>1114</v>
      </c>
      <c r="G809" s="15">
        <v>26</v>
      </c>
      <c r="I809" s="15">
        <v>1114</v>
      </c>
      <c r="J809" s="15">
        <v>26</v>
      </c>
      <c r="L809" s="15">
        <v>1115</v>
      </c>
      <c r="M809" s="15">
        <v>26</v>
      </c>
      <c r="O809" s="15">
        <v>1115</v>
      </c>
      <c r="P809" s="15">
        <v>26</v>
      </c>
      <c r="R809" s="15">
        <f>ROW('us01'!Z1115)</f>
        <v>1115</v>
      </c>
      <c r="S809" s="15">
        <f>COLUMN('us01'!Z1115)</f>
        <v>26</v>
      </c>
    </row>
    <row r="810" spans="3:19">
      <c r="C810" s="476">
        <v>1114</v>
      </c>
      <c r="D810" s="476">
        <v>26</v>
      </c>
      <c r="E810" s="476"/>
      <c r="F810" s="476">
        <v>1115</v>
      </c>
      <c r="G810" s="15">
        <v>26</v>
      </c>
      <c r="I810" s="15">
        <v>1115</v>
      </c>
      <c r="J810" s="15">
        <v>26</v>
      </c>
      <c r="L810" s="15">
        <v>1116</v>
      </c>
      <c r="M810" s="15">
        <v>26</v>
      </c>
      <c r="O810" s="15">
        <v>1116</v>
      </c>
      <c r="P810" s="15">
        <v>26</v>
      </c>
      <c r="R810" s="15">
        <f>ROW('us01'!Z1116)</f>
        <v>1116</v>
      </c>
      <c r="S810" s="15">
        <f>COLUMN('us01'!Z1116)</f>
        <v>26</v>
      </c>
    </row>
    <row r="811" spans="3:19">
      <c r="C811" s="476">
        <v>1115</v>
      </c>
      <c r="D811" s="476">
        <v>26</v>
      </c>
      <c r="E811" s="476"/>
      <c r="F811" s="476">
        <v>1116</v>
      </c>
      <c r="G811" s="15">
        <v>26</v>
      </c>
      <c r="I811" s="15">
        <v>1116</v>
      </c>
      <c r="J811" s="15">
        <v>26</v>
      </c>
      <c r="L811" s="15">
        <v>1117</v>
      </c>
      <c r="M811" s="15">
        <v>26</v>
      </c>
      <c r="O811" s="15">
        <v>1117</v>
      </c>
      <c r="P811" s="15">
        <v>26</v>
      </c>
      <c r="R811" s="15">
        <f>ROW('us01'!Z1117)</f>
        <v>1117</v>
      </c>
      <c r="S811" s="15">
        <f>COLUMN('us01'!Z1117)</f>
        <v>26</v>
      </c>
    </row>
    <row r="812" spans="3:19">
      <c r="C812" s="476">
        <v>1116</v>
      </c>
      <c r="D812" s="476">
        <v>26</v>
      </c>
      <c r="E812" s="476"/>
      <c r="F812" s="476">
        <v>1117</v>
      </c>
      <c r="G812" s="15">
        <v>26</v>
      </c>
      <c r="I812" s="15">
        <v>1117</v>
      </c>
      <c r="J812" s="15">
        <v>26</v>
      </c>
      <c r="L812" s="15">
        <v>1118</v>
      </c>
      <c r="M812" s="15">
        <v>26</v>
      </c>
      <c r="O812" s="15">
        <v>1118</v>
      </c>
      <c r="P812" s="15">
        <v>26</v>
      </c>
      <c r="R812" s="15">
        <f>ROW('us01'!Z1118)</f>
        <v>1118</v>
      </c>
      <c r="S812" s="15">
        <f>COLUMN('us01'!Z1118)</f>
        <v>26</v>
      </c>
    </row>
    <row r="813" spans="3:19">
      <c r="C813" s="476">
        <v>1117</v>
      </c>
      <c r="D813" s="476">
        <v>26</v>
      </c>
      <c r="E813" s="476"/>
      <c r="F813" s="476">
        <v>1118</v>
      </c>
      <c r="G813" s="15">
        <v>26</v>
      </c>
      <c r="I813" s="15">
        <v>1118</v>
      </c>
      <c r="J813" s="15">
        <v>26</v>
      </c>
      <c r="L813" s="15">
        <v>1119</v>
      </c>
      <c r="M813" s="15">
        <v>26</v>
      </c>
      <c r="O813" s="15">
        <v>1119</v>
      </c>
      <c r="P813" s="15">
        <v>26</v>
      </c>
      <c r="R813" s="15">
        <f>ROW('us01'!Z1119)</f>
        <v>1119</v>
      </c>
      <c r="S813" s="15">
        <f>COLUMN('us01'!Z1119)</f>
        <v>26</v>
      </c>
    </row>
    <row r="814" spans="3:19">
      <c r="C814" s="476">
        <v>1118</v>
      </c>
      <c r="D814" s="476">
        <v>26</v>
      </c>
      <c r="E814" s="476"/>
      <c r="F814" s="476">
        <v>1119</v>
      </c>
      <c r="G814" s="15">
        <v>26</v>
      </c>
      <c r="I814" s="15">
        <v>1119</v>
      </c>
      <c r="J814" s="15">
        <v>26</v>
      </c>
      <c r="L814" s="15">
        <v>1120</v>
      </c>
      <c r="M814" s="15">
        <v>26</v>
      </c>
      <c r="O814" s="15">
        <v>1120</v>
      </c>
      <c r="P814" s="15">
        <v>26</v>
      </c>
      <c r="R814" s="15">
        <f>ROW('us01'!Z1120)</f>
        <v>1120</v>
      </c>
      <c r="S814" s="15">
        <f>COLUMN('us01'!Z1120)</f>
        <v>26</v>
      </c>
    </row>
    <row r="815" spans="3:19">
      <c r="C815" s="476">
        <v>1119</v>
      </c>
      <c r="D815" s="476">
        <v>26</v>
      </c>
      <c r="E815" s="476"/>
      <c r="F815" s="476">
        <v>1120</v>
      </c>
      <c r="G815" s="15">
        <v>26</v>
      </c>
      <c r="I815" s="15">
        <v>1120</v>
      </c>
      <c r="J815" s="15">
        <v>26</v>
      </c>
      <c r="L815" s="15">
        <v>1121</v>
      </c>
      <c r="M815" s="15">
        <v>26</v>
      </c>
      <c r="O815" s="15">
        <v>1121</v>
      </c>
      <c r="P815" s="15">
        <v>26</v>
      </c>
      <c r="R815" s="15">
        <f>ROW('us01'!Z1121)</f>
        <v>1121</v>
      </c>
      <c r="S815" s="15">
        <f>COLUMN('us01'!Z1121)</f>
        <v>26</v>
      </c>
    </row>
    <row r="816" spans="3:19">
      <c r="C816" s="476">
        <v>1120</v>
      </c>
      <c r="D816" s="476">
        <v>26</v>
      </c>
      <c r="E816" s="476"/>
      <c r="F816" s="476">
        <v>1121</v>
      </c>
      <c r="G816" s="15">
        <v>26</v>
      </c>
      <c r="I816" s="15">
        <v>1121</v>
      </c>
      <c r="J816" s="15">
        <v>26</v>
      </c>
      <c r="L816" s="15">
        <v>1122</v>
      </c>
      <c r="M816" s="15">
        <v>26</v>
      </c>
      <c r="O816" s="15">
        <v>1122</v>
      </c>
      <c r="P816" s="15">
        <v>26</v>
      </c>
      <c r="R816" s="15">
        <f>ROW('us01'!Z1122)</f>
        <v>1122</v>
      </c>
      <c r="S816" s="15">
        <f>COLUMN('us01'!Z1122)</f>
        <v>26</v>
      </c>
    </row>
    <row r="817" spans="3:19">
      <c r="C817" s="476">
        <v>1121</v>
      </c>
      <c r="D817" s="476">
        <v>26</v>
      </c>
      <c r="E817" s="476"/>
      <c r="F817" s="476">
        <v>1122</v>
      </c>
      <c r="G817" s="15">
        <v>26</v>
      </c>
      <c r="I817" s="15">
        <v>1122</v>
      </c>
      <c r="J817" s="15">
        <v>26</v>
      </c>
      <c r="L817" s="15">
        <v>1123</v>
      </c>
      <c r="M817" s="15">
        <v>26</v>
      </c>
      <c r="O817" s="15">
        <v>1123</v>
      </c>
      <c r="P817" s="15">
        <v>26</v>
      </c>
      <c r="R817" s="15">
        <f>ROW('us01'!Z1123)</f>
        <v>1123</v>
      </c>
      <c r="S817" s="15">
        <f>COLUMN('us01'!Z1123)</f>
        <v>26</v>
      </c>
    </row>
    <row r="818" spans="3:19">
      <c r="C818" s="476">
        <v>1122</v>
      </c>
      <c r="D818" s="476">
        <v>26</v>
      </c>
      <c r="E818" s="476"/>
      <c r="F818" s="476">
        <v>1123</v>
      </c>
      <c r="G818" s="15">
        <v>26</v>
      </c>
      <c r="I818" s="15">
        <v>1123</v>
      </c>
      <c r="J818" s="15">
        <v>26</v>
      </c>
      <c r="L818" s="15">
        <v>1124</v>
      </c>
      <c r="M818" s="15">
        <v>26</v>
      </c>
      <c r="O818" s="15">
        <v>1124</v>
      </c>
      <c r="P818" s="15">
        <v>26</v>
      </c>
      <c r="R818" s="15">
        <f>ROW('us01'!Z1124)</f>
        <v>1124</v>
      </c>
      <c r="S818" s="15">
        <f>COLUMN('us01'!Z1124)</f>
        <v>26</v>
      </c>
    </row>
    <row r="819" spans="3:19">
      <c r="C819" s="476">
        <v>1123</v>
      </c>
      <c r="D819" s="476">
        <v>26</v>
      </c>
      <c r="E819" s="476"/>
      <c r="F819" s="476">
        <v>1124</v>
      </c>
      <c r="G819" s="15">
        <v>26</v>
      </c>
      <c r="I819" s="15">
        <v>1124</v>
      </c>
      <c r="J819" s="15">
        <v>26</v>
      </c>
      <c r="L819" s="15">
        <v>1125</v>
      </c>
      <c r="M819" s="15">
        <v>26</v>
      </c>
      <c r="O819" s="15">
        <v>1125</v>
      </c>
      <c r="P819" s="15">
        <v>26</v>
      </c>
      <c r="R819" s="15">
        <f>ROW('us01'!Z1125)</f>
        <v>1125</v>
      </c>
      <c r="S819" s="15">
        <f>COLUMN('us01'!Z1125)</f>
        <v>26</v>
      </c>
    </row>
    <row r="820" spans="3:19">
      <c r="C820" s="476">
        <v>1124</v>
      </c>
      <c r="D820" s="476">
        <v>26</v>
      </c>
      <c r="E820" s="476"/>
      <c r="F820" s="476">
        <v>1125</v>
      </c>
      <c r="G820" s="15">
        <v>26</v>
      </c>
      <c r="I820" s="15">
        <v>1125</v>
      </c>
      <c r="J820" s="15">
        <v>26</v>
      </c>
      <c r="L820" s="15">
        <v>1126</v>
      </c>
      <c r="M820" s="15">
        <v>26</v>
      </c>
      <c r="O820" s="15">
        <v>1126</v>
      </c>
      <c r="P820" s="15">
        <v>26</v>
      </c>
      <c r="R820" s="15">
        <f>ROW('us01'!Z1126)</f>
        <v>1126</v>
      </c>
      <c r="S820" s="15">
        <f>COLUMN('us01'!Z1126)</f>
        <v>26</v>
      </c>
    </row>
    <row r="821" spans="3:19">
      <c r="C821" s="476">
        <v>1075</v>
      </c>
      <c r="D821" s="476">
        <v>32</v>
      </c>
      <c r="E821" s="476"/>
      <c r="F821" s="476">
        <v>1076</v>
      </c>
      <c r="G821" s="15">
        <v>32</v>
      </c>
      <c r="I821" s="15">
        <v>1076</v>
      </c>
      <c r="J821" s="15">
        <v>32</v>
      </c>
      <c r="L821" s="15">
        <v>1077</v>
      </c>
      <c r="M821" s="15">
        <v>32</v>
      </c>
      <c r="O821" s="15">
        <v>1077</v>
      </c>
      <c r="P821" s="15">
        <v>32</v>
      </c>
      <c r="R821" s="15">
        <f>ROW('us01'!AF1077)</f>
        <v>1077</v>
      </c>
      <c r="S821" s="15">
        <f>COLUMN('us01'!AF1077)</f>
        <v>32</v>
      </c>
    </row>
    <row r="822" spans="3:19">
      <c r="C822" s="476">
        <v>1076</v>
      </c>
      <c r="D822" s="476">
        <v>32</v>
      </c>
      <c r="E822" s="476"/>
      <c r="F822" s="476">
        <v>1077</v>
      </c>
      <c r="G822" s="15">
        <v>32</v>
      </c>
      <c r="I822" s="15">
        <v>1077</v>
      </c>
      <c r="J822" s="15">
        <v>32</v>
      </c>
      <c r="L822" s="15">
        <v>1078</v>
      </c>
      <c r="M822" s="15">
        <v>32</v>
      </c>
      <c r="O822" s="15">
        <v>1078</v>
      </c>
      <c r="P822" s="15">
        <v>32</v>
      </c>
      <c r="R822" s="15">
        <f>ROW('us01'!AF1078)</f>
        <v>1078</v>
      </c>
      <c r="S822" s="15">
        <f>COLUMN('us01'!AF1078)</f>
        <v>32</v>
      </c>
    </row>
    <row r="823" spans="3:19">
      <c r="C823" s="476">
        <v>1077</v>
      </c>
      <c r="D823" s="476">
        <v>32</v>
      </c>
      <c r="E823" s="476"/>
      <c r="F823" s="476">
        <v>1078</v>
      </c>
      <c r="G823" s="15">
        <v>32</v>
      </c>
      <c r="I823" s="15">
        <v>1078</v>
      </c>
      <c r="J823" s="15">
        <v>32</v>
      </c>
      <c r="L823" s="15">
        <v>1079</v>
      </c>
      <c r="M823" s="15">
        <v>32</v>
      </c>
      <c r="O823" s="15">
        <v>1079</v>
      </c>
      <c r="P823" s="15">
        <v>32</v>
      </c>
      <c r="R823" s="15">
        <f>ROW('us01'!AF1079)</f>
        <v>1079</v>
      </c>
      <c r="S823" s="15">
        <f>COLUMN('us01'!AF1079)</f>
        <v>32</v>
      </c>
    </row>
    <row r="824" spans="3:19">
      <c r="C824" s="476">
        <v>1078</v>
      </c>
      <c r="D824" s="476">
        <v>32</v>
      </c>
      <c r="E824" s="476"/>
      <c r="F824" s="476">
        <v>1079</v>
      </c>
      <c r="G824" s="15">
        <v>32</v>
      </c>
      <c r="I824" s="15">
        <v>1079</v>
      </c>
      <c r="J824" s="15">
        <v>32</v>
      </c>
      <c r="L824" s="15">
        <v>1080</v>
      </c>
      <c r="M824" s="15">
        <v>32</v>
      </c>
      <c r="O824" s="15">
        <v>1080</v>
      </c>
      <c r="P824" s="15">
        <v>32</v>
      </c>
      <c r="R824" s="15">
        <f>ROW('us01'!AF1080)</f>
        <v>1080</v>
      </c>
      <c r="S824" s="15">
        <f>COLUMN('us01'!AF1080)</f>
        <v>32</v>
      </c>
    </row>
    <row r="825" spans="3:19">
      <c r="C825" s="476">
        <v>1079</v>
      </c>
      <c r="D825" s="476">
        <v>32</v>
      </c>
      <c r="E825" s="476"/>
      <c r="F825" s="476">
        <v>1080</v>
      </c>
      <c r="G825" s="15">
        <v>32</v>
      </c>
      <c r="I825" s="15">
        <v>1080</v>
      </c>
      <c r="J825" s="15">
        <v>32</v>
      </c>
      <c r="L825" s="15">
        <v>1081</v>
      </c>
      <c r="M825" s="15">
        <v>32</v>
      </c>
      <c r="O825" s="15">
        <v>1081</v>
      </c>
      <c r="P825" s="15">
        <v>32</v>
      </c>
      <c r="R825" s="15">
        <f>ROW('us01'!AF1081)</f>
        <v>1081</v>
      </c>
      <c r="S825" s="15">
        <f>COLUMN('us01'!AF1081)</f>
        <v>32</v>
      </c>
    </row>
    <row r="826" spans="3:19">
      <c r="C826" s="476">
        <v>1080</v>
      </c>
      <c r="D826" s="476">
        <v>32</v>
      </c>
      <c r="E826" s="476"/>
      <c r="F826" s="476">
        <v>1081</v>
      </c>
      <c r="G826" s="15">
        <v>32</v>
      </c>
      <c r="I826" s="15">
        <v>1081</v>
      </c>
      <c r="J826" s="15">
        <v>32</v>
      </c>
      <c r="L826" s="15">
        <v>1082</v>
      </c>
      <c r="M826" s="15">
        <v>32</v>
      </c>
      <c r="O826" s="15">
        <v>1082</v>
      </c>
      <c r="P826" s="15">
        <v>32</v>
      </c>
      <c r="R826" s="15">
        <f>ROW('us01'!AF1082)</f>
        <v>1082</v>
      </c>
      <c r="S826" s="15">
        <f>COLUMN('us01'!AF1082)</f>
        <v>32</v>
      </c>
    </row>
    <row r="827" spans="3:19">
      <c r="C827" s="476">
        <v>1081</v>
      </c>
      <c r="D827" s="476">
        <v>32</v>
      </c>
      <c r="E827" s="476"/>
      <c r="F827" s="476">
        <v>1082</v>
      </c>
      <c r="G827" s="15">
        <v>32</v>
      </c>
      <c r="I827" s="15">
        <v>1082</v>
      </c>
      <c r="J827" s="15">
        <v>32</v>
      </c>
      <c r="L827" s="15">
        <v>1083</v>
      </c>
      <c r="M827" s="15">
        <v>32</v>
      </c>
      <c r="O827" s="15">
        <v>1083</v>
      </c>
      <c r="P827" s="15">
        <v>32</v>
      </c>
      <c r="R827" s="15">
        <f>ROW('us01'!AF1083)</f>
        <v>1083</v>
      </c>
      <c r="S827" s="15">
        <f>COLUMN('us01'!AF1083)</f>
        <v>32</v>
      </c>
    </row>
    <row r="828" spans="3:19">
      <c r="C828" s="476">
        <v>1082</v>
      </c>
      <c r="D828" s="476">
        <v>32</v>
      </c>
      <c r="E828" s="476"/>
      <c r="F828" s="476">
        <v>1083</v>
      </c>
      <c r="G828" s="15">
        <v>32</v>
      </c>
      <c r="I828" s="15">
        <v>1083</v>
      </c>
      <c r="J828" s="15">
        <v>32</v>
      </c>
      <c r="L828" s="15">
        <v>1084</v>
      </c>
      <c r="M828" s="15">
        <v>32</v>
      </c>
      <c r="O828" s="15">
        <v>1084</v>
      </c>
      <c r="P828" s="15">
        <v>32</v>
      </c>
      <c r="R828" s="15">
        <f>ROW('us01'!AF1084)</f>
        <v>1084</v>
      </c>
      <c r="S828" s="15">
        <f>COLUMN('us01'!AF1084)</f>
        <v>32</v>
      </c>
    </row>
    <row r="829" spans="3:19">
      <c r="C829" s="476">
        <v>1083</v>
      </c>
      <c r="D829" s="476">
        <v>32</v>
      </c>
      <c r="E829" s="476"/>
      <c r="F829" s="476">
        <v>1084</v>
      </c>
      <c r="G829" s="15">
        <v>32</v>
      </c>
      <c r="I829" s="15">
        <v>1084</v>
      </c>
      <c r="J829" s="15">
        <v>32</v>
      </c>
      <c r="L829" s="15">
        <v>1085</v>
      </c>
      <c r="M829" s="15">
        <v>32</v>
      </c>
      <c r="O829" s="15">
        <v>1085</v>
      </c>
      <c r="P829" s="15">
        <v>32</v>
      </c>
      <c r="R829" s="15">
        <f>ROW('us01'!AF1085)</f>
        <v>1085</v>
      </c>
      <c r="S829" s="15">
        <f>COLUMN('us01'!AF1085)</f>
        <v>32</v>
      </c>
    </row>
    <row r="830" spans="3:19">
      <c r="C830" s="476">
        <v>1084</v>
      </c>
      <c r="D830" s="476">
        <v>32</v>
      </c>
      <c r="E830" s="476"/>
      <c r="F830" s="476">
        <v>1085</v>
      </c>
      <c r="G830" s="15">
        <v>32</v>
      </c>
      <c r="I830" s="15">
        <v>1085</v>
      </c>
      <c r="J830" s="15">
        <v>32</v>
      </c>
      <c r="L830" s="15">
        <v>1086</v>
      </c>
      <c r="M830" s="15">
        <v>32</v>
      </c>
      <c r="O830" s="15">
        <v>1086</v>
      </c>
      <c r="P830" s="15">
        <v>32</v>
      </c>
      <c r="R830" s="15">
        <f>ROW('us01'!AF1086)</f>
        <v>1086</v>
      </c>
      <c r="S830" s="15">
        <f>COLUMN('us01'!AF1086)</f>
        <v>32</v>
      </c>
    </row>
    <row r="831" spans="3:19">
      <c r="C831" s="476">
        <v>1085</v>
      </c>
      <c r="D831" s="476">
        <v>32</v>
      </c>
      <c r="E831" s="476"/>
      <c r="F831" s="476">
        <v>1086</v>
      </c>
      <c r="G831" s="15">
        <v>32</v>
      </c>
      <c r="I831" s="15">
        <v>1086</v>
      </c>
      <c r="J831" s="15">
        <v>32</v>
      </c>
      <c r="L831" s="15">
        <v>1087</v>
      </c>
      <c r="M831" s="15">
        <v>32</v>
      </c>
      <c r="O831" s="15">
        <v>1087</v>
      </c>
      <c r="P831" s="15">
        <v>32</v>
      </c>
      <c r="R831" s="15">
        <f>ROW('us01'!AF1087)</f>
        <v>1087</v>
      </c>
      <c r="S831" s="15">
        <f>COLUMN('us01'!AF1087)</f>
        <v>32</v>
      </c>
    </row>
    <row r="832" spans="3:19">
      <c r="C832" s="476">
        <v>1086</v>
      </c>
      <c r="D832" s="476">
        <v>32</v>
      </c>
      <c r="E832" s="476"/>
      <c r="F832" s="476">
        <v>1087</v>
      </c>
      <c r="G832" s="15">
        <v>32</v>
      </c>
      <c r="I832" s="15">
        <v>1087</v>
      </c>
      <c r="J832" s="15">
        <v>32</v>
      </c>
      <c r="L832" s="15">
        <v>1088</v>
      </c>
      <c r="M832" s="15">
        <v>32</v>
      </c>
      <c r="O832" s="15">
        <v>1088</v>
      </c>
      <c r="P832" s="15">
        <v>32</v>
      </c>
      <c r="R832" s="15">
        <f>ROW('us01'!AF1088)</f>
        <v>1088</v>
      </c>
      <c r="S832" s="15">
        <f>COLUMN('us01'!AF1088)</f>
        <v>32</v>
      </c>
    </row>
    <row r="833" spans="3:19">
      <c r="C833" s="476">
        <v>1087</v>
      </c>
      <c r="D833" s="476">
        <v>32</v>
      </c>
      <c r="E833" s="476"/>
      <c r="F833" s="476">
        <v>1088</v>
      </c>
      <c r="G833" s="15">
        <v>32</v>
      </c>
      <c r="I833" s="15">
        <v>1088</v>
      </c>
      <c r="J833" s="15">
        <v>32</v>
      </c>
      <c r="L833" s="15">
        <v>1089</v>
      </c>
      <c r="M833" s="15">
        <v>32</v>
      </c>
      <c r="O833" s="15">
        <v>1089</v>
      </c>
      <c r="P833" s="15">
        <v>32</v>
      </c>
      <c r="R833" s="15">
        <f>ROW('us01'!AF1089)</f>
        <v>1089</v>
      </c>
      <c r="S833" s="15">
        <f>COLUMN('us01'!AF1089)</f>
        <v>32</v>
      </c>
    </row>
    <row r="834" spans="3:19">
      <c r="C834" s="476">
        <v>1088</v>
      </c>
      <c r="D834" s="476">
        <v>32</v>
      </c>
      <c r="E834" s="476"/>
      <c r="F834" s="476">
        <v>1089</v>
      </c>
      <c r="G834" s="15">
        <v>32</v>
      </c>
      <c r="I834" s="15">
        <v>1089</v>
      </c>
      <c r="J834" s="15">
        <v>32</v>
      </c>
      <c r="L834" s="15">
        <v>1090</v>
      </c>
      <c r="M834" s="15">
        <v>32</v>
      </c>
      <c r="O834" s="15">
        <v>1090</v>
      </c>
      <c r="P834" s="15">
        <v>32</v>
      </c>
      <c r="R834" s="15">
        <f>ROW('us01'!AF1090)</f>
        <v>1090</v>
      </c>
      <c r="S834" s="15">
        <f>COLUMN('us01'!AF1090)</f>
        <v>32</v>
      </c>
    </row>
    <row r="835" spans="3:19">
      <c r="C835" s="476">
        <v>1089</v>
      </c>
      <c r="D835" s="476">
        <v>32</v>
      </c>
      <c r="E835" s="476"/>
      <c r="F835" s="476">
        <v>1090</v>
      </c>
      <c r="G835" s="15">
        <v>32</v>
      </c>
      <c r="I835" s="15">
        <v>1090</v>
      </c>
      <c r="J835" s="15">
        <v>32</v>
      </c>
      <c r="L835" s="15">
        <v>1091</v>
      </c>
      <c r="M835" s="15">
        <v>32</v>
      </c>
      <c r="O835" s="15">
        <v>1091</v>
      </c>
      <c r="P835" s="15">
        <v>32</v>
      </c>
      <c r="R835" s="15">
        <f>ROW('us01'!AF1091)</f>
        <v>1091</v>
      </c>
      <c r="S835" s="15">
        <f>COLUMN('us01'!AF1091)</f>
        <v>32</v>
      </c>
    </row>
    <row r="836" spans="3:19">
      <c r="C836" s="476">
        <v>1090</v>
      </c>
      <c r="D836" s="476">
        <v>32</v>
      </c>
      <c r="E836" s="476"/>
      <c r="F836" s="476">
        <v>1091</v>
      </c>
      <c r="G836" s="15">
        <v>32</v>
      </c>
      <c r="I836" s="15">
        <v>1091</v>
      </c>
      <c r="J836" s="15">
        <v>32</v>
      </c>
      <c r="L836" s="15">
        <v>1092</v>
      </c>
      <c r="M836" s="15">
        <v>32</v>
      </c>
      <c r="O836" s="15">
        <v>1092</v>
      </c>
      <c r="P836" s="15">
        <v>32</v>
      </c>
      <c r="R836" s="15">
        <f>ROW('us01'!AF1092)</f>
        <v>1092</v>
      </c>
      <c r="S836" s="15">
        <f>COLUMN('us01'!AF1092)</f>
        <v>32</v>
      </c>
    </row>
    <row r="837" spans="3:19">
      <c r="C837" s="476">
        <v>1091</v>
      </c>
      <c r="D837" s="476">
        <v>32</v>
      </c>
      <c r="E837" s="476"/>
      <c r="F837" s="476">
        <v>1092</v>
      </c>
      <c r="G837" s="15">
        <v>32</v>
      </c>
      <c r="I837" s="15">
        <v>1092</v>
      </c>
      <c r="J837" s="15">
        <v>32</v>
      </c>
      <c r="L837" s="15">
        <v>1093</v>
      </c>
      <c r="M837" s="15">
        <v>32</v>
      </c>
      <c r="O837" s="15">
        <v>1093</v>
      </c>
      <c r="P837" s="15">
        <v>32</v>
      </c>
      <c r="R837" s="15">
        <f>ROW('us01'!AF1093)</f>
        <v>1093</v>
      </c>
      <c r="S837" s="15">
        <f>COLUMN('us01'!AF1093)</f>
        <v>32</v>
      </c>
    </row>
    <row r="838" spans="3:19">
      <c r="C838" s="476">
        <v>1092</v>
      </c>
      <c r="D838" s="476">
        <v>32</v>
      </c>
      <c r="E838" s="476"/>
      <c r="F838" s="476">
        <v>1093</v>
      </c>
      <c r="G838" s="15">
        <v>32</v>
      </c>
      <c r="I838" s="15">
        <v>1093</v>
      </c>
      <c r="J838" s="15">
        <v>32</v>
      </c>
      <c r="L838" s="15">
        <v>1094</v>
      </c>
      <c r="M838" s="15">
        <v>32</v>
      </c>
      <c r="O838" s="15">
        <v>1094</v>
      </c>
      <c r="P838" s="15">
        <v>32</v>
      </c>
      <c r="R838" s="15">
        <f>ROW('us01'!AF1094)</f>
        <v>1094</v>
      </c>
      <c r="S838" s="15">
        <f>COLUMN('us01'!AF1094)</f>
        <v>32</v>
      </c>
    </row>
    <row r="839" spans="3:19">
      <c r="C839" s="476">
        <v>1093</v>
      </c>
      <c r="D839" s="476">
        <v>32</v>
      </c>
      <c r="E839" s="476"/>
      <c r="F839" s="476">
        <v>1094</v>
      </c>
      <c r="G839" s="15">
        <v>32</v>
      </c>
      <c r="I839" s="15">
        <v>1094</v>
      </c>
      <c r="J839" s="15">
        <v>32</v>
      </c>
      <c r="L839" s="15">
        <v>1095</v>
      </c>
      <c r="M839" s="15">
        <v>32</v>
      </c>
      <c r="O839" s="15">
        <v>1095</v>
      </c>
      <c r="P839" s="15">
        <v>32</v>
      </c>
      <c r="R839" s="15">
        <f>ROW('us01'!AF1095)</f>
        <v>1095</v>
      </c>
      <c r="S839" s="15">
        <f>COLUMN('us01'!AF1095)</f>
        <v>32</v>
      </c>
    </row>
    <row r="840" spans="3:19">
      <c r="C840" s="476">
        <v>1094</v>
      </c>
      <c r="D840" s="476">
        <v>32</v>
      </c>
      <c r="E840" s="476"/>
      <c r="F840" s="476">
        <v>1095</v>
      </c>
      <c r="G840" s="15">
        <v>32</v>
      </c>
      <c r="I840" s="15">
        <v>1095</v>
      </c>
      <c r="J840" s="15">
        <v>32</v>
      </c>
      <c r="L840" s="15">
        <v>1096</v>
      </c>
      <c r="M840" s="15">
        <v>32</v>
      </c>
      <c r="O840" s="15">
        <v>1096</v>
      </c>
      <c r="P840" s="15">
        <v>32</v>
      </c>
      <c r="R840" s="15">
        <f>ROW('us01'!AF1096)</f>
        <v>1096</v>
      </c>
      <c r="S840" s="15">
        <f>COLUMN('us01'!AF1096)</f>
        <v>32</v>
      </c>
    </row>
    <row r="841" spans="3:19">
      <c r="C841" s="476">
        <v>1095</v>
      </c>
      <c r="D841" s="476">
        <v>32</v>
      </c>
      <c r="E841" s="476"/>
      <c r="F841" s="476">
        <v>1096</v>
      </c>
      <c r="G841" s="15">
        <v>32</v>
      </c>
      <c r="I841" s="15">
        <v>1096</v>
      </c>
      <c r="J841" s="15">
        <v>32</v>
      </c>
      <c r="L841" s="15">
        <v>1097</v>
      </c>
      <c r="M841" s="15">
        <v>32</v>
      </c>
      <c r="O841" s="15">
        <v>1097</v>
      </c>
      <c r="P841" s="15">
        <v>32</v>
      </c>
      <c r="R841" s="15">
        <f>ROW('us01'!AF1097)</f>
        <v>1097</v>
      </c>
      <c r="S841" s="15">
        <f>COLUMN('us01'!AF1097)</f>
        <v>32</v>
      </c>
    </row>
    <row r="842" spans="3:19">
      <c r="C842" s="476">
        <v>1096</v>
      </c>
      <c r="D842" s="476">
        <v>32</v>
      </c>
      <c r="E842" s="476"/>
      <c r="F842" s="476">
        <v>1097</v>
      </c>
      <c r="G842" s="15">
        <v>32</v>
      </c>
      <c r="I842" s="15">
        <v>1097</v>
      </c>
      <c r="J842" s="15">
        <v>32</v>
      </c>
      <c r="L842" s="15">
        <v>1098</v>
      </c>
      <c r="M842" s="15">
        <v>32</v>
      </c>
      <c r="O842" s="15">
        <v>1098</v>
      </c>
      <c r="P842" s="15">
        <v>32</v>
      </c>
      <c r="R842" s="15">
        <f>ROW('us01'!AF1098)</f>
        <v>1098</v>
      </c>
      <c r="S842" s="15">
        <f>COLUMN('us01'!AF1098)</f>
        <v>32</v>
      </c>
    </row>
    <row r="843" spans="3:19">
      <c r="C843" s="476">
        <v>1097</v>
      </c>
      <c r="D843" s="476">
        <v>32</v>
      </c>
      <c r="E843" s="476"/>
      <c r="F843" s="476">
        <v>1098</v>
      </c>
      <c r="G843" s="15">
        <v>32</v>
      </c>
      <c r="I843" s="15">
        <v>1098</v>
      </c>
      <c r="J843" s="15">
        <v>32</v>
      </c>
      <c r="L843" s="15">
        <v>1099</v>
      </c>
      <c r="M843" s="15">
        <v>32</v>
      </c>
      <c r="O843" s="15">
        <v>1099</v>
      </c>
      <c r="P843" s="15">
        <v>32</v>
      </c>
      <c r="R843" s="15">
        <f>ROW('us01'!AF1099)</f>
        <v>1099</v>
      </c>
      <c r="S843" s="15">
        <f>COLUMN('us01'!AF1099)</f>
        <v>32</v>
      </c>
    </row>
    <row r="844" spans="3:19">
      <c r="C844" s="476">
        <v>1098</v>
      </c>
      <c r="D844" s="476">
        <v>32</v>
      </c>
      <c r="E844" s="476"/>
      <c r="F844" s="476">
        <v>1099</v>
      </c>
      <c r="G844" s="15">
        <v>32</v>
      </c>
      <c r="I844" s="15">
        <v>1099</v>
      </c>
      <c r="J844" s="15">
        <v>32</v>
      </c>
      <c r="L844" s="15">
        <v>1100</v>
      </c>
      <c r="M844" s="15">
        <v>32</v>
      </c>
      <c r="O844" s="15">
        <v>1100</v>
      </c>
      <c r="P844" s="15">
        <v>32</v>
      </c>
      <c r="R844" s="15">
        <f>ROW('us01'!AF1100)</f>
        <v>1100</v>
      </c>
      <c r="S844" s="15">
        <f>COLUMN('us01'!AF1100)</f>
        <v>32</v>
      </c>
    </row>
    <row r="845" spans="3:19">
      <c r="C845" s="476">
        <v>1099</v>
      </c>
      <c r="D845" s="476">
        <v>32</v>
      </c>
      <c r="E845" s="476"/>
      <c r="F845" s="476">
        <v>1100</v>
      </c>
      <c r="G845" s="15">
        <v>32</v>
      </c>
      <c r="I845" s="15">
        <v>1100</v>
      </c>
      <c r="J845" s="15">
        <v>32</v>
      </c>
      <c r="L845" s="15">
        <v>1101</v>
      </c>
      <c r="M845" s="15">
        <v>32</v>
      </c>
      <c r="O845" s="15">
        <v>1101</v>
      </c>
      <c r="P845" s="15">
        <v>32</v>
      </c>
      <c r="R845" s="15">
        <f>ROW('us01'!AF1101)</f>
        <v>1101</v>
      </c>
      <c r="S845" s="15">
        <f>COLUMN('us01'!AF1101)</f>
        <v>32</v>
      </c>
    </row>
    <row r="846" spans="3:19">
      <c r="C846" s="476">
        <v>1100</v>
      </c>
      <c r="D846" s="476">
        <v>32</v>
      </c>
      <c r="E846" s="476"/>
      <c r="F846" s="476">
        <v>1101</v>
      </c>
      <c r="G846" s="15">
        <v>32</v>
      </c>
      <c r="I846" s="15">
        <v>1101</v>
      </c>
      <c r="J846" s="15">
        <v>32</v>
      </c>
      <c r="L846" s="15">
        <v>1102</v>
      </c>
      <c r="M846" s="15">
        <v>32</v>
      </c>
      <c r="O846" s="15">
        <v>1102</v>
      </c>
      <c r="P846" s="15">
        <v>32</v>
      </c>
      <c r="R846" s="15">
        <f>ROW('us01'!AF1102)</f>
        <v>1102</v>
      </c>
      <c r="S846" s="15">
        <f>COLUMN('us01'!AF1102)</f>
        <v>32</v>
      </c>
    </row>
    <row r="847" spans="3:19">
      <c r="C847" s="476">
        <v>1101</v>
      </c>
      <c r="D847" s="476">
        <v>32</v>
      </c>
      <c r="E847" s="476"/>
      <c r="F847" s="476">
        <v>1102</v>
      </c>
      <c r="G847" s="15">
        <v>32</v>
      </c>
      <c r="I847" s="15">
        <v>1102</v>
      </c>
      <c r="J847" s="15">
        <v>32</v>
      </c>
      <c r="L847" s="15">
        <v>1103</v>
      </c>
      <c r="M847" s="15">
        <v>32</v>
      </c>
      <c r="O847" s="15">
        <v>1103</v>
      </c>
      <c r="P847" s="15">
        <v>32</v>
      </c>
      <c r="R847" s="15">
        <f>ROW('us01'!AF1103)</f>
        <v>1103</v>
      </c>
      <c r="S847" s="15">
        <f>COLUMN('us01'!AF1103)</f>
        <v>32</v>
      </c>
    </row>
    <row r="848" spans="3:19">
      <c r="C848" s="476">
        <v>1102</v>
      </c>
      <c r="D848" s="476">
        <v>32</v>
      </c>
      <c r="E848" s="476"/>
      <c r="F848" s="476">
        <v>1103</v>
      </c>
      <c r="G848" s="15">
        <v>32</v>
      </c>
      <c r="I848" s="15">
        <v>1103</v>
      </c>
      <c r="J848" s="15">
        <v>32</v>
      </c>
      <c r="L848" s="15">
        <v>1104</v>
      </c>
      <c r="M848" s="15">
        <v>32</v>
      </c>
      <c r="O848" s="15">
        <v>1104</v>
      </c>
      <c r="P848" s="15">
        <v>32</v>
      </c>
      <c r="R848" s="15">
        <f>ROW('us01'!AF1104)</f>
        <v>1104</v>
      </c>
      <c r="S848" s="15">
        <f>COLUMN('us01'!AF1104)</f>
        <v>32</v>
      </c>
    </row>
    <row r="849" spans="3:19">
      <c r="C849" s="476">
        <v>1103</v>
      </c>
      <c r="D849" s="476">
        <v>32</v>
      </c>
      <c r="E849" s="476"/>
      <c r="F849" s="476">
        <v>1104</v>
      </c>
      <c r="G849" s="15">
        <v>32</v>
      </c>
      <c r="I849" s="15">
        <v>1104</v>
      </c>
      <c r="J849" s="15">
        <v>32</v>
      </c>
      <c r="L849" s="15">
        <v>1105</v>
      </c>
      <c r="M849" s="15">
        <v>32</v>
      </c>
      <c r="O849" s="15">
        <v>1105</v>
      </c>
      <c r="P849" s="15">
        <v>32</v>
      </c>
      <c r="R849" s="15">
        <f>ROW('us01'!AF1105)</f>
        <v>1105</v>
      </c>
      <c r="S849" s="15">
        <f>COLUMN('us01'!AF1105)</f>
        <v>32</v>
      </c>
    </row>
    <row r="850" spans="3:19">
      <c r="C850" s="476">
        <v>1104</v>
      </c>
      <c r="D850" s="476">
        <v>32</v>
      </c>
      <c r="E850" s="476"/>
      <c r="F850" s="476">
        <v>1105</v>
      </c>
      <c r="G850" s="15">
        <v>32</v>
      </c>
      <c r="I850" s="15">
        <v>1105</v>
      </c>
      <c r="J850" s="15">
        <v>32</v>
      </c>
      <c r="L850" s="15">
        <v>1106</v>
      </c>
      <c r="M850" s="15">
        <v>32</v>
      </c>
      <c r="O850" s="15">
        <v>1106</v>
      </c>
      <c r="P850" s="15">
        <v>32</v>
      </c>
      <c r="R850" s="15">
        <f>ROW('us01'!AF1106)</f>
        <v>1106</v>
      </c>
      <c r="S850" s="15">
        <f>COLUMN('us01'!AF1106)</f>
        <v>32</v>
      </c>
    </row>
    <row r="851" spans="3:19">
      <c r="C851" s="476">
        <v>1105</v>
      </c>
      <c r="D851" s="476">
        <v>32</v>
      </c>
      <c r="E851" s="476"/>
      <c r="F851" s="476">
        <v>1106</v>
      </c>
      <c r="G851" s="15">
        <v>32</v>
      </c>
      <c r="I851" s="15">
        <v>1106</v>
      </c>
      <c r="J851" s="15">
        <v>32</v>
      </c>
      <c r="L851" s="15">
        <v>1107</v>
      </c>
      <c r="M851" s="15">
        <v>32</v>
      </c>
      <c r="O851" s="15">
        <v>1107</v>
      </c>
      <c r="P851" s="15">
        <v>32</v>
      </c>
      <c r="R851" s="15">
        <f>ROW('us01'!AF1107)</f>
        <v>1107</v>
      </c>
      <c r="S851" s="15">
        <f>COLUMN('us01'!AF1107)</f>
        <v>32</v>
      </c>
    </row>
    <row r="852" spans="3:19">
      <c r="C852" s="476">
        <v>1106</v>
      </c>
      <c r="D852" s="476">
        <v>32</v>
      </c>
      <c r="E852" s="476"/>
      <c r="F852" s="476">
        <v>1107</v>
      </c>
      <c r="G852" s="15">
        <v>32</v>
      </c>
      <c r="I852" s="15">
        <v>1107</v>
      </c>
      <c r="J852" s="15">
        <v>32</v>
      </c>
      <c r="L852" s="15">
        <v>1108</v>
      </c>
      <c r="M852" s="15">
        <v>32</v>
      </c>
      <c r="O852" s="15">
        <v>1108</v>
      </c>
      <c r="P852" s="15">
        <v>32</v>
      </c>
      <c r="R852" s="15">
        <f>ROW('us01'!AF1108)</f>
        <v>1108</v>
      </c>
      <c r="S852" s="15">
        <f>COLUMN('us01'!AF1108)</f>
        <v>32</v>
      </c>
    </row>
    <row r="853" spans="3:19">
      <c r="C853" s="476">
        <v>1107</v>
      </c>
      <c r="D853" s="476">
        <v>32</v>
      </c>
      <c r="E853" s="476"/>
      <c r="F853" s="476">
        <v>1108</v>
      </c>
      <c r="G853" s="15">
        <v>32</v>
      </c>
      <c r="I853" s="15">
        <v>1108</v>
      </c>
      <c r="J853" s="15">
        <v>32</v>
      </c>
      <c r="L853" s="15">
        <v>1109</v>
      </c>
      <c r="M853" s="15">
        <v>32</v>
      </c>
      <c r="O853" s="15">
        <v>1109</v>
      </c>
      <c r="P853" s="15">
        <v>32</v>
      </c>
      <c r="R853" s="15">
        <f>ROW('us01'!AF1109)</f>
        <v>1109</v>
      </c>
      <c r="S853" s="15">
        <f>COLUMN('us01'!AF1109)</f>
        <v>32</v>
      </c>
    </row>
    <row r="854" spans="3:19">
      <c r="C854" s="476">
        <v>1108</v>
      </c>
      <c r="D854" s="476">
        <v>32</v>
      </c>
      <c r="E854" s="476"/>
      <c r="F854" s="476">
        <v>1109</v>
      </c>
      <c r="G854" s="15">
        <v>32</v>
      </c>
      <c r="I854" s="15">
        <v>1109</v>
      </c>
      <c r="J854" s="15">
        <v>32</v>
      </c>
      <c r="L854" s="15">
        <v>1110</v>
      </c>
      <c r="M854" s="15">
        <v>32</v>
      </c>
      <c r="O854" s="15">
        <v>1110</v>
      </c>
      <c r="P854" s="15">
        <v>32</v>
      </c>
      <c r="R854" s="15">
        <f>ROW('us01'!AF1110)</f>
        <v>1110</v>
      </c>
      <c r="S854" s="15">
        <f>COLUMN('us01'!AF1110)</f>
        <v>32</v>
      </c>
    </row>
    <row r="855" spans="3:19">
      <c r="C855" s="476">
        <v>1109</v>
      </c>
      <c r="D855" s="476">
        <v>32</v>
      </c>
      <c r="E855" s="476"/>
      <c r="F855" s="476">
        <v>1110</v>
      </c>
      <c r="G855" s="15">
        <v>32</v>
      </c>
      <c r="I855" s="15">
        <v>1110</v>
      </c>
      <c r="J855" s="15">
        <v>32</v>
      </c>
      <c r="L855" s="15">
        <v>1111</v>
      </c>
      <c r="M855" s="15">
        <v>32</v>
      </c>
      <c r="O855" s="15">
        <v>1111</v>
      </c>
      <c r="P855" s="15">
        <v>32</v>
      </c>
      <c r="R855" s="15">
        <f>ROW('us01'!AF1111)</f>
        <v>1111</v>
      </c>
      <c r="S855" s="15">
        <f>COLUMN('us01'!AF1111)</f>
        <v>32</v>
      </c>
    </row>
    <row r="856" spans="3:19">
      <c r="C856" s="476">
        <v>1110</v>
      </c>
      <c r="D856" s="476">
        <v>32</v>
      </c>
      <c r="E856" s="476"/>
      <c r="F856" s="476">
        <v>1111</v>
      </c>
      <c r="G856" s="15">
        <v>32</v>
      </c>
      <c r="I856" s="15">
        <v>1111</v>
      </c>
      <c r="J856" s="15">
        <v>32</v>
      </c>
      <c r="L856" s="15">
        <v>1112</v>
      </c>
      <c r="M856" s="15">
        <v>32</v>
      </c>
      <c r="O856" s="15">
        <v>1112</v>
      </c>
      <c r="P856" s="15">
        <v>32</v>
      </c>
      <c r="R856" s="15">
        <f>ROW('us01'!AF1112)</f>
        <v>1112</v>
      </c>
      <c r="S856" s="15">
        <f>COLUMN('us01'!AF1112)</f>
        <v>32</v>
      </c>
    </row>
    <row r="857" spans="3:19">
      <c r="C857" s="476">
        <v>1111</v>
      </c>
      <c r="D857" s="476">
        <v>32</v>
      </c>
      <c r="E857" s="476"/>
      <c r="F857" s="476">
        <v>1112</v>
      </c>
      <c r="G857" s="15">
        <v>32</v>
      </c>
      <c r="I857" s="15">
        <v>1112</v>
      </c>
      <c r="J857" s="15">
        <v>32</v>
      </c>
      <c r="L857" s="15">
        <v>1113</v>
      </c>
      <c r="M857" s="15">
        <v>32</v>
      </c>
      <c r="O857" s="15">
        <v>1113</v>
      </c>
      <c r="P857" s="15">
        <v>32</v>
      </c>
      <c r="R857" s="15">
        <f>ROW('us01'!AF1113)</f>
        <v>1113</v>
      </c>
      <c r="S857" s="15">
        <f>COLUMN('us01'!AF1113)</f>
        <v>32</v>
      </c>
    </row>
    <row r="858" spans="3:19">
      <c r="C858" s="476">
        <v>1112</v>
      </c>
      <c r="D858" s="476">
        <v>32</v>
      </c>
      <c r="E858" s="476"/>
      <c r="F858" s="476">
        <v>1113</v>
      </c>
      <c r="G858" s="15">
        <v>32</v>
      </c>
      <c r="I858" s="15">
        <v>1113</v>
      </c>
      <c r="J858" s="15">
        <v>32</v>
      </c>
      <c r="L858" s="15">
        <v>1114</v>
      </c>
      <c r="M858" s="15">
        <v>32</v>
      </c>
      <c r="O858" s="15">
        <v>1114</v>
      </c>
      <c r="P858" s="15">
        <v>32</v>
      </c>
      <c r="R858" s="15">
        <f>ROW('us01'!AF1114)</f>
        <v>1114</v>
      </c>
      <c r="S858" s="15">
        <f>COLUMN('us01'!AF1114)</f>
        <v>32</v>
      </c>
    </row>
    <row r="859" spans="3:19">
      <c r="C859" s="476">
        <v>1113</v>
      </c>
      <c r="D859" s="476">
        <v>32</v>
      </c>
      <c r="E859" s="476"/>
      <c r="F859" s="476">
        <v>1114</v>
      </c>
      <c r="G859" s="15">
        <v>32</v>
      </c>
      <c r="I859" s="15">
        <v>1114</v>
      </c>
      <c r="J859" s="15">
        <v>32</v>
      </c>
      <c r="L859" s="15">
        <v>1115</v>
      </c>
      <c r="M859" s="15">
        <v>32</v>
      </c>
      <c r="O859" s="15">
        <v>1115</v>
      </c>
      <c r="P859" s="15">
        <v>32</v>
      </c>
      <c r="R859" s="15">
        <f>ROW('us01'!AF1115)</f>
        <v>1115</v>
      </c>
      <c r="S859" s="15">
        <f>COLUMN('us01'!AF1115)</f>
        <v>32</v>
      </c>
    </row>
    <row r="860" spans="3:19">
      <c r="C860" s="476">
        <v>1114</v>
      </c>
      <c r="D860" s="476">
        <v>32</v>
      </c>
      <c r="E860" s="476"/>
      <c r="F860" s="476">
        <v>1115</v>
      </c>
      <c r="G860" s="15">
        <v>32</v>
      </c>
      <c r="I860" s="15">
        <v>1115</v>
      </c>
      <c r="J860" s="15">
        <v>32</v>
      </c>
      <c r="L860" s="15">
        <v>1116</v>
      </c>
      <c r="M860" s="15">
        <v>32</v>
      </c>
      <c r="O860" s="15">
        <v>1116</v>
      </c>
      <c r="P860" s="15">
        <v>32</v>
      </c>
      <c r="R860" s="15">
        <f>ROW('us01'!AF1116)</f>
        <v>1116</v>
      </c>
      <c r="S860" s="15">
        <f>COLUMN('us01'!AF1116)</f>
        <v>32</v>
      </c>
    </row>
    <row r="861" spans="3:19">
      <c r="C861" s="476">
        <v>1115</v>
      </c>
      <c r="D861" s="476">
        <v>32</v>
      </c>
      <c r="E861" s="476"/>
      <c r="F861" s="476">
        <v>1116</v>
      </c>
      <c r="G861" s="15">
        <v>32</v>
      </c>
      <c r="I861" s="15">
        <v>1116</v>
      </c>
      <c r="J861" s="15">
        <v>32</v>
      </c>
      <c r="L861" s="15">
        <v>1117</v>
      </c>
      <c r="M861" s="15">
        <v>32</v>
      </c>
      <c r="O861" s="15">
        <v>1117</v>
      </c>
      <c r="P861" s="15">
        <v>32</v>
      </c>
      <c r="R861" s="15">
        <f>ROW('us01'!AF1117)</f>
        <v>1117</v>
      </c>
      <c r="S861" s="15">
        <f>COLUMN('us01'!AF1117)</f>
        <v>32</v>
      </c>
    </row>
    <row r="862" spans="3:19">
      <c r="C862" s="476">
        <v>1116</v>
      </c>
      <c r="D862" s="476">
        <v>32</v>
      </c>
      <c r="E862" s="476"/>
      <c r="F862" s="476">
        <v>1117</v>
      </c>
      <c r="G862" s="15">
        <v>32</v>
      </c>
      <c r="I862" s="15">
        <v>1117</v>
      </c>
      <c r="J862" s="15">
        <v>32</v>
      </c>
      <c r="L862" s="15">
        <v>1118</v>
      </c>
      <c r="M862" s="15">
        <v>32</v>
      </c>
      <c r="O862" s="15">
        <v>1118</v>
      </c>
      <c r="P862" s="15">
        <v>32</v>
      </c>
      <c r="R862" s="15">
        <f>ROW('us01'!AF1118)</f>
        <v>1118</v>
      </c>
      <c r="S862" s="15">
        <f>COLUMN('us01'!AF1118)</f>
        <v>32</v>
      </c>
    </row>
    <row r="863" spans="3:19">
      <c r="C863" s="476">
        <v>1117</v>
      </c>
      <c r="D863" s="476">
        <v>32</v>
      </c>
      <c r="E863" s="476"/>
      <c r="F863" s="476">
        <v>1118</v>
      </c>
      <c r="G863" s="15">
        <v>32</v>
      </c>
      <c r="I863" s="15">
        <v>1118</v>
      </c>
      <c r="J863" s="15">
        <v>32</v>
      </c>
      <c r="L863" s="15">
        <v>1119</v>
      </c>
      <c r="M863" s="15">
        <v>32</v>
      </c>
      <c r="O863" s="15">
        <v>1119</v>
      </c>
      <c r="P863" s="15">
        <v>32</v>
      </c>
      <c r="R863" s="15">
        <f>ROW('us01'!AF1119)</f>
        <v>1119</v>
      </c>
      <c r="S863" s="15">
        <f>COLUMN('us01'!AF1119)</f>
        <v>32</v>
      </c>
    </row>
    <row r="864" spans="3:19">
      <c r="C864" s="476">
        <v>1118</v>
      </c>
      <c r="D864" s="476">
        <v>32</v>
      </c>
      <c r="E864" s="476"/>
      <c r="F864" s="476">
        <v>1119</v>
      </c>
      <c r="G864" s="15">
        <v>32</v>
      </c>
      <c r="I864" s="15">
        <v>1119</v>
      </c>
      <c r="J864" s="15">
        <v>32</v>
      </c>
      <c r="L864" s="15">
        <v>1120</v>
      </c>
      <c r="M864" s="15">
        <v>32</v>
      </c>
      <c r="O864" s="15">
        <v>1120</v>
      </c>
      <c r="P864" s="15">
        <v>32</v>
      </c>
      <c r="R864" s="15">
        <f>ROW('us01'!AF1120)</f>
        <v>1120</v>
      </c>
      <c r="S864" s="15">
        <f>COLUMN('us01'!AF1120)</f>
        <v>32</v>
      </c>
    </row>
    <row r="865" spans="3:19">
      <c r="C865" s="476">
        <v>1119</v>
      </c>
      <c r="D865" s="476">
        <v>32</v>
      </c>
      <c r="E865" s="476"/>
      <c r="F865" s="476">
        <v>1120</v>
      </c>
      <c r="G865" s="15">
        <v>32</v>
      </c>
      <c r="I865" s="15">
        <v>1120</v>
      </c>
      <c r="J865" s="15">
        <v>32</v>
      </c>
      <c r="L865" s="15">
        <v>1121</v>
      </c>
      <c r="M865" s="15">
        <v>32</v>
      </c>
      <c r="O865" s="15">
        <v>1121</v>
      </c>
      <c r="P865" s="15">
        <v>32</v>
      </c>
      <c r="R865" s="15">
        <f>ROW('us01'!AF1121)</f>
        <v>1121</v>
      </c>
      <c r="S865" s="15">
        <f>COLUMN('us01'!AF1121)</f>
        <v>32</v>
      </c>
    </row>
    <row r="866" spans="3:19">
      <c r="C866" s="476">
        <v>1120</v>
      </c>
      <c r="D866" s="476">
        <v>32</v>
      </c>
      <c r="E866" s="476"/>
      <c r="F866" s="476">
        <v>1121</v>
      </c>
      <c r="G866" s="15">
        <v>32</v>
      </c>
      <c r="I866" s="15">
        <v>1121</v>
      </c>
      <c r="J866" s="15">
        <v>32</v>
      </c>
      <c r="L866" s="15">
        <v>1122</v>
      </c>
      <c r="M866" s="15">
        <v>32</v>
      </c>
      <c r="O866" s="15">
        <v>1122</v>
      </c>
      <c r="P866" s="15">
        <v>32</v>
      </c>
      <c r="R866" s="15">
        <f>ROW('us01'!AF1122)</f>
        <v>1122</v>
      </c>
      <c r="S866" s="15">
        <f>COLUMN('us01'!AF1122)</f>
        <v>32</v>
      </c>
    </row>
    <row r="867" spans="3:19">
      <c r="C867" s="476">
        <v>1121</v>
      </c>
      <c r="D867" s="476">
        <v>32</v>
      </c>
      <c r="E867" s="476"/>
      <c r="F867" s="476">
        <v>1122</v>
      </c>
      <c r="G867" s="15">
        <v>32</v>
      </c>
      <c r="I867" s="15">
        <v>1122</v>
      </c>
      <c r="J867" s="15">
        <v>32</v>
      </c>
      <c r="L867" s="15">
        <v>1123</v>
      </c>
      <c r="M867" s="15">
        <v>32</v>
      </c>
      <c r="O867" s="15">
        <v>1123</v>
      </c>
      <c r="P867" s="15">
        <v>32</v>
      </c>
      <c r="R867" s="15">
        <f>ROW('us01'!AF1123)</f>
        <v>1123</v>
      </c>
      <c r="S867" s="15">
        <f>COLUMN('us01'!AF1123)</f>
        <v>32</v>
      </c>
    </row>
    <row r="868" spans="3:19">
      <c r="C868" s="476">
        <v>1122</v>
      </c>
      <c r="D868" s="476">
        <v>32</v>
      </c>
      <c r="E868" s="476"/>
      <c r="F868" s="476">
        <v>1123</v>
      </c>
      <c r="G868" s="15">
        <v>32</v>
      </c>
      <c r="I868" s="15">
        <v>1123</v>
      </c>
      <c r="J868" s="15">
        <v>32</v>
      </c>
      <c r="L868" s="15">
        <v>1124</v>
      </c>
      <c r="M868" s="15">
        <v>32</v>
      </c>
      <c r="O868" s="15">
        <v>1124</v>
      </c>
      <c r="P868" s="15">
        <v>32</v>
      </c>
      <c r="R868" s="15">
        <f>ROW('us01'!AF1124)</f>
        <v>1124</v>
      </c>
      <c r="S868" s="15">
        <f>COLUMN('us01'!AF1124)</f>
        <v>32</v>
      </c>
    </row>
    <row r="869" spans="3:19">
      <c r="C869" s="476">
        <v>1123</v>
      </c>
      <c r="D869" s="476">
        <v>32</v>
      </c>
      <c r="E869" s="476"/>
      <c r="F869" s="476">
        <v>1124</v>
      </c>
      <c r="G869" s="15">
        <v>32</v>
      </c>
      <c r="I869" s="15">
        <v>1124</v>
      </c>
      <c r="J869" s="15">
        <v>32</v>
      </c>
      <c r="L869" s="15">
        <v>1125</v>
      </c>
      <c r="M869" s="15">
        <v>32</v>
      </c>
      <c r="O869" s="15">
        <v>1125</v>
      </c>
      <c r="P869" s="15">
        <v>32</v>
      </c>
      <c r="R869" s="15">
        <f>ROW('us01'!AF1125)</f>
        <v>1125</v>
      </c>
      <c r="S869" s="15">
        <f>COLUMN('us01'!AF1125)</f>
        <v>32</v>
      </c>
    </row>
    <row r="870" spans="3:19">
      <c r="C870" s="476">
        <v>1124</v>
      </c>
      <c r="D870" s="476">
        <v>32</v>
      </c>
      <c r="E870" s="476"/>
      <c r="F870" s="476">
        <v>1125</v>
      </c>
      <c r="G870" s="15">
        <v>32</v>
      </c>
      <c r="I870" s="15">
        <v>1125</v>
      </c>
      <c r="J870" s="15">
        <v>32</v>
      </c>
      <c r="L870" s="15">
        <v>1126</v>
      </c>
      <c r="M870" s="15">
        <v>32</v>
      </c>
      <c r="O870" s="15">
        <v>1126</v>
      </c>
      <c r="P870" s="15">
        <v>32</v>
      </c>
      <c r="R870" s="15">
        <f>ROW('us01'!AF1126)</f>
        <v>1126</v>
      </c>
      <c r="S870" s="15">
        <f>COLUMN('us01'!AF1126)</f>
        <v>32</v>
      </c>
    </row>
    <row r="871" spans="3:19">
      <c r="C871" s="476">
        <v>1075</v>
      </c>
      <c r="D871" s="476">
        <v>37</v>
      </c>
      <c r="E871" s="476"/>
      <c r="F871" s="476">
        <v>1076</v>
      </c>
      <c r="G871" s="15">
        <v>37</v>
      </c>
      <c r="I871" s="15">
        <v>1076</v>
      </c>
      <c r="J871" s="15">
        <v>37</v>
      </c>
      <c r="L871" s="15">
        <v>1077</v>
      </c>
      <c r="M871" s="15">
        <v>37</v>
      </c>
      <c r="O871" s="15">
        <v>1077</v>
      </c>
      <c r="P871" s="15">
        <v>37</v>
      </c>
      <c r="R871" s="15">
        <f>ROW('us01'!AK1077)</f>
        <v>1077</v>
      </c>
      <c r="S871" s="15">
        <f>COLUMN('us01'!AK1077)</f>
        <v>37</v>
      </c>
    </row>
    <row r="872" spans="3:19">
      <c r="C872" s="476">
        <v>1076</v>
      </c>
      <c r="D872" s="476">
        <v>37</v>
      </c>
      <c r="E872" s="476"/>
      <c r="F872" s="476">
        <v>1077</v>
      </c>
      <c r="G872" s="15">
        <v>37</v>
      </c>
      <c r="I872" s="15">
        <v>1077</v>
      </c>
      <c r="J872" s="15">
        <v>37</v>
      </c>
      <c r="L872" s="15">
        <v>1078</v>
      </c>
      <c r="M872" s="15">
        <v>37</v>
      </c>
      <c r="O872" s="15">
        <v>1078</v>
      </c>
      <c r="P872" s="15">
        <v>37</v>
      </c>
      <c r="R872" s="15">
        <f>ROW('us01'!AK1078)</f>
        <v>1078</v>
      </c>
      <c r="S872" s="15">
        <f>COLUMN('us01'!AK1078)</f>
        <v>37</v>
      </c>
    </row>
    <row r="873" spans="3:19">
      <c r="C873" s="476">
        <v>1077</v>
      </c>
      <c r="D873" s="476">
        <v>37</v>
      </c>
      <c r="E873" s="476"/>
      <c r="F873" s="476">
        <v>1078</v>
      </c>
      <c r="G873" s="15">
        <v>37</v>
      </c>
      <c r="I873" s="15">
        <v>1078</v>
      </c>
      <c r="J873" s="15">
        <v>37</v>
      </c>
      <c r="L873" s="15">
        <v>1079</v>
      </c>
      <c r="M873" s="15">
        <v>37</v>
      </c>
      <c r="O873" s="15">
        <v>1079</v>
      </c>
      <c r="P873" s="15">
        <v>37</v>
      </c>
      <c r="R873" s="15">
        <f>ROW('us01'!AK1079)</f>
        <v>1079</v>
      </c>
      <c r="S873" s="15">
        <f>COLUMN('us01'!AK1079)</f>
        <v>37</v>
      </c>
    </row>
    <row r="874" spans="3:19">
      <c r="C874" s="476">
        <v>1078</v>
      </c>
      <c r="D874" s="476">
        <v>37</v>
      </c>
      <c r="E874" s="476"/>
      <c r="F874" s="476">
        <v>1079</v>
      </c>
      <c r="G874" s="15">
        <v>37</v>
      </c>
      <c r="I874" s="15">
        <v>1079</v>
      </c>
      <c r="J874" s="15">
        <v>37</v>
      </c>
      <c r="L874" s="15">
        <v>1080</v>
      </c>
      <c r="M874" s="15">
        <v>37</v>
      </c>
      <c r="O874" s="15">
        <v>1080</v>
      </c>
      <c r="P874" s="15">
        <v>37</v>
      </c>
      <c r="R874" s="15">
        <f>ROW('us01'!AK1080)</f>
        <v>1080</v>
      </c>
      <c r="S874" s="15">
        <f>COLUMN('us01'!AK1080)</f>
        <v>37</v>
      </c>
    </row>
    <row r="875" spans="3:19">
      <c r="C875" s="476">
        <v>1079</v>
      </c>
      <c r="D875" s="476">
        <v>37</v>
      </c>
      <c r="E875" s="476"/>
      <c r="F875" s="476">
        <v>1080</v>
      </c>
      <c r="G875" s="15">
        <v>37</v>
      </c>
      <c r="I875" s="15">
        <v>1080</v>
      </c>
      <c r="J875" s="15">
        <v>37</v>
      </c>
      <c r="L875" s="15">
        <v>1081</v>
      </c>
      <c r="M875" s="15">
        <v>37</v>
      </c>
      <c r="O875" s="15">
        <v>1081</v>
      </c>
      <c r="P875" s="15">
        <v>37</v>
      </c>
      <c r="R875" s="15">
        <f>ROW('us01'!AK1081)</f>
        <v>1081</v>
      </c>
      <c r="S875" s="15">
        <f>COLUMN('us01'!AK1081)</f>
        <v>37</v>
      </c>
    </row>
    <row r="876" spans="3:19">
      <c r="C876" s="476">
        <v>1080</v>
      </c>
      <c r="D876" s="476">
        <v>37</v>
      </c>
      <c r="E876" s="476"/>
      <c r="F876" s="476">
        <v>1081</v>
      </c>
      <c r="G876" s="15">
        <v>37</v>
      </c>
      <c r="I876" s="15">
        <v>1081</v>
      </c>
      <c r="J876" s="15">
        <v>37</v>
      </c>
      <c r="L876" s="15">
        <v>1082</v>
      </c>
      <c r="M876" s="15">
        <v>37</v>
      </c>
      <c r="O876" s="15">
        <v>1082</v>
      </c>
      <c r="P876" s="15">
        <v>37</v>
      </c>
      <c r="R876" s="15">
        <f>ROW('us01'!AK1082)</f>
        <v>1082</v>
      </c>
      <c r="S876" s="15">
        <f>COLUMN('us01'!AK1082)</f>
        <v>37</v>
      </c>
    </row>
    <row r="877" spans="3:19">
      <c r="C877" s="476">
        <v>1081</v>
      </c>
      <c r="D877" s="476">
        <v>37</v>
      </c>
      <c r="E877" s="476"/>
      <c r="F877" s="476">
        <v>1082</v>
      </c>
      <c r="G877" s="15">
        <v>37</v>
      </c>
      <c r="I877" s="15">
        <v>1082</v>
      </c>
      <c r="J877" s="15">
        <v>37</v>
      </c>
      <c r="L877" s="15">
        <v>1083</v>
      </c>
      <c r="M877" s="15">
        <v>37</v>
      </c>
      <c r="O877" s="15">
        <v>1083</v>
      </c>
      <c r="P877" s="15">
        <v>37</v>
      </c>
      <c r="R877" s="15">
        <f>ROW('us01'!AK1083)</f>
        <v>1083</v>
      </c>
      <c r="S877" s="15">
        <f>COLUMN('us01'!AK1083)</f>
        <v>37</v>
      </c>
    </row>
    <row r="878" spans="3:19">
      <c r="C878" s="476">
        <v>1082</v>
      </c>
      <c r="D878" s="476">
        <v>37</v>
      </c>
      <c r="E878" s="476"/>
      <c r="F878" s="476">
        <v>1083</v>
      </c>
      <c r="G878" s="15">
        <v>37</v>
      </c>
      <c r="I878" s="15">
        <v>1083</v>
      </c>
      <c r="J878" s="15">
        <v>37</v>
      </c>
      <c r="L878" s="15">
        <v>1084</v>
      </c>
      <c r="M878" s="15">
        <v>37</v>
      </c>
      <c r="O878" s="15">
        <v>1084</v>
      </c>
      <c r="P878" s="15">
        <v>37</v>
      </c>
      <c r="R878" s="15">
        <f>ROW('us01'!AK1084)</f>
        <v>1084</v>
      </c>
      <c r="S878" s="15">
        <f>COLUMN('us01'!AK1084)</f>
        <v>37</v>
      </c>
    </row>
    <row r="879" spans="3:19">
      <c r="C879" s="476">
        <v>1083</v>
      </c>
      <c r="D879" s="476">
        <v>37</v>
      </c>
      <c r="E879" s="476"/>
      <c r="F879" s="476">
        <v>1084</v>
      </c>
      <c r="G879" s="15">
        <v>37</v>
      </c>
      <c r="I879" s="15">
        <v>1084</v>
      </c>
      <c r="J879" s="15">
        <v>37</v>
      </c>
      <c r="L879" s="15">
        <v>1085</v>
      </c>
      <c r="M879" s="15">
        <v>37</v>
      </c>
      <c r="O879" s="15">
        <v>1085</v>
      </c>
      <c r="P879" s="15">
        <v>37</v>
      </c>
      <c r="R879" s="15">
        <f>ROW('us01'!AK1085)</f>
        <v>1085</v>
      </c>
      <c r="S879" s="15">
        <f>COLUMN('us01'!AK1085)</f>
        <v>37</v>
      </c>
    </row>
    <row r="880" spans="3:19">
      <c r="C880" s="476">
        <v>1084</v>
      </c>
      <c r="D880" s="476">
        <v>37</v>
      </c>
      <c r="E880" s="476"/>
      <c r="F880" s="476">
        <v>1085</v>
      </c>
      <c r="G880" s="15">
        <v>37</v>
      </c>
      <c r="I880" s="15">
        <v>1085</v>
      </c>
      <c r="J880" s="15">
        <v>37</v>
      </c>
      <c r="L880" s="15">
        <v>1086</v>
      </c>
      <c r="M880" s="15">
        <v>37</v>
      </c>
      <c r="O880" s="15">
        <v>1086</v>
      </c>
      <c r="P880" s="15">
        <v>37</v>
      </c>
      <c r="R880" s="15">
        <f>ROW('us01'!AK1086)</f>
        <v>1086</v>
      </c>
      <c r="S880" s="15">
        <f>COLUMN('us01'!AK1086)</f>
        <v>37</v>
      </c>
    </row>
    <row r="881" spans="3:19">
      <c r="C881" s="476">
        <v>1085</v>
      </c>
      <c r="D881" s="476">
        <v>37</v>
      </c>
      <c r="E881" s="476"/>
      <c r="F881" s="476">
        <v>1086</v>
      </c>
      <c r="G881" s="15">
        <v>37</v>
      </c>
      <c r="I881" s="15">
        <v>1086</v>
      </c>
      <c r="J881" s="15">
        <v>37</v>
      </c>
      <c r="L881" s="15">
        <v>1087</v>
      </c>
      <c r="M881" s="15">
        <v>37</v>
      </c>
      <c r="O881" s="15">
        <v>1087</v>
      </c>
      <c r="P881" s="15">
        <v>37</v>
      </c>
      <c r="R881" s="15">
        <f>ROW('us01'!AK1087)</f>
        <v>1087</v>
      </c>
      <c r="S881" s="15">
        <f>COLUMN('us01'!AK1087)</f>
        <v>37</v>
      </c>
    </row>
    <row r="882" spans="3:19">
      <c r="C882" s="476">
        <v>1086</v>
      </c>
      <c r="D882" s="476">
        <v>37</v>
      </c>
      <c r="E882" s="476"/>
      <c r="F882" s="476">
        <v>1087</v>
      </c>
      <c r="G882" s="15">
        <v>37</v>
      </c>
      <c r="I882" s="15">
        <v>1087</v>
      </c>
      <c r="J882" s="15">
        <v>37</v>
      </c>
      <c r="L882" s="15">
        <v>1088</v>
      </c>
      <c r="M882" s="15">
        <v>37</v>
      </c>
      <c r="O882" s="15">
        <v>1088</v>
      </c>
      <c r="P882" s="15">
        <v>37</v>
      </c>
      <c r="R882" s="15">
        <f>ROW('us01'!AK1088)</f>
        <v>1088</v>
      </c>
      <c r="S882" s="15">
        <f>COLUMN('us01'!AK1088)</f>
        <v>37</v>
      </c>
    </row>
    <row r="883" spans="3:19">
      <c r="C883" s="476">
        <v>1087</v>
      </c>
      <c r="D883" s="476">
        <v>37</v>
      </c>
      <c r="E883" s="476"/>
      <c r="F883" s="476">
        <v>1088</v>
      </c>
      <c r="G883" s="15">
        <v>37</v>
      </c>
      <c r="I883" s="15">
        <v>1088</v>
      </c>
      <c r="J883" s="15">
        <v>37</v>
      </c>
      <c r="L883" s="15">
        <v>1089</v>
      </c>
      <c r="M883" s="15">
        <v>37</v>
      </c>
      <c r="O883" s="15">
        <v>1089</v>
      </c>
      <c r="P883" s="15">
        <v>37</v>
      </c>
      <c r="R883" s="15">
        <f>ROW('us01'!AK1089)</f>
        <v>1089</v>
      </c>
      <c r="S883" s="15">
        <f>COLUMN('us01'!AK1089)</f>
        <v>37</v>
      </c>
    </row>
    <row r="884" spans="3:19">
      <c r="C884" s="476">
        <v>1088</v>
      </c>
      <c r="D884" s="476">
        <v>37</v>
      </c>
      <c r="E884" s="476"/>
      <c r="F884" s="476">
        <v>1089</v>
      </c>
      <c r="G884" s="15">
        <v>37</v>
      </c>
      <c r="I884" s="15">
        <v>1089</v>
      </c>
      <c r="J884" s="15">
        <v>37</v>
      </c>
      <c r="L884" s="15">
        <v>1090</v>
      </c>
      <c r="M884" s="15">
        <v>37</v>
      </c>
      <c r="O884" s="15">
        <v>1090</v>
      </c>
      <c r="P884" s="15">
        <v>37</v>
      </c>
      <c r="R884" s="15">
        <f>ROW('us01'!AK1090)</f>
        <v>1090</v>
      </c>
      <c r="S884" s="15">
        <f>COLUMN('us01'!AK1090)</f>
        <v>37</v>
      </c>
    </row>
    <row r="885" spans="3:19">
      <c r="C885" s="476">
        <v>1089</v>
      </c>
      <c r="D885" s="476">
        <v>37</v>
      </c>
      <c r="E885" s="476"/>
      <c r="F885" s="476">
        <v>1090</v>
      </c>
      <c r="G885" s="15">
        <v>37</v>
      </c>
      <c r="I885" s="15">
        <v>1090</v>
      </c>
      <c r="J885" s="15">
        <v>37</v>
      </c>
      <c r="L885" s="15">
        <v>1091</v>
      </c>
      <c r="M885" s="15">
        <v>37</v>
      </c>
      <c r="O885" s="15">
        <v>1091</v>
      </c>
      <c r="P885" s="15">
        <v>37</v>
      </c>
      <c r="R885" s="15">
        <f>ROW('us01'!AK1091)</f>
        <v>1091</v>
      </c>
      <c r="S885" s="15">
        <f>COLUMN('us01'!AK1091)</f>
        <v>37</v>
      </c>
    </row>
    <row r="886" spans="3:19">
      <c r="C886" s="476">
        <v>1090</v>
      </c>
      <c r="D886" s="476">
        <v>37</v>
      </c>
      <c r="E886" s="476"/>
      <c r="F886" s="476">
        <v>1091</v>
      </c>
      <c r="G886" s="15">
        <v>37</v>
      </c>
      <c r="I886" s="15">
        <v>1091</v>
      </c>
      <c r="J886" s="15">
        <v>37</v>
      </c>
      <c r="L886" s="15">
        <v>1092</v>
      </c>
      <c r="M886" s="15">
        <v>37</v>
      </c>
      <c r="O886" s="15">
        <v>1092</v>
      </c>
      <c r="P886" s="15">
        <v>37</v>
      </c>
      <c r="R886" s="15">
        <f>ROW('us01'!AK1092)</f>
        <v>1092</v>
      </c>
      <c r="S886" s="15">
        <f>COLUMN('us01'!AK1092)</f>
        <v>37</v>
      </c>
    </row>
    <row r="887" spans="3:19">
      <c r="C887" s="476">
        <v>1091</v>
      </c>
      <c r="D887" s="476">
        <v>37</v>
      </c>
      <c r="E887" s="476"/>
      <c r="F887" s="476">
        <v>1092</v>
      </c>
      <c r="G887" s="15">
        <v>37</v>
      </c>
      <c r="I887" s="15">
        <v>1092</v>
      </c>
      <c r="J887" s="15">
        <v>37</v>
      </c>
      <c r="L887" s="15">
        <v>1093</v>
      </c>
      <c r="M887" s="15">
        <v>37</v>
      </c>
      <c r="O887" s="15">
        <v>1093</v>
      </c>
      <c r="P887" s="15">
        <v>37</v>
      </c>
      <c r="R887" s="15">
        <f>ROW('us01'!AK1093)</f>
        <v>1093</v>
      </c>
      <c r="S887" s="15">
        <f>COLUMN('us01'!AK1093)</f>
        <v>37</v>
      </c>
    </row>
    <row r="888" spans="3:19">
      <c r="C888" s="476">
        <v>1092</v>
      </c>
      <c r="D888" s="476">
        <v>37</v>
      </c>
      <c r="E888" s="476"/>
      <c r="F888" s="476">
        <v>1093</v>
      </c>
      <c r="G888" s="15">
        <v>37</v>
      </c>
      <c r="I888" s="15">
        <v>1093</v>
      </c>
      <c r="J888" s="15">
        <v>37</v>
      </c>
      <c r="L888" s="15">
        <v>1094</v>
      </c>
      <c r="M888" s="15">
        <v>37</v>
      </c>
      <c r="O888" s="15">
        <v>1094</v>
      </c>
      <c r="P888" s="15">
        <v>37</v>
      </c>
      <c r="R888" s="15">
        <f>ROW('us01'!AK1094)</f>
        <v>1094</v>
      </c>
      <c r="S888" s="15">
        <f>COLUMN('us01'!AK1094)</f>
        <v>37</v>
      </c>
    </row>
    <row r="889" spans="3:19">
      <c r="C889" s="476">
        <v>1093</v>
      </c>
      <c r="D889" s="476">
        <v>37</v>
      </c>
      <c r="E889" s="476"/>
      <c r="F889" s="476">
        <v>1094</v>
      </c>
      <c r="G889" s="15">
        <v>37</v>
      </c>
      <c r="I889" s="15">
        <v>1094</v>
      </c>
      <c r="J889" s="15">
        <v>37</v>
      </c>
      <c r="L889" s="15">
        <v>1095</v>
      </c>
      <c r="M889" s="15">
        <v>37</v>
      </c>
      <c r="O889" s="15">
        <v>1095</v>
      </c>
      <c r="P889" s="15">
        <v>37</v>
      </c>
      <c r="R889" s="15">
        <f>ROW('us01'!AK1095)</f>
        <v>1095</v>
      </c>
      <c r="S889" s="15">
        <f>COLUMN('us01'!AK1095)</f>
        <v>37</v>
      </c>
    </row>
    <row r="890" spans="3:19">
      <c r="C890" s="476">
        <v>1094</v>
      </c>
      <c r="D890" s="476">
        <v>37</v>
      </c>
      <c r="E890" s="476"/>
      <c r="F890" s="476">
        <v>1095</v>
      </c>
      <c r="G890" s="15">
        <v>37</v>
      </c>
      <c r="I890" s="15">
        <v>1095</v>
      </c>
      <c r="J890" s="15">
        <v>37</v>
      </c>
      <c r="L890" s="15">
        <v>1096</v>
      </c>
      <c r="M890" s="15">
        <v>37</v>
      </c>
      <c r="O890" s="15">
        <v>1096</v>
      </c>
      <c r="P890" s="15">
        <v>37</v>
      </c>
      <c r="R890" s="15">
        <f>ROW('us01'!AK1096)</f>
        <v>1096</v>
      </c>
      <c r="S890" s="15">
        <f>COLUMN('us01'!AK1096)</f>
        <v>37</v>
      </c>
    </row>
    <row r="891" spans="3:19">
      <c r="C891" s="476">
        <v>1095</v>
      </c>
      <c r="D891" s="476">
        <v>37</v>
      </c>
      <c r="E891" s="476"/>
      <c r="F891" s="476">
        <v>1096</v>
      </c>
      <c r="G891" s="15">
        <v>37</v>
      </c>
      <c r="I891" s="15">
        <v>1096</v>
      </c>
      <c r="J891" s="15">
        <v>37</v>
      </c>
      <c r="L891" s="15">
        <v>1097</v>
      </c>
      <c r="M891" s="15">
        <v>37</v>
      </c>
      <c r="O891" s="15">
        <v>1097</v>
      </c>
      <c r="P891" s="15">
        <v>37</v>
      </c>
      <c r="R891" s="15">
        <f>ROW('us01'!AK1097)</f>
        <v>1097</v>
      </c>
      <c r="S891" s="15">
        <f>COLUMN('us01'!AK1097)</f>
        <v>37</v>
      </c>
    </row>
    <row r="892" spans="3:19">
      <c r="C892" s="476">
        <v>1096</v>
      </c>
      <c r="D892" s="476">
        <v>37</v>
      </c>
      <c r="E892" s="476"/>
      <c r="F892" s="476">
        <v>1097</v>
      </c>
      <c r="G892" s="15">
        <v>37</v>
      </c>
      <c r="I892" s="15">
        <v>1097</v>
      </c>
      <c r="J892" s="15">
        <v>37</v>
      </c>
      <c r="L892" s="15">
        <v>1098</v>
      </c>
      <c r="M892" s="15">
        <v>37</v>
      </c>
      <c r="O892" s="15">
        <v>1098</v>
      </c>
      <c r="P892" s="15">
        <v>37</v>
      </c>
      <c r="R892" s="15">
        <f>ROW('us01'!AK1098)</f>
        <v>1098</v>
      </c>
      <c r="S892" s="15">
        <f>COLUMN('us01'!AK1098)</f>
        <v>37</v>
      </c>
    </row>
    <row r="893" spans="3:19">
      <c r="C893" s="476">
        <v>1097</v>
      </c>
      <c r="D893" s="476">
        <v>37</v>
      </c>
      <c r="E893" s="476"/>
      <c r="F893" s="476">
        <v>1098</v>
      </c>
      <c r="G893" s="15">
        <v>37</v>
      </c>
      <c r="I893" s="15">
        <v>1098</v>
      </c>
      <c r="J893" s="15">
        <v>37</v>
      </c>
      <c r="L893" s="15">
        <v>1099</v>
      </c>
      <c r="M893" s="15">
        <v>37</v>
      </c>
      <c r="O893" s="15">
        <v>1099</v>
      </c>
      <c r="P893" s="15">
        <v>37</v>
      </c>
      <c r="R893" s="15">
        <f>ROW('us01'!AK1099)</f>
        <v>1099</v>
      </c>
      <c r="S893" s="15">
        <f>COLUMN('us01'!AK1099)</f>
        <v>37</v>
      </c>
    </row>
    <row r="894" spans="3:19">
      <c r="C894" s="476">
        <v>1098</v>
      </c>
      <c r="D894" s="476">
        <v>37</v>
      </c>
      <c r="E894" s="476"/>
      <c r="F894" s="476">
        <v>1099</v>
      </c>
      <c r="G894" s="15">
        <v>37</v>
      </c>
      <c r="I894" s="15">
        <v>1099</v>
      </c>
      <c r="J894" s="15">
        <v>37</v>
      </c>
      <c r="L894" s="15">
        <v>1100</v>
      </c>
      <c r="M894" s="15">
        <v>37</v>
      </c>
      <c r="O894" s="15">
        <v>1100</v>
      </c>
      <c r="P894" s="15">
        <v>37</v>
      </c>
      <c r="R894" s="15">
        <f>ROW('us01'!AK1100)</f>
        <v>1100</v>
      </c>
      <c r="S894" s="15">
        <f>COLUMN('us01'!AK1100)</f>
        <v>37</v>
      </c>
    </row>
    <row r="895" spans="3:19">
      <c r="C895" s="476">
        <v>1099</v>
      </c>
      <c r="D895" s="476">
        <v>37</v>
      </c>
      <c r="E895" s="476"/>
      <c r="F895" s="476">
        <v>1100</v>
      </c>
      <c r="G895" s="15">
        <v>37</v>
      </c>
      <c r="I895" s="15">
        <v>1100</v>
      </c>
      <c r="J895" s="15">
        <v>37</v>
      </c>
      <c r="L895" s="15">
        <v>1101</v>
      </c>
      <c r="M895" s="15">
        <v>37</v>
      </c>
      <c r="O895" s="15">
        <v>1101</v>
      </c>
      <c r="P895" s="15">
        <v>37</v>
      </c>
      <c r="R895" s="15">
        <f>ROW('us01'!AK1101)</f>
        <v>1101</v>
      </c>
      <c r="S895" s="15">
        <f>COLUMN('us01'!AK1101)</f>
        <v>37</v>
      </c>
    </row>
    <row r="896" spans="3:19">
      <c r="C896" s="476">
        <v>1100</v>
      </c>
      <c r="D896" s="476">
        <v>37</v>
      </c>
      <c r="E896" s="476"/>
      <c r="F896" s="476">
        <v>1101</v>
      </c>
      <c r="G896" s="15">
        <v>37</v>
      </c>
      <c r="I896" s="15">
        <v>1101</v>
      </c>
      <c r="J896" s="15">
        <v>37</v>
      </c>
      <c r="L896" s="15">
        <v>1102</v>
      </c>
      <c r="M896" s="15">
        <v>37</v>
      </c>
      <c r="O896" s="15">
        <v>1102</v>
      </c>
      <c r="P896" s="15">
        <v>37</v>
      </c>
      <c r="R896" s="15">
        <f>ROW('us01'!AK1102)</f>
        <v>1102</v>
      </c>
      <c r="S896" s="15">
        <f>COLUMN('us01'!AK1102)</f>
        <v>37</v>
      </c>
    </row>
    <row r="897" spans="3:19">
      <c r="C897" s="476">
        <v>1101</v>
      </c>
      <c r="D897" s="476">
        <v>37</v>
      </c>
      <c r="E897" s="476"/>
      <c r="F897" s="476">
        <v>1102</v>
      </c>
      <c r="G897" s="15">
        <v>37</v>
      </c>
      <c r="I897" s="15">
        <v>1102</v>
      </c>
      <c r="J897" s="15">
        <v>37</v>
      </c>
      <c r="L897" s="15">
        <v>1103</v>
      </c>
      <c r="M897" s="15">
        <v>37</v>
      </c>
      <c r="O897" s="15">
        <v>1103</v>
      </c>
      <c r="P897" s="15">
        <v>37</v>
      </c>
      <c r="R897" s="15">
        <f>ROW('us01'!AK1103)</f>
        <v>1103</v>
      </c>
      <c r="S897" s="15">
        <f>COLUMN('us01'!AK1103)</f>
        <v>37</v>
      </c>
    </row>
    <row r="898" spans="3:19">
      <c r="C898" s="476">
        <v>1102</v>
      </c>
      <c r="D898" s="476">
        <v>37</v>
      </c>
      <c r="E898" s="476"/>
      <c r="F898" s="476">
        <v>1103</v>
      </c>
      <c r="G898" s="15">
        <v>37</v>
      </c>
      <c r="I898" s="15">
        <v>1103</v>
      </c>
      <c r="J898" s="15">
        <v>37</v>
      </c>
      <c r="L898" s="15">
        <v>1104</v>
      </c>
      <c r="M898" s="15">
        <v>37</v>
      </c>
      <c r="O898" s="15">
        <v>1104</v>
      </c>
      <c r="P898" s="15">
        <v>37</v>
      </c>
      <c r="R898" s="15">
        <f>ROW('us01'!AK1104)</f>
        <v>1104</v>
      </c>
      <c r="S898" s="15">
        <f>COLUMN('us01'!AK1104)</f>
        <v>37</v>
      </c>
    </row>
    <row r="899" spans="3:19">
      <c r="C899" s="476">
        <v>1103</v>
      </c>
      <c r="D899" s="476">
        <v>37</v>
      </c>
      <c r="E899" s="476"/>
      <c r="F899" s="476">
        <v>1104</v>
      </c>
      <c r="G899" s="15">
        <v>37</v>
      </c>
      <c r="I899" s="15">
        <v>1104</v>
      </c>
      <c r="J899" s="15">
        <v>37</v>
      </c>
      <c r="L899" s="15">
        <v>1105</v>
      </c>
      <c r="M899" s="15">
        <v>37</v>
      </c>
      <c r="O899" s="15">
        <v>1105</v>
      </c>
      <c r="P899" s="15">
        <v>37</v>
      </c>
      <c r="R899" s="15">
        <f>ROW('us01'!AK1105)</f>
        <v>1105</v>
      </c>
      <c r="S899" s="15">
        <f>COLUMN('us01'!AK1105)</f>
        <v>37</v>
      </c>
    </row>
    <row r="900" spans="3:19">
      <c r="C900" s="476">
        <v>1104</v>
      </c>
      <c r="D900" s="476">
        <v>37</v>
      </c>
      <c r="E900" s="476"/>
      <c r="F900" s="476">
        <v>1105</v>
      </c>
      <c r="G900" s="15">
        <v>37</v>
      </c>
      <c r="I900" s="15">
        <v>1105</v>
      </c>
      <c r="J900" s="15">
        <v>37</v>
      </c>
      <c r="L900" s="15">
        <v>1106</v>
      </c>
      <c r="M900" s="15">
        <v>37</v>
      </c>
      <c r="O900" s="15">
        <v>1106</v>
      </c>
      <c r="P900" s="15">
        <v>37</v>
      </c>
      <c r="R900" s="15">
        <f>ROW('us01'!AK1106)</f>
        <v>1106</v>
      </c>
      <c r="S900" s="15">
        <f>COLUMN('us01'!AK1106)</f>
        <v>37</v>
      </c>
    </row>
    <row r="901" spans="3:19">
      <c r="C901" s="476">
        <v>1105</v>
      </c>
      <c r="D901" s="476">
        <v>37</v>
      </c>
      <c r="E901" s="476"/>
      <c r="F901" s="476">
        <v>1106</v>
      </c>
      <c r="G901" s="15">
        <v>37</v>
      </c>
      <c r="I901" s="15">
        <v>1106</v>
      </c>
      <c r="J901" s="15">
        <v>37</v>
      </c>
      <c r="L901" s="15">
        <v>1107</v>
      </c>
      <c r="M901" s="15">
        <v>37</v>
      </c>
      <c r="O901" s="15">
        <v>1107</v>
      </c>
      <c r="P901" s="15">
        <v>37</v>
      </c>
      <c r="R901" s="15">
        <f>ROW('us01'!AK1107)</f>
        <v>1107</v>
      </c>
      <c r="S901" s="15">
        <f>COLUMN('us01'!AK1107)</f>
        <v>37</v>
      </c>
    </row>
    <row r="902" spans="3:19">
      <c r="C902" s="476">
        <v>1106</v>
      </c>
      <c r="D902" s="476">
        <v>37</v>
      </c>
      <c r="E902" s="476"/>
      <c r="F902" s="476">
        <v>1107</v>
      </c>
      <c r="G902" s="15">
        <v>37</v>
      </c>
      <c r="I902" s="15">
        <v>1107</v>
      </c>
      <c r="J902" s="15">
        <v>37</v>
      </c>
      <c r="L902" s="15">
        <v>1108</v>
      </c>
      <c r="M902" s="15">
        <v>37</v>
      </c>
      <c r="O902" s="15">
        <v>1108</v>
      </c>
      <c r="P902" s="15">
        <v>37</v>
      </c>
      <c r="R902" s="15">
        <f>ROW('us01'!AK1108)</f>
        <v>1108</v>
      </c>
      <c r="S902" s="15">
        <f>COLUMN('us01'!AK1108)</f>
        <v>37</v>
      </c>
    </row>
    <row r="903" spans="3:19">
      <c r="C903" s="476">
        <v>1107</v>
      </c>
      <c r="D903" s="476">
        <v>37</v>
      </c>
      <c r="E903" s="476"/>
      <c r="F903" s="476">
        <v>1108</v>
      </c>
      <c r="G903" s="15">
        <v>37</v>
      </c>
      <c r="I903" s="15">
        <v>1108</v>
      </c>
      <c r="J903" s="15">
        <v>37</v>
      </c>
      <c r="L903" s="15">
        <v>1109</v>
      </c>
      <c r="M903" s="15">
        <v>37</v>
      </c>
      <c r="O903" s="15">
        <v>1109</v>
      </c>
      <c r="P903" s="15">
        <v>37</v>
      </c>
      <c r="R903" s="15">
        <f>ROW('us01'!AK1109)</f>
        <v>1109</v>
      </c>
      <c r="S903" s="15">
        <f>COLUMN('us01'!AK1109)</f>
        <v>37</v>
      </c>
    </row>
    <row r="904" spans="3:19">
      <c r="C904" s="476">
        <v>1108</v>
      </c>
      <c r="D904" s="476">
        <v>37</v>
      </c>
      <c r="E904" s="476"/>
      <c r="F904" s="476">
        <v>1109</v>
      </c>
      <c r="G904" s="15">
        <v>37</v>
      </c>
      <c r="I904" s="15">
        <v>1109</v>
      </c>
      <c r="J904" s="15">
        <v>37</v>
      </c>
      <c r="L904" s="15">
        <v>1110</v>
      </c>
      <c r="M904" s="15">
        <v>37</v>
      </c>
      <c r="O904" s="15">
        <v>1110</v>
      </c>
      <c r="P904" s="15">
        <v>37</v>
      </c>
      <c r="R904" s="15">
        <f>ROW('us01'!AK1110)</f>
        <v>1110</v>
      </c>
      <c r="S904" s="15">
        <f>COLUMN('us01'!AK1110)</f>
        <v>37</v>
      </c>
    </row>
    <row r="905" spans="3:19">
      <c r="C905" s="476">
        <v>1109</v>
      </c>
      <c r="D905" s="476">
        <v>37</v>
      </c>
      <c r="E905" s="476"/>
      <c r="F905" s="476">
        <v>1110</v>
      </c>
      <c r="G905" s="15">
        <v>37</v>
      </c>
      <c r="I905" s="15">
        <v>1110</v>
      </c>
      <c r="J905" s="15">
        <v>37</v>
      </c>
      <c r="L905" s="15">
        <v>1111</v>
      </c>
      <c r="M905" s="15">
        <v>37</v>
      </c>
      <c r="O905" s="15">
        <v>1111</v>
      </c>
      <c r="P905" s="15">
        <v>37</v>
      </c>
      <c r="R905" s="15">
        <f>ROW('us01'!AK1111)</f>
        <v>1111</v>
      </c>
      <c r="S905" s="15">
        <f>COLUMN('us01'!AK1111)</f>
        <v>37</v>
      </c>
    </row>
    <row r="906" spans="3:19">
      <c r="C906" s="476">
        <v>1110</v>
      </c>
      <c r="D906" s="476">
        <v>37</v>
      </c>
      <c r="E906" s="476"/>
      <c r="F906" s="476">
        <v>1111</v>
      </c>
      <c r="G906" s="15">
        <v>37</v>
      </c>
      <c r="I906" s="15">
        <v>1111</v>
      </c>
      <c r="J906" s="15">
        <v>37</v>
      </c>
      <c r="L906" s="15">
        <v>1112</v>
      </c>
      <c r="M906" s="15">
        <v>37</v>
      </c>
      <c r="O906" s="15">
        <v>1112</v>
      </c>
      <c r="P906" s="15">
        <v>37</v>
      </c>
      <c r="R906" s="15">
        <f>ROW('us01'!AK1112)</f>
        <v>1112</v>
      </c>
      <c r="S906" s="15">
        <f>COLUMN('us01'!AK1112)</f>
        <v>37</v>
      </c>
    </row>
    <row r="907" spans="3:19">
      <c r="C907" s="476">
        <v>1111</v>
      </c>
      <c r="D907" s="476">
        <v>37</v>
      </c>
      <c r="E907" s="476"/>
      <c r="F907" s="476">
        <v>1112</v>
      </c>
      <c r="G907" s="15">
        <v>37</v>
      </c>
      <c r="I907" s="15">
        <v>1112</v>
      </c>
      <c r="J907" s="15">
        <v>37</v>
      </c>
      <c r="L907" s="15">
        <v>1113</v>
      </c>
      <c r="M907" s="15">
        <v>37</v>
      </c>
      <c r="O907" s="15">
        <v>1113</v>
      </c>
      <c r="P907" s="15">
        <v>37</v>
      </c>
      <c r="R907" s="15">
        <f>ROW('us01'!AK1113)</f>
        <v>1113</v>
      </c>
      <c r="S907" s="15">
        <f>COLUMN('us01'!AK1113)</f>
        <v>37</v>
      </c>
    </row>
    <row r="908" spans="3:19">
      <c r="C908" s="476">
        <v>1112</v>
      </c>
      <c r="D908" s="476">
        <v>37</v>
      </c>
      <c r="E908" s="476"/>
      <c r="F908" s="476">
        <v>1113</v>
      </c>
      <c r="G908" s="15">
        <v>37</v>
      </c>
      <c r="I908" s="15">
        <v>1113</v>
      </c>
      <c r="J908" s="15">
        <v>37</v>
      </c>
      <c r="L908" s="15">
        <v>1114</v>
      </c>
      <c r="M908" s="15">
        <v>37</v>
      </c>
      <c r="O908" s="15">
        <v>1114</v>
      </c>
      <c r="P908" s="15">
        <v>37</v>
      </c>
      <c r="R908" s="15">
        <f>ROW('us01'!AK1114)</f>
        <v>1114</v>
      </c>
      <c r="S908" s="15">
        <f>COLUMN('us01'!AK1114)</f>
        <v>37</v>
      </c>
    </row>
    <row r="909" spans="3:19">
      <c r="C909" s="476">
        <v>1113</v>
      </c>
      <c r="D909" s="476">
        <v>37</v>
      </c>
      <c r="E909" s="476"/>
      <c r="F909" s="476">
        <v>1114</v>
      </c>
      <c r="G909" s="15">
        <v>37</v>
      </c>
      <c r="I909" s="15">
        <v>1114</v>
      </c>
      <c r="J909" s="15">
        <v>37</v>
      </c>
      <c r="L909" s="15">
        <v>1115</v>
      </c>
      <c r="M909" s="15">
        <v>37</v>
      </c>
      <c r="O909" s="15">
        <v>1115</v>
      </c>
      <c r="P909" s="15">
        <v>37</v>
      </c>
      <c r="R909" s="15">
        <f>ROW('us01'!AK1115)</f>
        <v>1115</v>
      </c>
      <c r="S909" s="15">
        <f>COLUMN('us01'!AK1115)</f>
        <v>37</v>
      </c>
    </row>
    <row r="910" spans="3:19">
      <c r="C910" s="476">
        <v>1114</v>
      </c>
      <c r="D910" s="476">
        <v>37</v>
      </c>
      <c r="E910" s="476"/>
      <c r="F910" s="476">
        <v>1115</v>
      </c>
      <c r="G910" s="15">
        <v>37</v>
      </c>
      <c r="I910" s="15">
        <v>1115</v>
      </c>
      <c r="J910" s="15">
        <v>37</v>
      </c>
      <c r="L910" s="15">
        <v>1116</v>
      </c>
      <c r="M910" s="15">
        <v>37</v>
      </c>
      <c r="O910" s="15">
        <v>1116</v>
      </c>
      <c r="P910" s="15">
        <v>37</v>
      </c>
      <c r="R910" s="15">
        <f>ROW('us01'!AK1116)</f>
        <v>1116</v>
      </c>
      <c r="S910" s="15">
        <f>COLUMN('us01'!AK1116)</f>
        <v>37</v>
      </c>
    </row>
    <row r="911" spans="3:19">
      <c r="C911" s="476">
        <v>1115</v>
      </c>
      <c r="D911" s="476">
        <v>37</v>
      </c>
      <c r="E911" s="476"/>
      <c r="F911" s="476">
        <v>1116</v>
      </c>
      <c r="G911" s="15">
        <v>37</v>
      </c>
      <c r="I911" s="15">
        <v>1116</v>
      </c>
      <c r="J911" s="15">
        <v>37</v>
      </c>
      <c r="L911" s="15">
        <v>1117</v>
      </c>
      <c r="M911" s="15">
        <v>37</v>
      </c>
      <c r="O911" s="15">
        <v>1117</v>
      </c>
      <c r="P911" s="15">
        <v>37</v>
      </c>
      <c r="R911" s="15">
        <f>ROW('us01'!AK1117)</f>
        <v>1117</v>
      </c>
      <c r="S911" s="15">
        <f>COLUMN('us01'!AK1117)</f>
        <v>37</v>
      </c>
    </row>
    <row r="912" spans="3:19">
      <c r="C912" s="476">
        <v>1116</v>
      </c>
      <c r="D912" s="476">
        <v>37</v>
      </c>
      <c r="E912" s="476"/>
      <c r="F912" s="476">
        <v>1117</v>
      </c>
      <c r="G912" s="15">
        <v>37</v>
      </c>
      <c r="I912" s="15">
        <v>1117</v>
      </c>
      <c r="J912" s="15">
        <v>37</v>
      </c>
      <c r="L912" s="15">
        <v>1118</v>
      </c>
      <c r="M912" s="15">
        <v>37</v>
      </c>
      <c r="O912" s="15">
        <v>1118</v>
      </c>
      <c r="P912" s="15">
        <v>37</v>
      </c>
      <c r="R912" s="15">
        <f>ROW('us01'!AK1118)</f>
        <v>1118</v>
      </c>
      <c r="S912" s="15">
        <f>COLUMN('us01'!AK1118)</f>
        <v>37</v>
      </c>
    </row>
    <row r="913" spans="3:19">
      <c r="C913" s="476">
        <v>1117</v>
      </c>
      <c r="D913" s="476">
        <v>37</v>
      </c>
      <c r="E913" s="476"/>
      <c r="F913" s="476">
        <v>1118</v>
      </c>
      <c r="G913" s="15">
        <v>37</v>
      </c>
      <c r="I913" s="15">
        <v>1118</v>
      </c>
      <c r="J913" s="15">
        <v>37</v>
      </c>
      <c r="L913" s="15">
        <v>1119</v>
      </c>
      <c r="M913" s="15">
        <v>37</v>
      </c>
      <c r="O913" s="15">
        <v>1119</v>
      </c>
      <c r="P913" s="15">
        <v>37</v>
      </c>
      <c r="R913" s="15">
        <f>ROW('us01'!AK1119)</f>
        <v>1119</v>
      </c>
      <c r="S913" s="15">
        <f>COLUMN('us01'!AK1119)</f>
        <v>37</v>
      </c>
    </row>
    <row r="914" spans="3:19">
      <c r="C914" s="476">
        <v>1118</v>
      </c>
      <c r="D914" s="476">
        <v>37</v>
      </c>
      <c r="E914" s="476"/>
      <c r="F914" s="476">
        <v>1119</v>
      </c>
      <c r="G914" s="15">
        <v>37</v>
      </c>
      <c r="I914" s="15">
        <v>1119</v>
      </c>
      <c r="J914" s="15">
        <v>37</v>
      </c>
      <c r="L914" s="15">
        <v>1120</v>
      </c>
      <c r="M914" s="15">
        <v>37</v>
      </c>
      <c r="O914" s="15">
        <v>1120</v>
      </c>
      <c r="P914" s="15">
        <v>37</v>
      </c>
      <c r="R914" s="15">
        <f>ROW('us01'!AK1120)</f>
        <v>1120</v>
      </c>
      <c r="S914" s="15">
        <f>COLUMN('us01'!AK1120)</f>
        <v>37</v>
      </c>
    </row>
    <row r="915" spans="3:19">
      <c r="C915" s="476">
        <v>1119</v>
      </c>
      <c r="D915" s="476">
        <v>37</v>
      </c>
      <c r="E915" s="476"/>
      <c r="F915" s="476">
        <v>1120</v>
      </c>
      <c r="G915" s="15">
        <v>37</v>
      </c>
      <c r="I915" s="15">
        <v>1120</v>
      </c>
      <c r="J915" s="15">
        <v>37</v>
      </c>
      <c r="L915" s="15">
        <v>1121</v>
      </c>
      <c r="M915" s="15">
        <v>37</v>
      </c>
      <c r="O915" s="15">
        <v>1121</v>
      </c>
      <c r="P915" s="15">
        <v>37</v>
      </c>
      <c r="R915" s="15">
        <f>ROW('us01'!AK1121)</f>
        <v>1121</v>
      </c>
      <c r="S915" s="15">
        <f>COLUMN('us01'!AK1121)</f>
        <v>37</v>
      </c>
    </row>
    <row r="916" spans="3:19">
      <c r="C916" s="476">
        <v>1120</v>
      </c>
      <c r="D916" s="476">
        <v>37</v>
      </c>
      <c r="E916" s="476"/>
      <c r="F916" s="476">
        <v>1121</v>
      </c>
      <c r="G916" s="15">
        <v>37</v>
      </c>
      <c r="I916" s="15">
        <v>1121</v>
      </c>
      <c r="J916" s="15">
        <v>37</v>
      </c>
      <c r="L916" s="15">
        <v>1122</v>
      </c>
      <c r="M916" s="15">
        <v>37</v>
      </c>
      <c r="O916" s="15">
        <v>1122</v>
      </c>
      <c r="P916" s="15">
        <v>37</v>
      </c>
      <c r="R916" s="15">
        <f>ROW('us01'!AK1122)</f>
        <v>1122</v>
      </c>
      <c r="S916" s="15">
        <f>COLUMN('us01'!AK1122)</f>
        <v>37</v>
      </c>
    </row>
    <row r="917" spans="3:19">
      <c r="C917" s="476">
        <v>1121</v>
      </c>
      <c r="D917" s="476">
        <v>37</v>
      </c>
      <c r="E917" s="476"/>
      <c r="F917" s="476">
        <v>1122</v>
      </c>
      <c r="G917" s="15">
        <v>37</v>
      </c>
      <c r="I917" s="15">
        <v>1122</v>
      </c>
      <c r="J917" s="15">
        <v>37</v>
      </c>
      <c r="L917" s="15">
        <v>1123</v>
      </c>
      <c r="M917" s="15">
        <v>37</v>
      </c>
      <c r="O917" s="15">
        <v>1123</v>
      </c>
      <c r="P917" s="15">
        <v>37</v>
      </c>
      <c r="R917" s="15">
        <f>ROW('us01'!AK1123)</f>
        <v>1123</v>
      </c>
      <c r="S917" s="15">
        <f>COLUMN('us01'!AK1123)</f>
        <v>37</v>
      </c>
    </row>
    <row r="918" spans="3:19">
      <c r="C918" s="476">
        <v>1122</v>
      </c>
      <c r="D918" s="476">
        <v>37</v>
      </c>
      <c r="E918" s="476"/>
      <c r="F918" s="476">
        <v>1123</v>
      </c>
      <c r="G918" s="15">
        <v>37</v>
      </c>
      <c r="I918" s="15">
        <v>1123</v>
      </c>
      <c r="J918" s="15">
        <v>37</v>
      </c>
      <c r="L918" s="15">
        <v>1124</v>
      </c>
      <c r="M918" s="15">
        <v>37</v>
      </c>
      <c r="O918" s="15">
        <v>1124</v>
      </c>
      <c r="P918" s="15">
        <v>37</v>
      </c>
      <c r="R918" s="15">
        <f>ROW('us01'!AK1124)</f>
        <v>1124</v>
      </c>
      <c r="S918" s="15">
        <f>COLUMN('us01'!AK1124)</f>
        <v>37</v>
      </c>
    </row>
    <row r="919" spans="3:19">
      <c r="C919" s="476">
        <v>1123</v>
      </c>
      <c r="D919" s="476">
        <v>37</v>
      </c>
      <c r="E919" s="476"/>
      <c r="F919" s="476">
        <v>1124</v>
      </c>
      <c r="G919" s="15">
        <v>37</v>
      </c>
      <c r="I919" s="15">
        <v>1124</v>
      </c>
      <c r="J919" s="15">
        <v>37</v>
      </c>
      <c r="L919" s="15">
        <v>1125</v>
      </c>
      <c r="M919" s="15">
        <v>37</v>
      </c>
      <c r="O919" s="15">
        <v>1125</v>
      </c>
      <c r="P919" s="15">
        <v>37</v>
      </c>
      <c r="R919" s="15">
        <f>ROW('us01'!AK1125)</f>
        <v>1125</v>
      </c>
      <c r="S919" s="15">
        <f>COLUMN('us01'!AK1125)</f>
        <v>37</v>
      </c>
    </row>
    <row r="920" spans="3:19">
      <c r="C920" s="476">
        <v>1124</v>
      </c>
      <c r="D920" s="476">
        <v>37</v>
      </c>
      <c r="E920" s="476"/>
      <c r="F920" s="476">
        <v>1125</v>
      </c>
      <c r="G920" s="15">
        <v>37</v>
      </c>
      <c r="I920" s="15">
        <v>1125</v>
      </c>
      <c r="J920" s="15">
        <v>37</v>
      </c>
      <c r="L920" s="15">
        <v>1126</v>
      </c>
      <c r="M920" s="15">
        <v>37</v>
      </c>
      <c r="O920" s="15">
        <v>1126</v>
      </c>
      <c r="P920" s="15">
        <v>37</v>
      </c>
      <c r="R920" s="15">
        <f>ROW('us01'!AK1126)</f>
        <v>1126</v>
      </c>
      <c r="S920" s="15">
        <f>COLUMN('us01'!AK1126)</f>
        <v>37</v>
      </c>
    </row>
    <row r="921" spans="3:19">
      <c r="C921" s="476">
        <v>1075</v>
      </c>
      <c r="D921" s="476">
        <v>43</v>
      </c>
      <c r="E921" s="476"/>
      <c r="F921" s="476">
        <v>1076</v>
      </c>
      <c r="G921" s="15">
        <v>43</v>
      </c>
      <c r="I921" s="15">
        <v>1076</v>
      </c>
      <c r="J921" s="15">
        <v>43</v>
      </c>
      <c r="L921" s="15">
        <v>1077</v>
      </c>
      <c r="M921" s="15">
        <v>43</v>
      </c>
      <c r="O921" s="15">
        <v>1077</v>
      </c>
      <c r="P921" s="15">
        <v>43</v>
      </c>
      <c r="R921" s="15">
        <f>ROW('us01'!AQ1077)</f>
        <v>1077</v>
      </c>
      <c r="S921" s="15">
        <f>COLUMN('us01'!AQ1077)</f>
        <v>43</v>
      </c>
    </row>
    <row r="922" spans="3:19">
      <c r="C922" s="476">
        <v>1076</v>
      </c>
      <c r="D922" s="476">
        <v>43</v>
      </c>
      <c r="E922" s="476"/>
      <c r="F922" s="476">
        <v>1077</v>
      </c>
      <c r="G922" s="15">
        <v>43</v>
      </c>
      <c r="I922" s="15">
        <v>1077</v>
      </c>
      <c r="J922" s="15">
        <v>43</v>
      </c>
      <c r="L922" s="15">
        <v>1078</v>
      </c>
      <c r="M922" s="15">
        <v>43</v>
      </c>
      <c r="O922" s="15">
        <v>1078</v>
      </c>
      <c r="P922" s="15">
        <v>43</v>
      </c>
      <c r="R922" s="15">
        <f>ROW('us01'!AQ1078)</f>
        <v>1078</v>
      </c>
      <c r="S922" s="15">
        <f>COLUMN('us01'!AQ1078)</f>
        <v>43</v>
      </c>
    </row>
    <row r="923" spans="3:19">
      <c r="C923" s="476">
        <v>1077</v>
      </c>
      <c r="D923" s="476">
        <v>43</v>
      </c>
      <c r="E923" s="476"/>
      <c r="F923" s="476">
        <v>1078</v>
      </c>
      <c r="G923" s="15">
        <v>43</v>
      </c>
      <c r="I923" s="15">
        <v>1078</v>
      </c>
      <c r="J923" s="15">
        <v>43</v>
      </c>
      <c r="L923" s="15">
        <v>1079</v>
      </c>
      <c r="M923" s="15">
        <v>43</v>
      </c>
      <c r="O923" s="15">
        <v>1079</v>
      </c>
      <c r="P923" s="15">
        <v>43</v>
      </c>
      <c r="R923" s="15">
        <f>ROW('us01'!AQ1079)</f>
        <v>1079</v>
      </c>
      <c r="S923" s="15">
        <f>COLUMN('us01'!AQ1079)</f>
        <v>43</v>
      </c>
    </row>
    <row r="924" spans="3:19">
      <c r="C924" s="476">
        <v>1078</v>
      </c>
      <c r="D924" s="476">
        <v>43</v>
      </c>
      <c r="E924" s="476"/>
      <c r="F924" s="476">
        <v>1079</v>
      </c>
      <c r="G924" s="15">
        <v>43</v>
      </c>
      <c r="I924" s="15">
        <v>1079</v>
      </c>
      <c r="J924" s="15">
        <v>43</v>
      </c>
      <c r="L924" s="15">
        <v>1080</v>
      </c>
      <c r="M924" s="15">
        <v>43</v>
      </c>
      <c r="O924" s="15">
        <v>1080</v>
      </c>
      <c r="P924" s="15">
        <v>43</v>
      </c>
      <c r="R924" s="15">
        <f>ROW('us01'!AQ1080)</f>
        <v>1080</v>
      </c>
      <c r="S924" s="15">
        <f>COLUMN('us01'!AQ1080)</f>
        <v>43</v>
      </c>
    </row>
    <row r="925" spans="3:19">
      <c r="C925" s="476">
        <v>1079</v>
      </c>
      <c r="D925" s="476">
        <v>43</v>
      </c>
      <c r="E925" s="476"/>
      <c r="F925" s="476">
        <v>1080</v>
      </c>
      <c r="G925" s="15">
        <v>43</v>
      </c>
      <c r="I925" s="15">
        <v>1080</v>
      </c>
      <c r="J925" s="15">
        <v>43</v>
      </c>
      <c r="L925" s="15">
        <v>1081</v>
      </c>
      <c r="M925" s="15">
        <v>43</v>
      </c>
      <c r="O925" s="15">
        <v>1081</v>
      </c>
      <c r="P925" s="15">
        <v>43</v>
      </c>
      <c r="R925" s="15">
        <f>ROW('us01'!AQ1081)</f>
        <v>1081</v>
      </c>
      <c r="S925" s="15">
        <f>COLUMN('us01'!AQ1081)</f>
        <v>43</v>
      </c>
    </row>
    <row r="926" spans="3:19">
      <c r="C926" s="476">
        <v>1080</v>
      </c>
      <c r="D926" s="476">
        <v>43</v>
      </c>
      <c r="E926" s="476"/>
      <c r="F926" s="476">
        <v>1081</v>
      </c>
      <c r="G926" s="15">
        <v>43</v>
      </c>
      <c r="I926" s="15">
        <v>1081</v>
      </c>
      <c r="J926" s="15">
        <v>43</v>
      </c>
      <c r="L926" s="15">
        <v>1082</v>
      </c>
      <c r="M926" s="15">
        <v>43</v>
      </c>
      <c r="O926" s="15">
        <v>1082</v>
      </c>
      <c r="P926" s="15">
        <v>43</v>
      </c>
      <c r="R926" s="15">
        <f>ROW('us01'!AQ1082)</f>
        <v>1082</v>
      </c>
      <c r="S926" s="15">
        <f>COLUMN('us01'!AQ1082)</f>
        <v>43</v>
      </c>
    </row>
    <row r="927" spans="3:19">
      <c r="C927" s="476">
        <v>1081</v>
      </c>
      <c r="D927" s="476">
        <v>43</v>
      </c>
      <c r="E927" s="476"/>
      <c r="F927" s="476">
        <v>1082</v>
      </c>
      <c r="G927" s="15">
        <v>43</v>
      </c>
      <c r="I927" s="15">
        <v>1082</v>
      </c>
      <c r="J927" s="15">
        <v>43</v>
      </c>
      <c r="L927" s="15">
        <v>1083</v>
      </c>
      <c r="M927" s="15">
        <v>43</v>
      </c>
      <c r="O927" s="15">
        <v>1083</v>
      </c>
      <c r="P927" s="15">
        <v>43</v>
      </c>
      <c r="R927" s="15">
        <f>ROW('us01'!AQ1083)</f>
        <v>1083</v>
      </c>
      <c r="S927" s="15">
        <f>COLUMN('us01'!AQ1083)</f>
        <v>43</v>
      </c>
    </row>
    <row r="928" spans="3:19">
      <c r="C928" s="476">
        <v>1082</v>
      </c>
      <c r="D928" s="476">
        <v>43</v>
      </c>
      <c r="E928" s="476"/>
      <c r="F928" s="476">
        <v>1083</v>
      </c>
      <c r="G928" s="15">
        <v>43</v>
      </c>
      <c r="I928" s="15">
        <v>1083</v>
      </c>
      <c r="J928" s="15">
        <v>43</v>
      </c>
      <c r="L928" s="15">
        <v>1084</v>
      </c>
      <c r="M928" s="15">
        <v>43</v>
      </c>
      <c r="O928" s="15">
        <v>1084</v>
      </c>
      <c r="P928" s="15">
        <v>43</v>
      </c>
      <c r="R928" s="15">
        <f>ROW('us01'!AQ1084)</f>
        <v>1084</v>
      </c>
      <c r="S928" s="15">
        <f>COLUMN('us01'!AQ1084)</f>
        <v>43</v>
      </c>
    </row>
    <row r="929" spans="3:19">
      <c r="C929" s="476">
        <v>1083</v>
      </c>
      <c r="D929" s="476">
        <v>43</v>
      </c>
      <c r="E929" s="476"/>
      <c r="F929" s="476">
        <v>1084</v>
      </c>
      <c r="G929" s="15">
        <v>43</v>
      </c>
      <c r="I929" s="15">
        <v>1084</v>
      </c>
      <c r="J929" s="15">
        <v>43</v>
      </c>
      <c r="L929" s="15">
        <v>1085</v>
      </c>
      <c r="M929" s="15">
        <v>43</v>
      </c>
      <c r="O929" s="15">
        <v>1085</v>
      </c>
      <c r="P929" s="15">
        <v>43</v>
      </c>
      <c r="R929" s="15">
        <f>ROW('us01'!AQ1085)</f>
        <v>1085</v>
      </c>
      <c r="S929" s="15">
        <f>COLUMN('us01'!AQ1085)</f>
        <v>43</v>
      </c>
    </row>
    <row r="930" spans="3:19">
      <c r="C930" s="476">
        <v>1084</v>
      </c>
      <c r="D930" s="476">
        <v>43</v>
      </c>
      <c r="E930" s="476"/>
      <c r="F930" s="476">
        <v>1085</v>
      </c>
      <c r="G930" s="15">
        <v>43</v>
      </c>
      <c r="I930" s="15">
        <v>1085</v>
      </c>
      <c r="J930" s="15">
        <v>43</v>
      </c>
      <c r="L930" s="15">
        <v>1086</v>
      </c>
      <c r="M930" s="15">
        <v>43</v>
      </c>
      <c r="O930" s="15">
        <v>1086</v>
      </c>
      <c r="P930" s="15">
        <v>43</v>
      </c>
      <c r="R930" s="15">
        <f>ROW('us01'!AQ1086)</f>
        <v>1086</v>
      </c>
      <c r="S930" s="15">
        <f>COLUMN('us01'!AQ1086)</f>
        <v>43</v>
      </c>
    </row>
    <row r="931" spans="3:19">
      <c r="C931" s="476">
        <v>1085</v>
      </c>
      <c r="D931" s="476">
        <v>43</v>
      </c>
      <c r="E931" s="476"/>
      <c r="F931" s="476">
        <v>1086</v>
      </c>
      <c r="G931" s="15">
        <v>43</v>
      </c>
      <c r="I931" s="15">
        <v>1086</v>
      </c>
      <c r="J931" s="15">
        <v>43</v>
      </c>
      <c r="L931" s="15">
        <v>1087</v>
      </c>
      <c r="M931" s="15">
        <v>43</v>
      </c>
      <c r="O931" s="15">
        <v>1087</v>
      </c>
      <c r="P931" s="15">
        <v>43</v>
      </c>
      <c r="R931" s="15">
        <f>ROW('us01'!AQ1087)</f>
        <v>1087</v>
      </c>
      <c r="S931" s="15">
        <f>COLUMN('us01'!AQ1087)</f>
        <v>43</v>
      </c>
    </row>
    <row r="932" spans="3:19">
      <c r="C932" s="476">
        <v>1086</v>
      </c>
      <c r="D932" s="476">
        <v>43</v>
      </c>
      <c r="E932" s="476"/>
      <c r="F932" s="476">
        <v>1087</v>
      </c>
      <c r="G932" s="15">
        <v>43</v>
      </c>
      <c r="I932" s="15">
        <v>1087</v>
      </c>
      <c r="J932" s="15">
        <v>43</v>
      </c>
      <c r="L932" s="15">
        <v>1088</v>
      </c>
      <c r="M932" s="15">
        <v>43</v>
      </c>
      <c r="O932" s="15">
        <v>1088</v>
      </c>
      <c r="P932" s="15">
        <v>43</v>
      </c>
      <c r="R932" s="15">
        <f>ROW('us01'!AQ1088)</f>
        <v>1088</v>
      </c>
      <c r="S932" s="15">
        <f>COLUMN('us01'!AQ1088)</f>
        <v>43</v>
      </c>
    </row>
    <row r="933" spans="3:19">
      <c r="C933" s="476">
        <v>1087</v>
      </c>
      <c r="D933" s="476">
        <v>43</v>
      </c>
      <c r="E933" s="476"/>
      <c r="F933" s="476">
        <v>1088</v>
      </c>
      <c r="G933" s="15">
        <v>43</v>
      </c>
      <c r="I933" s="15">
        <v>1088</v>
      </c>
      <c r="J933" s="15">
        <v>43</v>
      </c>
      <c r="L933" s="15">
        <v>1089</v>
      </c>
      <c r="M933" s="15">
        <v>43</v>
      </c>
      <c r="O933" s="15">
        <v>1089</v>
      </c>
      <c r="P933" s="15">
        <v>43</v>
      </c>
      <c r="R933" s="15">
        <f>ROW('us01'!AQ1089)</f>
        <v>1089</v>
      </c>
      <c r="S933" s="15">
        <f>COLUMN('us01'!AQ1089)</f>
        <v>43</v>
      </c>
    </row>
    <row r="934" spans="3:19">
      <c r="C934" s="476">
        <v>1088</v>
      </c>
      <c r="D934" s="476">
        <v>43</v>
      </c>
      <c r="E934" s="476"/>
      <c r="F934" s="476">
        <v>1089</v>
      </c>
      <c r="G934" s="15">
        <v>43</v>
      </c>
      <c r="I934" s="15">
        <v>1089</v>
      </c>
      <c r="J934" s="15">
        <v>43</v>
      </c>
      <c r="L934" s="15">
        <v>1090</v>
      </c>
      <c r="M934" s="15">
        <v>43</v>
      </c>
      <c r="O934" s="15">
        <v>1090</v>
      </c>
      <c r="P934" s="15">
        <v>43</v>
      </c>
      <c r="R934" s="15">
        <f>ROW('us01'!AQ1090)</f>
        <v>1090</v>
      </c>
      <c r="S934" s="15">
        <f>COLUMN('us01'!AQ1090)</f>
        <v>43</v>
      </c>
    </row>
    <row r="935" spans="3:19">
      <c r="C935" s="476">
        <v>1089</v>
      </c>
      <c r="D935" s="476">
        <v>43</v>
      </c>
      <c r="E935" s="476"/>
      <c r="F935" s="476">
        <v>1090</v>
      </c>
      <c r="G935" s="15">
        <v>43</v>
      </c>
      <c r="I935" s="15">
        <v>1090</v>
      </c>
      <c r="J935" s="15">
        <v>43</v>
      </c>
      <c r="L935" s="15">
        <v>1091</v>
      </c>
      <c r="M935" s="15">
        <v>43</v>
      </c>
      <c r="O935" s="15">
        <v>1091</v>
      </c>
      <c r="P935" s="15">
        <v>43</v>
      </c>
      <c r="R935" s="15">
        <f>ROW('us01'!AQ1091)</f>
        <v>1091</v>
      </c>
      <c r="S935" s="15">
        <f>COLUMN('us01'!AQ1091)</f>
        <v>43</v>
      </c>
    </row>
    <row r="936" spans="3:19">
      <c r="C936" s="476">
        <v>1090</v>
      </c>
      <c r="D936" s="476">
        <v>43</v>
      </c>
      <c r="E936" s="476"/>
      <c r="F936" s="476">
        <v>1091</v>
      </c>
      <c r="G936" s="15">
        <v>43</v>
      </c>
      <c r="I936" s="15">
        <v>1091</v>
      </c>
      <c r="J936" s="15">
        <v>43</v>
      </c>
      <c r="L936" s="15">
        <v>1092</v>
      </c>
      <c r="M936" s="15">
        <v>43</v>
      </c>
      <c r="O936" s="15">
        <v>1092</v>
      </c>
      <c r="P936" s="15">
        <v>43</v>
      </c>
      <c r="R936" s="15">
        <f>ROW('us01'!AQ1092)</f>
        <v>1092</v>
      </c>
      <c r="S936" s="15">
        <f>COLUMN('us01'!AQ1092)</f>
        <v>43</v>
      </c>
    </row>
    <row r="937" spans="3:19">
      <c r="C937" s="476">
        <v>1091</v>
      </c>
      <c r="D937" s="476">
        <v>43</v>
      </c>
      <c r="E937" s="476"/>
      <c r="F937" s="476">
        <v>1092</v>
      </c>
      <c r="G937" s="15">
        <v>43</v>
      </c>
      <c r="I937" s="15">
        <v>1092</v>
      </c>
      <c r="J937" s="15">
        <v>43</v>
      </c>
      <c r="L937" s="15">
        <v>1093</v>
      </c>
      <c r="M937" s="15">
        <v>43</v>
      </c>
      <c r="O937" s="15">
        <v>1093</v>
      </c>
      <c r="P937" s="15">
        <v>43</v>
      </c>
      <c r="R937" s="15">
        <f>ROW('us01'!AQ1093)</f>
        <v>1093</v>
      </c>
      <c r="S937" s="15">
        <f>COLUMN('us01'!AQ1093)</f>
        <v>43</v>
      </c>
    </row>
    <row r="938" spans="3:19">
      <c r="C938" s="476">
        <v>1092</v>
      </c>
      <c r="D938" s="476">
        <v>43</v>
      </c>
      <c r="E938" s="476"/>
      <c r="F938" s="476">
        <v>1093</v>
      </c>
      <c r="G938" s="15">
        <v>43</v>
      </c>
      <c r="I938" s="15">
        <v>1093</v>
      </c>
      <c r="J938" s="15">
        <v>43</v>
      </c>
      <c r="L938" s="15">
        <v>1094</v>
      </c>
      <c r="M938" s="15">
        <v>43</v>
      </c>
      <c r="O938" s="15">
        <v>1094</v>
      </c>
      <c r="P938" s="15">
        <v>43</v>
      </c>
      <c r="R938" s="15">
        <f>ROW('us01'!AQ1094)</f>
        <v>1094</v>
      </c>
      <c r="S938" s="15">
        <f>COLUMN('us01'!AQ1094)</f>
        <v>43</v>
      </c>
    </row>
    <row r="939" spans="3:19">
      <c r="C939" s="476">
        <v>1093</v>
      </c>
      <c r="D939" s="476">
        <v>43</v>
      </c>
      <c r="E939" s="476"/>
      <c r="F939" s="476">
        <v>1094</v>
      </c>
      <c r="G939" s="15">
        <v>43</v>
      </c>
      <c r="I939" s="15">
        <v>1094</v>
      </c>
      <c r="J939" s="15">
        <v>43</v>
      </c>
      <c r="L939" s="15">
        <v>1095</v>
      </c>
      <c r="M939" s="15">
        <v>43</v>
      </c>
      <c r="O939" s="15">
        <v>1095</v>
      </c>
      <c r="P939" s="15">
        <v>43</v>
      </c>
      <c r="R939" s="15">
        <f>ROW('us01'!AQ1095)</f>
        <v>1095</v>
      </c>
      <c r="S939" s="15">
        <f>COLUMN('us01'!AQ1095)</f>
        <v>43</v>
      </c>
    </row>
    <row r="940" spans="3:19">
      <c r="C940" s="476">
        <v>1094</v>
      </c>
      <c r="D940" s="476">
        <v>43</v>
      </c>
      <c r="E940" s="476"/>
      <c r="F940" s="476">
        <v>1095</v>
      </c>
      <c r="G940" s="15">
        <v>43</v>
      </c>
      <c r="I940" s="15">
        <v>1095</v>
      </c>
      <c r="J940" s="15">
        <v>43</v>
      </c>
      <c r="L940" s="15">
        <v>1096</v>
      </c>
      <c r="M940" s="15">
        <v>43</v>
      </c>
      <c r="O940" s="15">
        <v>1096</v>
      </c>
      <c r="P940" s="15">
        <v>43</v>
      </c>
      <c r="R940" s="15">
        <f>ROW('us01'!AQ1096)</f>
        <v>1096</v>
      </c>
      <c r="S940" s="15">
        <f>COLUMN('us01'!AQ1096)</f>
        <v>43</v>
      </c>
    </row>
    <row r="941" spans="3:19">
      <c r="C941" s="476">
        <v>1095</v>
      </c>
      <c r="D941" s="476">
        <v>43</v>
      </c>
      <c r="E941" s="476"/>
      <c r="F941" s="476">
        <v>1096</v>
      </c>
      <c r="G941" s="15">
        <v>43</v>
      </c>
      <c r="I941" s="15">
        <v>1096</v>
      </c>
      <c r="J941" s="15">
        <v>43</v>
      </c>
      <c r="L941" s="15">
        <v>1097</v>
      </c>
      <c r="M941" s="15">
        <v>43</v>
      </c>
      <c r="O941" s="15">
        <v>1097</v>
      </c>
      <c r="P941" s="15">
        <v>43</v>
      </c>
      <c r="R941" s="15">
        <f>ROW('us01'!AQ1097)</f>
        <v>1097</v>
      </c>
      <c r="S941" s="15">
        <f>COLUMN('us01'!AQ1097)</f>
        <v>43</v>
      </c>
    </row>
    <row r="942" spans="3:19">
      <c r="C942" s="476">
        <v>1096</v>
      </c>
      <c r="D942" s="476">
        <v>43</v>
      </c>
      <c r="E942" s="476"/>
      <c r="F942" s="476">
        <v>1097</v>
      </c>
      <c r="G942" s="15">
        <v>43</v>
      </c>
      <c r="I942" s="15">
        <v>1097</v>
      </c>
      <c r="J942" s="15">
        <v>43</v>
      </c>
      <c r="L942" s="15">
        <v>1098</v>
      </c>
      <c r="M942" s="15">
        <v>43</v>
      </c>
      <c r="O942" s="15">
        <v>1098</v>
      </c>
      <c r="P942" s="15">
        <v>43</v>
      </c>
      <c r="R942" s="15">
        <f>ROW('us01'!AQ1098)</f>
        <v>1098</v>
      </c>
      <c r="S942" s="15">
        <f>COLUMN('us01'!AQ1098)</f>
        <v>43</v>
      </c>
    </row>
    <row r="943" spans="3:19">
      <c r="C943" s="476">
        <v>1097</v>
      </c>
      <c r="D943" s="476">
        <v>43</v>
      </c>
      <c r="E943" s="476"/>
      <c r="F943" s="476">
        <v>1098</v>
      </c>
      <c r="G943" s="15">
        <v>43</v>
      </c>
      <c r="I943" s="15">
        <v>1098</v>
      </c>
      <c r="J943" s="15">
        <v>43</v>
      </c>
      <c r="L943" s="15">
        <v>1099</v>
      </c>
      <c r="M943" s="15">
        <v>43</v>
      </c>
      <c r="O943" s="15">
        <v>1099</v>
      </c>
      <c r="P943" s="15">
        <v>43</v>
      </c>
      <c r="R943" s="15">
        <f>ROW('us01'!AQ1099)</f>
        <v>1099</v>
      </c>
      <c r="S943" s="15">
        <f>COLUMN('us01'!AQ1099)</f>
        <v>43</v>
      </c>
    </row>
    <row r="944" spans="3:19">
      <c r="C944" s="476">
        <v>1098</v>
      </c>
      <c r="D944" s="476">
        <v>43</v>
      </c>
      <c r="E944" s="476"/>
      <c r="F944" s="476">
        <v>1099</v>
      </c>
      <c r="G944" s="15">
        <v>43</v>
      </c>
      <c r="I944" s="15">
        <v>1099</v>
      </c>
      <c r="J944" s="15">
        <v>43</v>
      </c>
      <c r="L944" s="15">
        <v>1100</v>
      </c>
      <c r="M944" s="15">
        <v>43</v>
      </c>
      <c r="O944" s="15">
        <v>1100</v>
      </c>
      <c r="P944" s="15">
        <v>43</v>
      </c>
      <c r="R944" s="15">
        <f>ROW('us01'!AQ1100)</f>
        <v>1100</v>
      </c>
      <c r="S944" s="15">
        <f>COLUMN('us01'!AQ1100)</f>
        <v>43</v>
      </c>
    </row>
    <row r="945" spans="3:19">
      <c r="C945" s="476">
        <v>1099</v>
      </c>
      <c r="D945" s="476">
        <v>43</v>
      </c>
      <c r="E945" s="476"/>
      <c r="F945" s="476">
        <v>1100</v>
      </c>
      <c r="G945" s="15">
        <v>43</v>
      </c>
      <c r="I945" s="15">
        <v>1100</v>
      </c>
      <c r="J945" s="15">
        <v>43</v>
      </c>
      <c r="L945" s="15">
        <v>1101</v>
      </c>
      <c r="M945" s="15">
        <v>43</v>
      </c>
      <c r="O945" s="15">
        <v>1101</v>
      </c>
      <c r="P945" s="15">
        <v>43</v>
      </c>
      <c r="R945" s="15">
        <f>ROW('us01'!AQ1101)</f>
        <v>1101</v>
      </c>
      <c r="S945" s="15">
        <f>COLUMN('us01'!AQ1101)</f>
        <v>43</v>
      </c>
    </row>
    <row r="946" spans="3:19">
      <c r="C946" s="476">
        <v>1100</v>
      </c>
      <c r="D946" s="476">
        <v>43</v>
      </c>
      <c r="E946" s="476"/>
      <c r="F946" s="476">
        <v>1101</v>
      </c>
      <c r="G946" s="15">
        <v>43</v>
      </c>
      <c r="I946" s="15">
        <v>1101</v>
      </c>
      <c r="J946" s="15">
        <v>43</v>
      </c>
      <c r="L946" s="15">
        <v>1102</v>
      </c>
      <c r="M946" s="15">
        <v>43</v>
      </c>
      <c r="O946" s="15">
        <v>1102</v>
      </c>
      <c r="P946" s="15">
        <v>43</v>
      </c>
      <c r="R946" s="15">
        <f>ROW('us01'!AQ1102)</f>
        <v>1102</v>
      </c>
      <c r="S946" s="15">
        <f>COLUMN('us01'!AQ1102)</f>
        <v>43</v>
      </c>
    </row>
    <row r="947" spans="3:19">
      <c r="C947" s="476">
        <v>1101</v>
      </c>
      <c r="D947" s="476">
        <v>43</v>
      </c>
      <c r="E947" s="476"/>
      <c r="F947" s="476">
        <v>1102</v>
      </c>
      <c r="G947" s="15">
        <v>43</v>
      </c>
      <c r="I947" s="15">
        <v>1102</v>
      </c>
      <c r="J947" s="15">
        <v>43</v>
      </c>
      <c r="L947" s="15">
        <v>1103</v>
      </c>
      <c r="M947" s="15">
        <v>43</v>
      </c>
      <c r="O947" s="15">
        <v>1103</v>
      </c>
      <c r="P947" s="15">
        <v>43</v>
      </c>
      <c r="R947" s="15">
        <f>ROW('us01'!AQ1103)</f>
        <v>1103</v>
      </c>
      <c r="S947" s="15">
        <f>COLUMN('us01'!AQ1103)</f>
        <v>43</v>
      </c>
    </row>
    <row r="948" spans="3:19">
      <c r="C948" s="476">
        <v>1102</v>
      </c>
      <c r="D948" s="476">
        <v>43</v>
      </c>
      <c r="E948" s="476"/>
      <c r="F948" s="476">
        <v>1103</v>
      </c>
      <c r="G948" s="15">
        <v>43</v>
      </c>
      <c r="I948" s="15">
        <v>1103</v>
      </c>
      <c r="J948" s="15">
        <v>43</v>
      </c>
      <c r="L948" s="15">
        <v>1104</v>
      </c>
      <c r="M948" s="15">
        <v>43</v>
      </c>
      <c r="O948" s="15">
        <v>1104</v>
      </c>
      <c r="P948" s="15">
        <v>43</v>
      </c>
      <c r="R948" s="15">
        <f>ROW('us01'!AQ1104)</f>
        <v>1104</v>
      </c>
      <c r="S948" s="15">
        <f>COLUMN('us01'!AQ1104)</f>
        <v>43</v>
      </c>
    </row>
    <row r="949" spans="3:19">
      <c r="C949" s="476">
        <v>1103</v>
      </c>
      <c r="D949" s="476">
        <v>43</v>
      </c>
      <c r="E949" s="476"/>
      <c r="F949" s="476">
        <v>1104</v>
      </c>
      <c r="G949" s="15">
        <v>43</v>
      </c>
      <c r="I949" s="15">
        <v>1104</v>
      </c>
      <c r="J949" s="15">
        <v>43</v>
      </c>
      <c r="L949" s="15">
        <v>1105</v>
      </c>
      <c r="M949" s="15">
        <v>43</v>
      </c>
      <c r="O949" s="15">
        <v>1105</v>
      </c>
      <c r="P949" s="15">
        <v>43</v>
      </c>
      <c r="R949" s="15">
        <f>ROW('us01'!AQ1105)</f>
        <v>1105</v>
      </c>
      <c r="S949" s="15">
        <f>COLUMN('us01'!AQ1105)</f>
        <v>43</v>
      </c>
    </row>
    <row r="950" spans="3:19">
      <c r="C950" s="476">
        <v>1104</v>
      </c>
      <c r="D950" s="476">
        <v>43</v>
      </c>
      <c r="E950" s="476"/>
      <c r="F950" s="476">
        <v>1105</v>
      </c>
      <c r="G950" s="15">
        <v>43</v>
      </c>
      <c r="I950" s="15">
        <v>1105</v>
      </c>
      <c r="J950" s="15">
        <v>43</v>
      </c>
      <c r="L950" s="15">
        <v>1106</v>
      </c>
      <c r="M950" s="15">
        <v>43</v>
      </c>
      <c r="O950" s="15">
        <v>1106</v>
      </c>
      <c r="P950" s="15">
        <v>43</v>
      </c>
      <c r="R950" s="15">
        <f>ROW('us01'!AQ1106)</f>
        <v>1106</v>
      </c>
      <c r="S950" s="15">
        <f>COLUMN('us01'!AQ1106)</f>
        <v>43</v>
      </c>
    </row>
    <row r="951" spans="3:19">
      <c r="C951" s="476">
        <v>1105</v>
      </c>
      <c r="D951" s="476">
        <v>43</v>
      </c>
      <c r="E951" s="476"/>
      <c r="F951" s="476">
        <v>1106</v>
      </c>
      <c r="G951" s="15">
        <v>43</v>
      </c>
      <c r="I951" s="15">
        <v>1106</v>
      </c>
      <c r="J951" s="15">
        <v>43</v>
      </c>
      <c r="L951" s="15">
        <v>1107</v>
      </c>
      <c r="M951" s="15">
        <v>43</v>
      </c>
      <c r="O951" s="15">
        <v>1107</v>
      </c>
      <c r="P951" s="15">
        <v>43</v>
      </c>
      <c r="R951" s="15">
        <f>ROW('us01'!AQ1107)</f>
        <v>1107</v>
      </c>
      <c r="S951" s="15">
        <f>COLUMN('us01'!AQ1107)</f>
        <v>43</v>
      </c>
    </row>
    <row r="952" spans="3:19">
      <c r="C952" s="476">
        <v>1106</v>
      </c>
      <c r="D952" s="476">
        <v>43</v>
      </c>
      <c r="E952" s="476"/>
      <c r="F952" s="476">
        <v>1107</v>
      </c>
      <c r="G952" s="15">
        <v>43</v>
      </c>
      <c r="I952" s="15">
        <v>1107</v>
      </c>
      <c r="J952" s="15">
        <v>43</v>
      </c>
      <c r="L952" s="15">
        <v>1108</v>
      </c>
      <c r="M952" s="15">
        <v>43</v>
      </c>
      <c r="O952" s="15">
        <v>1108</v>
      </c>
      <c r="P952" s="15">
        <v>43</v>
      </c>
      <c r="R952" s="15">
        <f>ROW('us01'!AQ1108)</f>
        <v>1108</v>
      </c>
      <c r="S952" s="15">
        <f>COLUMN('us01'!AQ1108)</f>
        <v>43</v>
      </c>
    </row>
    <row r="953" spans="3:19">
      <c r="C953" s="476">
        <v>1107</v>
      </c>
      <c r="D953" s="476">
        <v>43</v>
      </c>
      <c r="E953" s="476"/>
      <c r="F953" s="476">
        <v>1108</v>
      </c>
      <c r="G953" s="15">
        <v>43</v>
      </c>
      <c r="I953" s="15">
        <v>1108</v>
      </c>
      <c r="J953" s="15">
        <v>43</v>
      </c>
      <c r="L953" s="15">
        <v>1109</v>
      </c>
      <c r="M953" s="15">
        <v>43</v>
      </c>
      <c r="O953" s="15">
        <v>1109</v>
      </c>
      <c r="P953" s="15">
        <v>43</v>
      </c>
      <c r="R953" s="15">
        <f>ROW('us01'!AQ1109)</f>
        <v>1109</v>
      </c>
      <c r="S953" s="15">
        <f>COLUMN('us01'!AQ1109)</f>
        <v>43</v>
      </c>
    </row>
    <row r="954" spans="3:19">
      <c r="C954" s="476">
        <v>1108</v>
      </c>
      <c r="D954" s="476">
        <v>43</v>
      </c>
      <c r="E954" s="476"/>
      <c r="F954" s="476">
        <v>1109</v>
      </c>
      <c r="G954" s="15">
        <v>43</v>
      </c>
      <c r="I954" s="15">
        <v>1109</v>
      </c>
      <c r="J954" s="15">
        <v>43</v>
      </c>
      <c r="L954" s="15">
        <v>1110</v>
      </c>
      <c r="M954" s="15">
        <v>43</v>
      </c>
      <c r="O954" s="15">
        <v>1110</v>
      </c>
      <c r="P954" s="15">
        <v>43</v>
      </c>
      <c r="R954" s="15">
        <f>ROW('us01'!AQ1110)</f>
        <v>1110</v>
      </c>
      <c r="S954" s="15">
        <f>COLUMN('us01'!AQ1110)</f>
        <v>43</v>
      </c>
    </row>
    <row r="955" spans="3:19">
      <c r="C955" s="476">
        <v>1109</v>
      </c>
      <c r="D955" s="476">
        <v>43</v>
      </c>
      <c r="E955" s="476"/>
      <c r="F955" s="476">
        <v>1110</v>
      </c>
      <c r="G955" s="15">
        <v>43</v>
      </c>
      <c r="I955" s="15">
        <v>1110</v>
      </c>
      <c r="J955" s="15">
        <v>43</v>
      </c>
      <c r="L955" s="15">
        <v>1111</v>
      </c>
      <c r="M955" s="15">
        <v>43</v>
      </c>
      <c r="O955" s="15">
        <v>1111</v>
      </c>
      <c r="P955" s="15">
        <v>43</v>
      </c>
      <c r="R955" s="15">
        <f>ROW('us01'!AQ1111)</f>
        <v>1111</v>
      </c>
      <c r="S955" s="15">
        <f>COLUMN('us01'!AQ1111)</f>
        <v>43</v>
      </c>
    </row>
    <row r="956" spans="3:19">
      <c r="C956" s="476">
        <v>1110</v>
      </c>
      <c r="D956" s="476">
        <v>43</v>
      </c>
      <c r="E956" s="476"/>
      <c r="F956" s="476">
        <v>1111</v>
      </c>
      <c r="G956" s="15">
        <v>43</v>
      </c>
      <c r="I956" s="15">
        <v>1111</v>
      </c>
      <c r="J956" s="15">
        <v>43</v>
      </c>
      <c r="L956" s="15">
        <v>1112</v>
      </c>
      <c r="M956" s="15">
        <v>43</v>
      </c>
      <c r="O956" s="15">
        <v>1112</v>
      </c>
      <c r="P956" s="15">
        <v>43</v>
      </c>
      <c r="R956" s="15">
        <f>ROW('us01'!AQ1112)</f>
        <v>1112</v>
      </c>
      <c r="S956" s="15">
        <f>COLUMN('us01'!AQ1112)</f>
        <v>43</v>
      </c>
    </row>
    <row r="957" spans="3:19">
      <c r="C957" s="476">
        <v>1111</v>
      </c>
      <c r="D957" s="476">
        <v>43</v>
      </c>
      <c r="E957" s="476"/>
      <c r="F957" s="476">
        <v>1112</v>
      </c>
      <c r="G957" s="15">
        <v>43</v>
      </c>
      <c r="I957" s="15">
        <v>1112</v>
      </c>
      <c r="J957" s="15">
        <v>43</v>
      </c>
      <c r="L957" s="15">
        <v>1113</v>
      </c>
      <c r="M957" s="15">
        <v>43</v>
      </c>
      <c r="O957" s="15">
        <v>1113</v>
      </c>
      <c r="P957" s="15">
        <v>43</v>
      </c>
      <c r="R957" s="15">
        <f>ROW('us01'!AQ1113)</f>
        <v>1113</v>
      </c>
      <c r="S957" s="15">
        <f>COLUMN('us01'!AQ1113)</f>
        <v>43</v>
      </c>
    </row>
    <row r="958" spans="3:19">
      <c r="C958" s="476">
        <v>1112</v>
      </c>
      <c r="D958" s="476">
        <v>43</v>
      </c>
      <c r="E958" s="476"/>
      <c r="F958" s="476">
        <v>1113</v>
      </c>
      <c r="G958" s="15">
        <v>43</v>
      </c>
      <c r="I958" s="15">
        <v>1113</v>
      </c>
      <c r="J958" s="15">
        <v>43</v>
      </c>
      <c r="L958" s="15">
        <v>1114</v>
      </c>
      <c r="M958" s="15">
        <v>43</v>
      </c>
      <c r="O958" s="15">
        <v>1114</v>
      </c>
      <c r="P958" s="15">
        <v>43</v>
      </c>
      <c r="R958" s="15">
        <f>ROW('us01'!AQ1114)</f>
        <v>1114</v>
      </c>
      <c r="S958" s="15">
        <f>COLUMN('us01'!AQ1114)</f>
        <v>43</v>
      </c>
    </row>
    <row r="959" spans="3:19">
      <c r="C959" s="476">
        <v>1113</v>
      </c>
      <c r="D959" s="476">
        <v>43</v>
      </c>
      <c r="E959" s="476"/>
      <c r="F959" s="476">
        <v>1114</v>
      </c>
      <c r="G959" s="15">
        <v>43</v>
      </c>
      <c r="I959" s="15">
        <v>1114</v>
      </c>
      <c r="J959" s="15">
        <v>43</v>
      </c>
      <c r="L959" s="15">
        <v>1115</v>
      </c>
      <c r="M959" s="15">
        <v>43</v>
      </c>
      <c r="O959" s="15">
        <v>1115</v>
      </c>
      <c r="P959" s="15">
        <v>43</v>
      </c>
      <c r="R959" s="15">
        <f>ROW('us01'!AQ1115)</f>
        <v>1115</v>
      </c>
      <c r="S959" s="15">
        <f>COLUMN('us01'!AQ1115)</f>
        <v>43</v>
      </c>
    </row>
    <row r="960" spans="3:19">
      <c r="C960" s="476">
        <v>1114</v>
      </c>
      <c r="D960" s="476">
        <v>43</v>
      </c>
      <c r="E960" s="476"/>
      <c r="F960" s="476">
        <v>1115</v>
      </c>
      <c r="G960" s="15">
        <v>43</v>
      </c>
      <c r="I960" s="15">
        <v>1115</v>
      </c>
      <c r="J960" s="15">
        <v>43</v>
      </c>
      <c r="L960" s="15">
        <v>1116</v>
      </c>
      <c r="M960" s="15">
        <v>43</v>
      </c>
      <c r="O960" s="15">
        <v>1116</v>
      </c>
      <c r="P960" s="15">
        <v>43</v>
      </c>
      <c r="R960" s="15">
        <f>ROW('us01'!AQ1116)</f>
        <v>1116</v>
      </c>
      <c r="S960" s="15">
        <f>COLUMN('us01'!AQ1116)</f>
        <v>43</v>
      </c>
    </row>
    <row r="961" spans="3:19">
      <c r="C961" s="476">
        <v>1115</v>
      </c>
      <c r="D961" s="476">
        <v>43</v>
      </c>
      <c r="E961" s="476"/>
      <c r="F961" s="476">
        <v>1116</v>
      </c>
      <c r="G961" s="15">
        <v>43</v>
      </c>
      <c r="I961" s="15">
        <v>1116</v>
      </c>
      <c r="J961" s="15">
        <v>43</v>
      </c>
      <c r="L961" s="15">
        <v>1117</v>
      </c>
      <c r="M961" s="15">
        <v>43</v>
      </c>
      <c r="O961" s="15">
        <v>1117</v>
      </c>
      <c r="P961" s="15">
        <v>43</v>
      </c>
      <c r="R961" s="15">
        <f>ROW('us01'!AQ1117)</f>
        <v>1117</v>
      </c>
      <c r="S961" s="15">
        <f>COLUMN('us01'!AQ1117)</f>
        <v>43</v>
      </c>
    </row>
    <row r="962" spans="3:19">
      <c r="C962" s="476">
        <v>1116</v>
      </c>
      <c r="D962" s="476">
        <v>43</v>
      </c>
      <c r="E962" s="476"/>
      <c r="F962" s="476">
        <v>1117</v>
      </c>
      <c r="G962" s="15">
        <v>43</v>
      </c>
      <c r="I962" s="15">
        <v>1117</v>
      </c>
      <c r="J962" s="15">
        <v>43</v>
      </c>
      <c r="L962" s="15">
        <v>1118</v>
      </c>
      <c r="M962" s="15">
        <v>43</v>
      </c>
      <c r="O962" s="15">
        <v>1118</v>
      </c>
      <c r="P962" s="15">
        <v>43</v>
      </c>
      <c r="R962" s="15">
        <f>ROW('us01'!AQ1118)</f>
        <v>1118</v>
      </c>
      <c r="S962" s="15">
        <f>COLUMN('us01'!AQ1118)</f>
        <v>43</v>
      </c>
    </row>
    <row r="963" spans="3:19">
      <c r="C963" s="476">
        <v>1117</v>
      </c>
      <c r="D963" s="476">
        <v>43</v>
      </c>
      <c r="E963" s="476"/>
      <c r="F963" s="476">
        <v>1118</v>
      </c>
      <c r="G963" s="15">
        <v>43</v>
      </c>
      <c r="I963" s="15">
        <v>1118</v>
      </c>
      <c r="J963" s="15">
        <v>43</v>
      </c>
      <c r="L963" s="15">
        <v>1119</v>
      </c>
      <c r="M963" s="15">
        <v>43</v>
      </c>
      <c r="O963" s="15">
        <v>1119</v>
      </c>
      <c r="P963" s="15">
        <v>43</v>
      </c>
      <c r="R963" s="15">
        <f>ROW('us01'!AQ1119)</f>
        <v>1119</v>
      </c>
      <c r="S963" s="15">
        <f>COLUMN('us01'!AQ1119)</f>
        <v>43</v>
      </c>
    </row>
    <row r="964" spans="3:19">
      <c r="C964" s="476">
        <v>1118</v>
      </c>
      <c r="D964" s="476">
        <v>43</v>
      </c>
      <c r="E964" s="476"/>
      <c r="F964" s="476">
        <v>1119</v>
      </c>
      <c r="G964" s="15">
        <v>43</v>
      </c>
      <c r="I964" s="15">
        <v>1119</v>
      </c>
      <c r="J964" s="15">
        <v>43</v>
      </c>
      <c r="L964" s="15">
        <v>1120</v>
      </c>
      <c r="M964" s="15">
        <v>43</v>
      </c>
      <c r="O964" s="15">
        <v>1120</v>
      </c>
      <c r="P964" s="15">
        <v>43</v>
      </c>
      <c r="R964" s="15">
        <f>ROW('us01'!AQ1120)</f>
        <v>1120</v>
      </c>
      <c r="S964" s="15">
        <f>COLUMN('us01'!AQ1120)</f>
        <v>43</v>
      </c>
    </row>
    <row r="965" spans="3:19">
      <c r="C965" s="476">
        <v>1119</v>
      </c>
      <c r="D965" s="476">
        <v>43</v>
      </c>
      <c r="E965" s="476"/>
      <c r="F965" s="476">
        <v>1120</v>
      </c>
      <c r="G965" s="15">
        <v>43</v>
      </c>
      <c r="I965" s="15">
        <v>1120</v>
      </c>
      <c r="J965" s="15">
        <v>43</v>
      </c>
      <c r="L965" s="15">
        <v>1121</v>
      </c>
      <c r="M965" s="15">
        <v>43</v>
      </c>
      <c r="O965" s="15">
        <v>1121</v>
      </c>
      <c r="P965" s="15">
        <v>43</v>
      </c>
      <c r="R965" s="15">
        <f>ROW('us01'!AQ1121)</f>
        <v>1121</v>
      </c>
      <c r="S965" s="15">
        <f>COLUMN('us01'!AQ1121)</f>
        <v>43</v>
      </c>
    </row>
    <row r="966" spans="3:19">
      <c r="C966" s="476">
        <v>1120</v>
      </c>
      <c r="D966" s="476">
        <v>43</v>
      </c>
      <c r="E966" s="476"/>
      <c r="F966" s="476">
        <v>1121</v>
      </c>
      <c r="G966" s="15">
        <v>43</v>
      </c>
      <c r="I966" s="15">
        <v>1121</v>
      </c>
      <c r="J966" s="15">
        <v>43</v>
      </c>
      <c r="L966" s="15">
        <v>1122</v>
      </c>
      <c r="M966" s="15">
        <v>43</v>
      </c>
      <c r="O966" s="15">
        <v>1122</v>
      </c>
      <c r="P966" s="15">
        <v>43</v>
      </c>
      <c r="R966" s="15">
        <f>ROW('us01'!AQ1122)</f>
        <v>1122</v>
      </c>
      <c r="S966" s="15">
        <f>COLUMN('us01'!AQ1122)</f>
        <v>43</v>
      </c>
    </row>
    <row r="967" spans="3:19">
      <c r="C967" s="476">
        <v>1121</v>
      </c>
      <c r="D967" s="476">
        <v>43</v>
      </c>
      <c r="E967" s="476"/>
      <c r="F967" s="476">
        <v>1122</v>
      </c>
      <c r="G967" s="15">
        <v>43</v>
      </c>
      <c r="I967" s="15">
        <v>1122</v>
      </c>
      <c r="J967" s="15">
        <v>43</v>
      </c>
      <c r="L967" s="15">
        <v>1123</v>
      </c>
      <c r="M967" s="15">
        <v>43</v>
      </c>
      <c r="O967" s="15">
        <v>1123</v>
      </c>
      <c r="P967" s="15">
        <v>43</v>
      </c>
      <c r="R967" s="15">
        <f>ROW('us01'!AQ1123)</f>
        <v>1123</v>
      </c>
      <c r="S967" s="15">
        <f>COLUMN('us01'!AQ1123)</f>
        <v>43</v>
      </c>
    </row>
    <row r="968" spans="3:19">
      <c r="C968" s="476">
        <v>1122</v>
      </c>
      <c r="D968" s="476">
        <v>43</v>
      </c>
      <c r="E968" s="476"/>
      <c r="F968" s="476">
        <v>1123</v>
      </c>
      <c r="G968" s="15">
        <v>43</v>
      </c>
      <c r="I968" s="15">
        <v>1123</v>
      </c>
      <c r="J968" s="15">
        <v>43</v>
      </c>
      <c r="L968" s="15">
        <v>1124</v>
      </c>
      <c r="M968" s="15">
        <v>43</v>
      </c>
      <c r="O968" s="15">
        <v>1124</v>
      </c>
      <c r="P968" s="15">
        <v>43</v>
      </c>
      <c r="R968" s="15">
        <f>ROW('us01'!AQ1124)</f>
        <v>1124</v>
      </c>
      <c r="S968" s="15">
        <f>COLUMN('us01'!AQ1124)</f>
        <v>43</v>
      </c>
    </row>
    <row r="969" spans="3:19">
      <c r="C969" s="476">
        <v>1123</v>
      </c>
      <c r="D969" s="476">
        <v>43</v>
      </c>
      <c r="E969" s="476"/>
      <c r="F969" s="476">
        <v>1124</v>
      </c>
      <c r="G969" s="15">
        <v>43</v>
      </c>
      <c r="I969" s="15">
        <v>1124</v>
      </c>
      <c r="J969" s="15">
        <v>43</v>
      </c>
      <c r="L969" s="15">
        <v>1125</v>
      </c>
      <c r="M969" s="15">
        <v>43</v>
      </c>
      <c r="O969" s="15">
        <v>1125</v>
      </c>
      <c r="P969" s="15">
        <v>43</v>
      </c>
      <c r="R969" s="15">
        <f>ROW('us01'!AQ1125)</f>
        <v>1125</v>
      </c>
      <c r="S969" s="15">
        <f>COLUMN('us01'!AQ1125)</f>
        <v>43</v>
      </c>
    </row>
    <row r="970" spans="3:19">
      <c r="C970" s="476">
        <v>1124</v>
      </c>
      <c r="D970" s="476">
        <v>43</v>
      </c>
      <c r="E970" s="476"/>
      <c r="F970" s="476">
        <v>1125</v>
      </c>
      <c r="G970" s="15">
        <v>43</v>
      </c>
      <c r="I970" s="15">
        <v>1125</v>
      </c>
      <c r="J970" s="15">
        <v>43</v>
      </c>
      <c r="L970" s="15">
        <v>1126</v>
      </c>
      <c r="M970" s="15">
        <v>43</v>
      </c>
      <c r="O970" s="15">
        <v>1126</v>
      </c>
      <c r="P970" s="15">
        <v>43</v>
      </c>
      <c r="R970" s="15">
        <f>ROW('us01'!AQ1126)</f>
        <v>1126</v>
      </c>
      <c r="S970" s="15">
        <f>COLUMN('us01'!AQ1126)</f>
        <v>43</v>
      </c>
    </row>
    <row r="971" spans="3:19">
      <c r="C971" s="476">
        <v>1075</v>
      </c>
      <c r="D971" s="476">
        <v>47</v>
      </c>
      <c r="E971" s="476"/>
      <c r="F971" s="476">
        <v>1076</v>
      </c>
      <c r="G971" s="15">
        <v>47</v>
      </c>
      <c r="I971" s="15">
        <v>1076</v>
      </c>
      <c r="J971" s="15">
        <v>47</v>
      </c>
      <c r="L971" s="15">
        <v>1077</v>
      </c>
      <c r="M971" s="15">
        <v>47</v>
      </c>
      <c r="O971" s="15">
        <v>1077</v>
      </c>
      <c r="P971" s="15">
        <v>47</v>
      </c>
      <c r="R971" s="15">
        <f>ROW('us01'!AU1077)</f>
        <v>1077</v>
      </c>
      <c r="S971" s="15">
        <f>COLUMN('us01'!AU1077)</f>
        <v>47</v>
      </c>
    </row>
    <row r="972" spans="3:19">
      <c r="C972" s="476">
        <v>1076</v>
      </c>
      <c r="D972" s="476">
        <v>47</v>
      </c>
      <c r="E972" s="476"/>
      <c r="F972" s="476">
        <v>1077</v>
      </c>
      <c r="G972" s="15">
        <v>47</v>
      </c>
      <c r="I972" s="15">
        <v>1077</v>
      </c>
      <c r="J972" s="15">
        <v>47</v>
      </c>
      <c r="L972" s="15">
        <v>1078</v>
      </c>
      <c r="M972" s="15">
        <v>47</v>
      </c>
      <c r="O972" s="15">
        <v>1078</v>
      </c>
      <c r="P972" s="15">
        <v>47</v>
      </c>
      <c r="R972" s="15">
        <f>ROW('us01'!AU1078)</f>
        <v>1078</v>
      </c>
      <c r="S972" s="15">
        <f>COLUMN('us01'!AU1078)</f>
        <v>47</v>
      </c>
    </row>
    <row r="973" spans="3:19">
      <c r="C973" s="476">
        <v>1077</v>
      </c>
      <c r="D973" s="476">
        <v>47</v>
      </c>
      <c r="E973" s="476"/>
      <c r="F973" s="476">
        <v>1078</v>
      </c>
      <c r="G973" s="15">
        <v>47</v>
      </c>
      <c r="I973" s="15">
        <v>1078</v>
      </c>
      <c r="J973" s="15">
        <v>47</v>
      </c>
      <c r="L973" s="15">
        <v>1079</v>
      </c>
      <c r="M973" s="15">
        <v>47</v>
      </c>
      <c r="O973" s="15">
        <v>1079</v>
      </c>
      <c r="P973" s="15">
        <v>47</v>
      </c>
      <c r="R973" s="15">
        <f>ROW('us01'!AU1079)</f>
        <v>1079</v>
      </c>
      <c r="S973" s="15">
        <f>COLUMN('us01'!AU1079)</f>
        <v>47</v>
      </c>
    </row>
    <row r="974" spans="3:19">
      <c r="C974" s="476">
        <v>1078</v>
      </c>
      <c r="D974" s="476">
        <v>47</v>
      </c>
      <c r="E974" s="476"/>
      <c r="F974" s="476">
        <v>1079</v>
      </c>
      <c r="G974" s="15">
        <v>47</v>
      </c>
      <c r="I974" s="15">
        <v>1079</v>
      </c>
      <c r="J974" s="15">
        <v>47</v>
      </c>
      <c r="L974" s="15">
        <v>1080</v>
      </c>
      <c r="M974" s="15">
        <v>47</v>
      </c>
      <c r="O974" s="15">
        <v>1080</v>
      </c>
      <c r="P974" s="15">
        <v>47</v>
      </c>
      <c r="R974" s="15">
        <f>ROW('us01'!AU1080)</f>
        <v>1080</v>
      </c>
      <c r="S974" s="15">
        <f>COLUMN('us01'!AU1080)</f>
        <v>47</v>
      </c>
    </row>
    <row r="975" spans="3:19">
      <c r="C975" s="476">
        <v>1079</v>
      </c>
      <c r="D975" s="476">
        <v>47</v>
      </c>
      <c r="E975" s="476"/>
      <c r="F975" s="476">
        <v>1080</v>
      </c>
      <c r="G975" s="15">
        <v>47</v>
      </c>
      <c r="I975" s="15">
        <v>1080</v>
      </c>
      <c r="J975" s="15">
        <v>47</v>
      </c>
      <c r="L975" s="15">
        <v>1081</v>
      </c>
      <c r="M975" s="15">
        <v>47</v>
      </c>
      <c r="O975" s="15">
        <v>1081</v>
      </c>
      <c r="P975" s="15">
        <v>47</v>
      </c>
      <c r="R975" s="15">
        <f>ROW('us01'!AU1081)</f>
        <v>1081</v>
      </c>
      <c r="S975" s="15">
        <f>COLUMN('us01'!AU1081)</f>
        <v>47</v>
      </c>
    </row>
    <row r="976" spans="3:19">
      <c r="C976" s="476">
        <v>1080</v>
      </c>
      <c r="D976" s="476">
        <v>47</v>
      </c>
      <c r="E976" s="476"/>
      <c r="F976" s="476">
        <v>1081</v>
      </c>
      <c r="G976" s="15">
        <v>47</v>
      </c>
      <c r="I976" s="15">
        <v>1081</v>
      </c>
      <c r="J976" s="15">
        <v>47</v>
      </c>
      <c r="L976" s="15">
        <v>1082</v>
      </c>
      <c r="M976" s="15">
        <v>47</v>
      </c>
      <c r="O976" s="15">
        <v>1082</v>
      </c>
      <c r="P976" s="15">
        <v>47</v>
      </c>
      <c r="R976" s="15">
        <f>ROW('us01'!AU1082)</f>
        <v>1082</v>
      </c>
      <c r="S976" s="15">
        <f>COLUMN('us01'!AU1082)</f>
        <v>47</v>
      </c>
    </row>
    <row r="977" spans="3:19">
      <c r="C977" s="476">
        <v>1081</v>
      </c>
      <c r="D977" s="476">
        <v>47</v>
      </c>
      <c r="E977" s="476"/>
      <c r="F977" s="476">
        <v>1082</v>
      </c>
      <c r="G977" s="15">
        <v>47</v>
      </c>
      <c r="I977" s="15">
        <v>1082</v>
      </c>
      <c r="J977" s="15">
        <v>47</v>
      </c>
      <c r="L977" s="15">
        <v>1083</v>
      </c>
      <c r="M977" s="15">
        <v>47</v>
      </c>
      <c r="O977" s="15">
        <v>1083</v>
      </c>
      <c r="P977" s="15">
        <v>47</v>
      </c>
      <c r="R977" s="15">
        <f>ROW('us01'!AU1083)</f>
        <v>1083</v>
      </c>
      <c r="S977" s="15">
        <f>COLUMN('us01'!AU1083)</f>
        <v>47</v>
      </c>
    </row>
    <row r="978" spans="3:19">
      <c r="C978" s="476">
        <v>1082</v>
      </c>
      <c r="D978" s="476">
        <v>47</v>
      </c>
      <c r="E978" s="476"/>
      <c r="F978" s="476">
        <v>1083</v>
      </c>
      <c r="G978" s="15">
        <v>47</v>
      </c>
      <c r="I978" s="15">
        <v>1083</v>
      </c>
      <c r="J978" s="15">
        <v>47</v>
      </c>
      <c r="L978" s="15">
        <v>1084</v>
      </c>
      <c r="M978" s="15">
        <v>47</v>
      </c>
      <c r="O978" s="15">
        <v>1084</v>
      </c>
      <c r="P978" s="15">
        <v>47</v>
      </c>
      <c r="R978" s="15">
        <f>ROW('us01'!AU1084)</f>
        <v>1084</v>
      </c>
      <c r="S978" s="15">
        <f>COLUMN('us01'!AU1084)</f>
        <v>47</v>
      </c>
    </row>
    <row r="979" spans="3:19">
      <c r="C979" s="476">
        <v>1083</v>
      </c>
      <c r="D979" s="476">
        <v>47</v>
      </c>
      <c r="E979" s="476"/>
      <c r="F979" s="476">
        <v>1084</v>
      </c>
      <c r="G979" s="15">
        <v>47</v>
      </c>
      <c r="I979" s="15">
        <v>1084</v>
      </c>
      <c r="J979" s="15">
        <v>47</v>
      </c>
      <c r="L979" s="15">
        <v>1085</v>
      </c>
      <c r="M979" s="15">
        <v>47</v>
      </c>
      <c r="O979" s="15">
        <v>1085</v>
      </c>
      <c r="P979" s="15">
        <v>47</v>
      </c>
      <c r="R979" s="15">
        <f>ROW('us01'!AU1085)</f>
        <v>1085</v>
      </c>
      <c r="S979" s="15">
        <f>COLUMN('us01'!AU1085)</f>
        <v>47</v>
      </c>
    </row>
    <row r="980" spans="3:19">
      <c r="C980" s="476">
        <v>1084</v>
      </c>
      <c r="D980" s="476">
        <v>47</v>
      </c>
      <c r="E980" s="476"/>
      <c r="F980" s="476">
        <v>1085</v>
      </c>
      <c r="G980" s="15">
        <v>47</v>
      </c>
      <c r="I980" s="15">
        <v>1085</v>
      </c>
      <c r="J980" s="15">
        <v>47</v>
      </c>
      <c r="L980" s="15">
        <v>1086</v>
      </c>
      <c r="M980" s="15">
        <v>47</v>
      </c>
      <c r="O980" s="15">
        <v>1086</v>
      </c>
      <c r="P980" s="15">
        <v>47</v>
      </c>
      <c r="R980" s="15">
        <f>ROW('us01'!AU1086)</f>
        <v>1086</v>
      </c>
      <c r="S980" s="15">
        <f>COLUMN('us01'!AU1086)</f>
        <v>47</v>
      </c>
    </row>
    <row r="981" spans="3:19">
      <c r="C981" s="476">
        <v>1085</v>
      </c>
      <c r="D981" s="476">
        <v>47</v>
      </c>
      <c r="E981" s="476"/>
      <c r="F981" s="476">
        <v>1086</v>
      </c>
      <c r="G981" s="15">
        <v>47</v>
      </c>
      <c r="I981" s="15">
        <v>1086</v>
      </c>
      <c r="J981" s="15">
        <v>47</v>
      </c>
      <c r="L981" s="15">
        <v>1087</v>
      </c>
      <c r="M981" s="15">
        <v>47</v>
      </c>
      <c r="O981" s="15">
        <v>1087</v>
      </c>
      <c r="P981" s="15">
        <v>47</v>
      </c>
      <c r="R981" s="15">
        <f>ROW('us01'!AU1087)</f>
        <v>1087</v>
      </c>
      <c r="S981" s="15">
        <f>COLUMN('us01'!AU1087)</f>
        <v>47</v>
      </c>
    </row>
    <row r="982" spans="3:19">
      <c r="C982" s="476">
        <v>1086</v>
      </c>
      <c r="D982" s="476">
        <v>47</v>
      </c>
      <c r="E982" s="476"/>
      <c r="F982" s="476">
        <v>1087</v>
      </c>
      <c r="G982" s="15">
        <v>47</v>
      </c>
      <c r="I982" s="15">
        <v>1087</v>
      </c>
      <c r="J982" s="15">
        <v>47</v>
      </c>
      <c r="L982" s="15">
        <v>1088</v>
      </c>
      <c r="M982" s="15">
        <v>47</v>
      </c>
      <c r="O982" s="15">
        <v>1088</v>
      </c>
      <c r="P982" s="15">
        <v>47</v>
      </c>
      <c r="R982" s="15">
        <f>ROW('us01'!AU1088)</f>
        <v>1088</v>
      </c>
      <c r="S982" s="15">
        <f>COLUMN('us01'!AU1088)</f>
        <v>47</v>
      </c>
    </row>
    <row r="983" spans="3:19">
      <c r="C983" s="476">
        <v>1087</v>
      </c>
      <c r="D983" s="476">
        <v>47</v>
      </c>
      <c r="E983" s="476"/>
      <c r="F983" s="476">
        <v>1088</v>
      </c>
      <c r="G983" s="15">
        <v>47</v>
      </c>
      <c r="I983" s="15">
        <v>1088</v>
      </c>
      <c r="J983" s="15">
        <v>47</v>
      </c>
      <c r="L983" s="15">
        <v>1089</v>
      </c>
      <c r="M983" s="15">
        <v>47</v>
      </c>
      <c r="O983" s="15">
        <v>1089</v>
      </c>
      <c r="P983" s="15">
        <v>47</v>
      </c>
      <c r="R983" s="15">
        <f>ROW('us01'!AU1089)</f>
        <v>1089</v>
      </c>
      <c r="S983" s="15">
        <f>COLUMN('us01'!AU1089)</f>
        <v>47</v>
      </c>
    </row>
    <row r="984" spans="3:19">
      <c r="C984" s="476">
        <v>1088</v>
      </c>
      <c r="D984" s="476">
        <v>47</v>
      </c>
      <c r="E984" s="476"/>
      <c r="F984" s="476">
        <v>1089</v>
      </c>
      <c r="G984" s="15">
        <v>47</v>
      </c>
      <c r="I984" s="15">
        <v>1089</v>
      </c>
      <c r="J984" s="15">
        <v>47</v>
      </c>
      <c r="L984" s="15">
        <v>1090</v>
      </c>
      <c r="M984" s="15">
        <v>47</v>
      </c>
      <c r="O984" s="15">
        <v>1090</v>
      </c>
      <c r="P984" s="15">
        <v>47</v>
      </c>
      <c r="R984" s="15">
        <f>ROW('us01'!AU1090)</f>
        <v>1090</v>
      </c>
      <c r="S984" s="15">
        <f>COLUMN('us01'!AU1090)</f>
        <v>47</v>
      </c>
    </row>
    <row r="985" spans="3:19">
      <c r="C985" s="476">
        <v>1089</v>
      </c>
      <c r="D985" s="476">
        <v>47</v>
      </c>
      <c r="E985" s="476"/>
      <c r="F985" s="476">
        <v>1090</v>
      </c>
      <c r="G985" s="15">
        <v>47</v>
      </c>
      <c r="I985" s="15">
        <v>1090</v>
      </c>
      <c r="J985" s="15">
        <v>47</v>
      </c>
      <c r="L985" s="15">
        <v>1091</v>
      </c>
      <c r="M985" s="15">
        <v>47</v>
      </c>
      <c r="O985" s="15">
        <v>1091</v>
      </c>
      <c r="P985" s="15">
        <v>47</v>
      </c>
      <c r="R985" s="15">
        <f>ROW('us01'!AU1091)</f>
        <v>1091</v>
      </c>
      <c r="S985" s="15">
        <f>COLUMN('us01'!AU1091)</f>
        <v>47</v>
      </c>
    </row>
    <row r="986" spans="3:19">
      <c r="C986" s="476">
        <v>1090</v>
      </c>
      <c r="D986" s="476">
        <v>47</v>
      </c>
      <c r="E986" s="476"/>
      <c r="F986" s="476">
        <v>1091</v>
      </c>
      <c r="G986" s="15">
        <v>47</v>
      </c>
      <c r="I986" s="15">
        <v>1091</v>
      </c>
      <c r="J986" s="15">
        <v>47</v>
      </c>
      <c r="L986" s="15">
        <v>1092</v>
      </c>
      <c r="M986" s="15">
        <v>47</v>
      </c>
      <c r="O986" s="15">
        <v>1092</v>
      </c>
      <c r="P986" s="15">
        <v>47</v>
      </c>
      <c r="R986" s="15">
        <f>ROW('us01'!AU1092)</f>
        <v>1092</v>
      </c>
      <c r="S986" s="15">
        <f>COLUMN('us01'!AU1092)</f>
        <v>47</v>
      </c>
    </row>
    <row r="987" spans="3:19">
      <c r="C987" s="476">
        <v>1091</v>
      </c>
      <c r="D987" s="476">
        <v>47</v>
      </c>
      <c r="E987" s="476"/>
      <c r="F987" s="476">
        <v>1092</v>
      </c>
      <c r="G987" s="15">
        <v>47</v>
      </c>
      <c r="I987" s="15">
        <v>1092</v>
      </c>
      <c r="J987" s="15">
        <v>47</v>
      </c>
      <c r="L987" s="15">
        <v>1093</v>
      </c>
      <c r="M987" s="15">
        <v>47</v>
      </c>
      <c r="O987" s="15">
        <v>1093</v>
      </c>
      <c r="P987" s="15">
        <v>47</v>
      </c>
      <c r="R987" s="15">
        <f>ROW('us01'!AU1093)</f>
        <v>1093</v>
      </c>
      <c r="S987" s="15">
        <f>COLUMN('us01'!AU1093)</f>
        <v>47</v>
      </c>
    </row>
    <row r="988" spans="3:19">
      <c r="C988" s="476">
        <v>1092</v>
      </c>
      <c r="D988" s="476">
        <v>47</v>
      </c>
      <c r="E988" s="476"/>
      <c r="F988" s="476">
        <v>1093</v>
      </c>
      <c r="G988" s="15">
        <v>47</v>
      </c>
      <c r="I988" s="15">
        <v>1093</v>
      </c>
      <c r="J988" s="15">
        <v>47</v>
      </c>
      <c r="L988" s="15">
        <v>1094</v>
      </c>
      <c r="M988" s="15">
        <v>47</v>
      </c>
      <c r="O988" s="15">
        <v>1094</v>
      </c>
      <c r="P988" s="15">
        <v>47</v>
      </c>
      <c r="R988" s="15">
        <f>ROW('us01'!AU1094)</f>
        <v>1094</v>
      </c>
      <c r="S988" s="15">
        <f>COLUMN('us01'!AU1094)</f>
        <v>47</v>
      </c>
    </row>
    <row r="989" spans="3:19">
      <c r="C989" s="476">
        <v>1093</v>
      </c>
      <c r="D989" s="476">
        <v>47</v>
      </c>
      <c r="E989" s="476"/>
      <c r="F989" s="476">
        <v>1094</v>
      </c>
      <c r="G989" s="15">
        <v>47</v>
      </c>
      <c r="I989" s="15">
        <v>1094</v>
      </c>
      <c r="J989" s="15">
        <v>47</v>
      </c>
      <c r="L989" s="15">
        <v>1095</v>
      </c>
      <c r="M989" s="15">
        <v>47</v>
      </c>
      <c r="O989" s="15">
        <v>1095</v>
      </c>
      <c r="P989" s="15">
        <v>47</v>
      </c>
      <c r="R989" s="15">
        <f>ROW('us01'!AU1095)</f>
        <v>1095</v>
      </c>
      <c r="S989" s="15">
        <f>COLUMN('us01'!AU1095)</f>
        <v>47</v>
      </c>
    </row>
    <row r="990" spans="3:19">
      <c r="C990" s="476">
        <v>1094</v>
      </c>
      <c r="D990" s="476">
        <v>47</v>
      </c>
      <c r="E990" s="476"/>
      <c r="F990" s="476">
        <v>1095</v>
      </c>
      <c r="G990" s="15">
        <v>47</v>
      </c>
      <c r="I990" s="15">
        <v>1095</v>
      </c>
      <c r="J990" s="15">
        <v>47</v>
      </c>
      <c r="L990" s="15">
        <v>1096</v>
      </c>
      <c r="M990" s="15">
        <v>47</v>
      </c>
      <c r="O990" s="15">
        <v>1096</v>
      </c>
      <c r="P990" s="15">
        <v>47</v>
      </c>
      <c r="R990" s="15">
        <f>ROW('us01'!AU1096)</f>
        <v>1096</v>
      </c>
      <c r="S990" s="15">
        <f>COLUMN('us01'!AU1096)</f>
        <v>47</v>
      </c>
    </row>
    <row r="991" spans="3:19">
      <c r="C991" s="476">
        <v>1095</v>
      </c>
      <c r="D991" s="476">
        <v>47</v>
      </c>
      <c r="E991" s="476"/>
      <c r="F991" s="476">
        <v>1096</v>
      </c>
      <c r="G991" s="15">
        <v>47</v>
      </c>
      <c r="I991" s="15">
        <v>1096</v>
      </c>
      <c r="J991" s="15">
        <v>47</v>
      </c>
      <c r="L991" s="15">
        <v>1097</v>
      </c>
      <c r="M991" s="15">
        <v>47</v>
      </c>
      <c r="O991" s="15">
        <v>1097</v>
      </c>
      <c r="P991" s="15">
        <v>47</v>
      </c>
      <c r="R991" s="15">
        <f>ROW('us01'!AU1097)</f>
        <v>1097</v>
      </c>
      <c r="S991" s="15">
        <f>COLUMN('us01'!AU1097)</f>
        <v>47</v>
      </c>
    </row>
    <row r="992" spans="3:19">
      <c r="C992" s="476">
        <v>1096</v>
      </c>
      <c r="D992" s="476">
        <v>47</v>
      </c>
      <c r="E992" s="476"/>
      <c r="F992" s="476">
        <v>1097</v>
      </c>
      <c r="G992" s="15">
        <v>47</v>
      </c>
      <c r="I992" s="15">
        <v>1097</v>
      </c>
      <c r="J992" s="15">
        <v>47</v>
      </c>
      <c r="L992" s="15">
        <v>1098</v>
      </c>
      <c r="M992" s="15">
        <v>47</v>
      </c>
      <c r="O992" s="15">
        <v>1098</v>
      </c>
      <c r="P992" s="15">
        <v>47</v>
      </c>
      <c r="R992" s="15">
        <f>ROW('us01'!AU1098)</f>
        <v>1098</v>
      </c>
      <c r="S992" s="15">
        <f>COLUMN('us01'!AU1098)</f>
        <v>47</v>
      </c>
    </row>
    <row r="993" spans="3:19">
      <c r="C993" s="476">
        <v>1097</v>
      </c>
      <c r="D993" s="476">
        <v>47</v>
      </c>
      <c r="E993" s="476"/>
      <c r="F993" s="476">
        <v>1098</v>
      </c>
      <c r="G993" s="15">
        <v>47</v>
      </c>
      <c r="I993" s="15">
        <v>1098</v>
      </c>
      <c r="J993" s="15">
        <v>47</v>
      </c>
      <c r="L993" s="15">
        <v>1099</v>
      </c>
      <c r="M993" s="15">
        <v>47</v>
      </c>
      <c r="O993" s="15">
        <v>1099</v>
      </c>
      <c r="P993" s="15">
        <v>47</v>
      </c>
      <c r="R993" s="15">
        <f>ROW('us01'!AU1099)</f>
        <v>1099</v>
      </c>
      <c r="S993" s="15">
        <f>COLUMN('us01'!AU1099)</f>
        <v>47</v>
      </c>
    </row>
    <row r="994" spans="3:19">
      <c r="C994" s="476">
        <v>1098</v>
      </c>
      <c r="D994" s="476">
        <v>47</v>
      </c>
      <c r="E994" s="476"/>
      <c r="F994" s="476">
        <v>1099</v>
      </c>
      <c r="G994" s="15">
        <v>47</v>
      </c>
      <c r="I994" s="15">
        <v>1099</v>
      </c>
      <c r="J994" s="15">
        <v>47</v>
      </c>
      <c r="L994" s="15">
        <v>1100</v>
      </c>
      <c r="M994" s="15">
        <v>47</v>
      </c>
      <c r="O994" s="15">
        <v>1100</v>
      </c>
      <c r="P994" s="15">
        <v>47</v>
      </c>
      <c r="R994" s="15">
        <f>ROW('us01'!AU1100)</f>
        <v>1100</v>
      </c>
      <c r="S994" s="15">
        <f>COLUMN('us01'!AU1100)</f>
        <v>47</v>
      </c>
    </row>
    <row r="995" spans="3:19">
      <c r="C995" s="476">
        <v>1099</v>
      </c>
      <c r="D995" s="476">
        <v>47</v>
      </c>
      <c r="E995" s="476"/>
      <c r="F995" s="476">
        <v>1100</v>
      </c>
      <c r="G995" s="15">
        <v>47</v>
      </c>
      <c r="I995" s="15">
        <v>1100</v>
      </c>
      <c r="J995" s="15">
        <v>47</v>
      </c>
      <c r="L995" s="15">
        <v>1101</v>
      </c>
      <c r="M995" s="15">
        <v>47</v>
      </c>
      <c r="O995" s="15">
        <v>1101</v>
      </c>
      <c r="P995" s="15">
        <v>47</v>
      </c>
      <c r="R995" s="15">
        <f>ROW('us01'!AU1101)</f>
        <v>1101</v>
      </c>
      <c r="S995" s="15">
        <f>COLUMN('us01'!AU1101)</f>
        <v>47</v>
      </c>
    </row>
    <row r="996" spans="3:19">
      <c r="C996" s="476">
        <v>1100</v>
      </c>
      <c r="D996" s="476">
        <v>47</v>
      </c>
      <c r="E996" s="476"/>
      <c r="F996" s="476">
        <v>1101</v>
      </c>
      <c r="G996" s="15">
        <v>47</v>
      </c>
      <c r="I996" s="15">
        <v>1101</v>
      </c>
      <c r="J996" s="15">
        <v>47</v>
      </c>
      <c r="L996" s="15">
        <v>1102</v>
      </c>
      <c r="M996" s="15">
        <v>47</v>
      </c>
      <c r="O996" s="15">
        <v>1102</v>
      </c>
      <c r="P996" s="15">
        <v>47</v>
      </c>
      <c r="R996" s="15">
        <f>ROW('us01'!AU1102)</f>
        <v>1102</v>
      </c>
      <c r="S996" s="15">
        <f>COLUMN('us01'!AU1102)</f>
        <v>47</v>
      </c>
    </row>
    <row r="997" spans="3:19">
      <c r="C997" s="476">
        <v>1101</v>
      </c>
      <c r="D997" s="476">
        <v>47</v>
      </c>
      <c r="E997" s="476"/>
      <c r="F997" s="476">
        <v>1102</v>
      </c>
      <c r="G997" s="15">
        <v>47</v>
      </c>
      <c r="I997" s="15">
        <v>1102</v>
      </c>
      <c r="J997" s="15">
        <v>47</v>
      </c>
      <c r="L997" s="15">
        <v>1103</v>
      </c>
      <c r="M997" s="15">
        <v>47</v>
      </c>
      <c r="O997" s="15">
        <v>1103</v>
      </c>
      <c r="P997" s="15">
        <v>47</v>
      </c>
      <c r="R997" s="15">
        <f>ROW('us01'!AU1103)</f>
        <v>1103</v>
      </c>
      <c r="S997" s="15">
        <f>COLUMN('us01'!AU1103)</f>
        <v>47</v>
      </c>
    </row>
    <row r="998" spans="3:19">
      <c r="C998" s="476">
        <v>1102</v>
      </c>
      <c r="D998" s="476">
        <v>47</v>
      </c>
      <c r="E998" s="476"/>
      <c r="F998" s="476">
        <v>1103</v>
      </c>
      <c r="G998" s="15">
        <v>47</v>
      </c>
      <c r="I998" s="15">
        <v>1103</v>
      </c>
      <c r="J998" s="15">
        <v>47</v>
      </c>
      <c r="L998" s="15">
        <v>1104</v>
      </c>
      <c r="M998" s="15">
        <v>47</v>
      </c>
      <c r="O998" s="15">
        <v>1104</v>
      </c>
      <c r="P998" s="15">
        <v>47</v>
      </c>
      <c r="R998" s="15">
        <f>ROW('us01'!AU1104)</f>
        <v>1104</v>
      </c>
      <c r="S998" s="15">
        <f>COLUMN('us01'!AU1104)</f>
        <v>47</v>
      </c>
    </row>
    <row r="999" spans="3:19">
      <c r="C999" s="476">
        <v>1103</v>
      </c>
      <c r="D999" s="476">
        <v>47</v>
      </c>
      <c r="E999" s="476"/>
      <c r="F999" s="476">
        <v>1104</v>
      </c>
      <c r="G999" s="15">
        <v>47</v>
      </c>
      <c r="I999" s="15">
        <v>1104</v>
      </c>
      <c r="J999" s="15">
        <v>47</v>
      </c>
      <c r="L999" s="15">
        <v>1105</v>
      </c>
      <c r="M999" s="15">
        <v>47</v>
      </c>
      <c r="O999" s="15">
        <v>1105</v>
      </c>
      <c r="P999" s="15">
        <v>47</v>
      </c>
      <c r="R999" s="15">
        <f>ROW('us01'!AU1105)</f>
        <v>1105</v>
      </c>
      <c r="S999" s="15">
        <f>COLUMN('us01'!AU1105)</f>
        <v>47</v>
      </c>
    </row>
    <row r="1000" spans="3:19">
      <c r="C1000" s="476">
        <v>1104</v>
      </c>
      <c r="D1000" s="476">
        <v>47</v>
      </c>
      <c r="E1000" s="476"/>
      <c r="F1000" s="476">
        <v>1105</v>
      </c>
      <c r="G1000" s="15">
        <v>47</v>
      </c>
      <c r="I1000" s="15">
        <v>1105</v>
      </c>
      <c r="J1000" s="15">
        <v>47</v>
      </c>
      <c r="L1000" s="15">
        <v>1106</v>
      </c>
      <c r="M1000" s="15">
        <v>47</v>
      </c>
      <c r="O1000" s="15">
        <v>1106</v>
      </c>
      <c r="P1000" s="15">
        <v>47</v>
      </c>
      <c r="R1000" s="15">
        <f>ROW('us01'!AU1106)</f>
        <v>1106</v>
      </c>
      <c r="S1000" s="15">
        <f>COLUMN('us01'!AU1106)</f>
        <v>47</v>
      </c>
    </row>
    <row r="1001" spans="3:19">
      <c r="C1001" s="476">
        <v>1105</v>
      </c>
      <c r="D1001" s="476">
        <v>47</v>
      </c>
      <c r="E1001" s="476"/>
      <c r="F1001" s="476">
        <v>1106</v>
      </c>
      <c r="G1001" s="15">
        <v>47</v>
      </c>
      <c r="I1001" s="15">
        <v>1106</v>
      </c>
      <c r="J1001" s="15">
        <v>47</v>
      </c>
      <c r="L1001" s="15">
        <v>1107</v>
      </c>
      <c r="M1001" s="15">
        <v>47</v>
      </c>
      <c r="O1001" s="15">
        <v>1107</v>
      </c>
      <c r="P1001" s="15">
        <v>47</v>
      </c>
      <c r="R1001" s="15">
        <f>ROW('us01'!AU1107)</f>
        <v>1107</v>
      </c>
      <c r="S1001" s="15">
        <f>COLUMN('us01'!AU1107)</f>
        <v>47</v>
      </c>
    </row>
    <row r="1002" spans="3:19">
      <c r="C1002" s="476">
        <v>1106</v>
      </c>
      <c r="D1002" s="476">
        <v>47</v>
      </c>
      <c r="E1002" s="476"/>
      <c r="F1002" s="476">
        <v>1107</v>
      </c>
      <c r="G1002" s="15">
        <v>47</v>
      </c>
      <c r="I1002" s="15">
        <v>1107</v>
      </c>
      <c r="J1002" s="15">
        <v>47</v>
      </c>
      <c r="L1002" s="15">
        <v>1108</v>
      </c>
      <c r="M1002" s="15">
        <v>47</v>
      </c>
      <c r="O1002" s="15">
        <v>1108</v>
      </c>
      <c r="P1002" s="15">
        <v>47</v>
      </c>
      <c r="R1002" s="15">
        <f>ROW('us01'!AU1108)</f>
        <v>1108</v>
      </c>
      <c r="S1002" s="15">
        <f>COLUMN('us01'!AU1108)</f>
        <v>47</v>
      </c>
    </row>
    <row r="1003" spans="3:19">
      <c r="C1003" s="476">
        <v>1107</v>
      </c>
      <c r="D1003" s="476">
        <v>47</v>
      </c>
      <c r="E1003" s="476"/>
      <c r="F1003" s="476">
        <v>1108</v>
      </c>
      <c r="G1003" s="15">
        <v>47</v>
      </c>
      <c r="I1003" s="15">
        <v>1108</v>
      </c>
      <c r="J1003" s="15">
        <v>47</v>
      </c>
      <c r="L1003" s="15">
        <v>1109</v>
      </c>
      <c r="M1003" s="15">
        <v>47</v>
      </c>
      <c r="O1003" s="15">
        <v>1109</v>
      </c>
      <c r="P1003" s="15">
        <v>47</v>
      </c>
      <c r="R1003" s="15">
        <f>ROW('us01'!AU1109)</f>
        <v>1109</v>
      </c>
      <c r="S1003" s="15">
        <f>COLUMN('us01'!AU1109)</f>
        <v>47</v>
      </c>
    </row>
    <row r="1004" spans="3:19">
      <c r="C1004" s="476">
        <v>1108</v>
      </c>
      <c r="D1004" s="476">
        <v>47</v>
      </c>
      <c r="E1004" s="476"/>
      <c r="F1004" s="476">
        <v>1109</v>
      </c>
      <c r="G1004" s="15">
        <v>47</v>
      </c>
      <c r="I1004" s="15">
        <v>1109</v>
      </c>
      <c r="J1004" s="15">
        <v>47</v>
      </c>
      <c r="L1004" s="15">
        <v>1110</v>
      </c>
      <c r="M1004" s="15">
        <v>47</v>
      </c>
      <c r="O1004" s="15">
        <v>1110</v>
      </c>
      <c r="P1004" s="15">
        <v>47</v>
      </c>
      <c r="R1004" s="15">
        <f>ROW('us01'!AU1110)</f>
        <v>1110</v>
      </c>
      <c r="S1004" s="15">
        <f>COLUMN('us01'!AU1110)</f>
        <v>47</v>
      </c>
    </row>
    <row r="1005" spans="3:19">
      <c r="C1005" s="476">
        <v>1109</v>
      </c>
      <c r="D1005" s="476">
        <v>47</v>
      </c>
      <c r="E1005" s="476"/>
      <c r="F1005" s="476">
        <v>1110</v>
      </c>
      <c r="G1005" s="15">
        <v>47</v>
      </c>
      <c r="I1005" s="15">
        <v>1110</v>
      </c>
      <c r="J1005" s="15">
        <v>47</v>
      </c>
      <c r="L1005" s="15">
        <v>1111</v>
      </c>
      <c r="M1005" s="15">
        <v>47</v>
      </c>
      <c r="O1005" s="15">
        <v>1111</v>
      </c>
      <c r="P1005" s="15">
        <v>47</v>
      </c>
      <c r="R1005" s="15">
        <f>ROW('us01'!AU1111)</f>
        <v>1111</v>
      </c>
      <c r="S1005" s="15">
        <f>COLUMN('us01'!AU1111)</f>
        <v>47</v>
      </c>
    </row>
    <row r="1006" spans="3:19">
      <c r="C1006" s="476">
        <v>1110</v>
      </c>
      <c r="D1006" s="476">
        <v>47</v>
      </c>
      <c r="E1006" s="476"/>
      <c r="F1006" s="476">
        <v>1111</v>
      </c>
      <c r="G1006" s="15">
        <v>47</v>
      </c>
      <c r="I1006" s="15">
        <v>1111</v>
      </c>
      <c r="J1006" s="15">
        <v>47</v>
      </c>
      <c r="L1006" s="15">
        <v>1112</v>
      </c>
      <c r="M1006" s="15">
        <v>47</v>
      </c>
      <c r="O1006" s="15">
        <v>1112</v>
      </c>
      <c r="P1006" s="15">
        <v>47</v>
      </c>
      <c r="R1006" s="15">
        <f>ROW('us01'!AU1112)</f>
        <v>1112</v>
      </c>
      <c r="S1006" s="15">
        <f>COLUMN('us01'!AU1112)</f>
        <v>47</v>
      </c>
    </row>
    <row r="1007" spans="3:19">
      <c r="C1007" s="476">
        <v>1111</v>
      </c>
      <c r="D1007" s="476">
        <v>47</v>
      </c>
      <c r="E1007" s="476"/>
      <c r="F1007" s="476">
        <v>1112</v>
      </c>
      <c r="G1007" s="15">
        <v>47</v>
      </c>
      <c r="I1007" s="15">
        <v>1112</v>
      </c>
      <c r="J1007" s="15">
        <v>47</v>
      </c>
      <c r="L1007" s="15">
        <v>1113</v>
      </c>
      <c r="M1007" s="15">
        <v>47</v>
      </c>
      <c r="O1007" s="15">
        <v>1113</v>
      </c>
      <c r="P1007" s="15">
        <v>47</v>
      </c>
      <c r="R1007" s="15">
        <f>ROW('us01'!AU1113)</f>
        <v>1113</v>
      </c>
      <c r="S1007" s="15">
        <f>COLUMN('us01'!AU1113)</f>
        <v>47</v>
      </c>
    </row>
    <row r="1008" spans="3:19">
      <c r="C1008" s="476">
        <v>1112</v>
      </c>
      <c r="D1008" s="476">
        <v>47</v>
      </c>
      <c r="E1008" s="476"/>
      <c r="F1008" s="476">
        <v>1113</v>
      </c>
      <c r="G1008" s="15">
        <v>47</v>
      </c>
      <c r="I1008" s="15">
        <v>1113</v>
      </c>
      <c r="J1008" s="15">
        <v>47</v>
      </c>
      <c r="L1008" s="15">
        <v>1114</v>
      </c>
      <c r="M1008" s="15">
        <v>47</v>
      </c>
      <c r="O1008" s="15">
        <v>1114</v>
      </c>
      <c r="P1008" s="15">
        <v>47</v>
      </c>
      <c r="R1008" s="15">
        <f>ROW('us01'!AU1114)</f>
        <v>1114</v>
      </c>
      <c r="S1008" s="15">
        <f>COLUMN('us01'!AU1114)</f>
        <v>47</v>
      </c>
    </row>
    <row r="1009" spans="3:19">
      <c r="C1009" s="476">
        <v>1113</v>
      </c>
      <c r="D1009" s="476">
        <v>47</v>
      </c>
      <c r="E1009" s="476"/>
      <c r="F1009" s="476">
        <v>1114</v>
      </c>
      <c r="G1009" s="15">
        <v>47</v>
      </c>
      <c r="I1009" s="15">
        <v>1114</v>
      </c>
      <c r="J1009" s="15">
        <v>47</v>
      </c>
      <c r="L1009" s="15">
        <v>1115</v>
      </c>
      <c r="M1009" s="15">
        <v>47</v>
      </c>
      <c r="O1009" s="15">
        <v>1115</v>
      </c>
      <c r="P1009" s="15">
        <v>47</v>
      </c>
      <c r="R1009" s="15">
        <f>ROW('us01'!AU1115)</f>
        <v>1115</v>
      </c>
      <c r="S1009" s="15">
        <f>COLUMN('us01'!AU1115)</f>
        <v>47</v>
      </c>
    </row>
    <row r="1010" spans="3:19">
      <c r="C1010" s="476">
        <v>1114</v>
      </c>
      <c r="D1010" s="476">
        <v>47</v>
      </c>
      <c r="E1010" s="476"/>
      <c r="F1010" s="476">
        <v>1115</v>
      </c>
      <c r="G1010" s="15">
        <v>47</v>
      </c>
      <c r="I1010" s="15">
        <v>1115</v>
      </c>
      <c r="J1010" s="15">
        <v>47</v>
      </c>
      <c r="L1010" s="15">
        <v>1116</v>
      </c>
      <c r="M1010" s="15">
        <v>47</v>
      </c>
      <c r="O1010" s="15">
        <v>1116</v>
      </c>
      <c r="P1010" s="15">
        <v>47</v>
      </c>
      <c r="R1010" s="15">
        <f>ROW('us01'!AU1116)</f>
        <v>1116</v>
      </c>
      <c r="S1010" s="15">
        <f>COLUMN('us01'!AU1116)</f>
        <v>47</v>
      </c>
    </row>
    <row r="1011" spans="3:19">
      <c r="C1011" s="476">
        <v>1115</v>
      </c>
      <c r="D1011" s="476">
        <v>47</v>
      </c>
      <c r="E1011" s="476"/>
      <c r="F1011" s="476">
        <v>1116</v>
      </c>
      <c r="G1011" s="15">
        <v>47</v>
      </c>
      <c r="I1011" s="15">
        <v>1116</v>
      </c>
      <c r="J1011" s="15">
        <v>47</v>
      </c>
      <c r="L1011" s="15">
        <v>1117</v>
      </c>
      <c r="M1011" s="15">
        <v>47</v>
      </c>
      <c r="O1011" s="15">
        <v>1117</v>
      </c>
      <c r="P1011" s="15">
        <v>47</v>
      </c>
      <c r="R1011" s="15">
        <f>ROW('us01'!AU1117)</f>
        <v>1117</v>
      </c>
      <c r="S1011" s="15">
        <f>COLUMN('us01'!AU1117)</f>
        <v>47</v>
      </c>
    </row>
    <row r="1012" spans="3:19">
      <c r="C1012" s="476">
        <v>1116</v>
      </c>
      <c r="D1012" s="476">
        <v>47</v>
      </c>
      <c r="E1012" s="476"/>
      <c r="F1012" s="476">
        <v>1117</v>
      </c>
      <c r="G1012" s="15">
        <v>47</v>
      </c>
      <c r="I1012" s="15">
        <v>1117</v>
      </c>
      <c r="J1012" s="15">
        <v>47</v>
      </c>
      <c r="L1012" s="15">
        <v>1118</v>
      </c>
      <c r="M1012" s="15">
        <v>47</v>
      </c>
      <c r="O1012" s="15">
        <v>1118</v>
      </c>
      <c r="P1012" s="15">
        <v>47</v>
      </c>
      <c r="R1012" s="15">
        <f>ROW('us01'!AU1118)</f>
        <v>1118</v>
      </c>
      <c r="S1012" s="15">
        <f>COLUMN('us01'!AU1118)</f>
        <v>47</v>
      </c>
    </row>
    <row r="1013" spans="3:19">
      <c r="C1013" s="476">
        <v>1117</v>
      </c>
      <c r="D1013" s="476">
        <v>47</v>
      </c>
      <c r="E1013" s="476"/>
      <c r="F1013" s="476">
        <v>1118</v>
      </c>
      <c r="G1013" s="15">
        <v>47</v>
      </c>
      <c r="I1013" s="15">
        <v>1118</v>
      </c>
      <c r="J1013" s="15">
        <v>47</v>
      </c>
      <c r="L1013" s="15">
        <v>1119</v>
      </c>
      <c r="M1013" s="15">
        <v>47</v>
      </c>
      <c r="O1013" s="15">
        <v>1119</v>
      </c>
      <c r="P1013" s="15">
        <v>47</v>
      </c>
      <c r="R1013" s="15">
        <f>ROW('us01'!AU1119)</f>
        <v>1119</v>
      </c>
      <c r="S1013" s="15">
        <f>COLUMN('us01'!AU1119)</f>
        <v>47</v>
      </c>
    </row>
    <row r="1014" spans="3:19">
      <c r="C1014" s="476">
        <v>1118</v>
      </c>
      <c r="D1014" s="476">
        <v>47</v>
      </c>
      <c r="E1014" s="476"/>
      <c r="F1014" s="476">
        <v>1119</v>
      </c>
      <c r="G1014" s="15">
        <v>47</v>
      </c>
      <c r="I1014" s="15">
        <v>1119</v>
      </c>
      <c r="J1014" s="15">
        <v>47</v>
      </c>
      <c r="L1014" s="15">
        <v>1120</v>
      </c>
      <c r="M1014" s="15">
        <v>47</v>
      </c>
      <c r="O1014" s="15">
        <v>1120</v>
      </c>
      <c r="P1014" s="15">
        <v>47</v>
      </c>
      <c r="R1014" s="15">
        <f>ROW('us01'!AU1120)</f>
        <v>1120</v>
      </c>
      <c r="S1014" s="15">
        <f>COLUMN('us01'!AU1120)</f>
        <v>47</v>
      </c>
    </row>
    <row r="1015" spans="3:19">
      <c r="C1015" s="476">
        <v>1119</v>
      </c>
      <c r="D1015" s="476">
        <v>47</v>
      </c>
      <c r="E1015" s="476"/>
      <c r="F1015" s="476">
        <v>1120</v>
      </c>
      <c r="G1015" s="15">
        <v>47</v>
      </c>
      <c r="I1015" s="15">
        <v>1120</v>
      </c>
      <c r="J1015" s="15">
        <v>47</v>
      </c>
      <c r="L1015" s="15">
        <v>1121</v>
      </c>
      <c r="M1015" s="15">
        <v>47</v>
      </c>
      <c r="O1015" s="15">
        <v>1121</v>
      </c>
      <c r="P1015" s="15">
        <v>47</v>
      </c>
      <c r="R1015" s="15">
        <f>ROW('us01'!AU1121)</f>
        <v>1121</v>
      </c>
      <c r="S1015" s="15">
        <f>COLUMN('us01'!AU1121)</f>
        <v>47</v>
      </c>
    </row>
    <row r="1016" spans="3:19">
      <c r="C1016" s="476">
        <v>1120</v>
      </c>
      <c r="D1016" s="476">
        <v>47</v>
      </c>
      <c r="E1016" s="476"/>
      <c r="F1016" s="476">
        <v>1121</v>
      </c>
      <c r="G1016" s="15">
        <v>47</v>
      </c>
      <c r="I1016" s="15">
        <v>1121</v>
      </c>
      <c r="J1016" s="15">
        <v>47</v>
      </c>
      <c r="L1016" s="15">
        <v>1122</v>
      </c>
      <c r="M1016" s="15">
        <v>47</v>
      </c>
      <c r="O1016" s="15">
        <v>1122</v>
      </c>
      <c r="P1016" s="15">
        <v>47</v>
      </c>
      <c r="R1016" s="15">
        <f>ROW('us01'!AU1122)</f>
        <v>1122</v>
      </c>
      <c r="S1016" s="15">
        <f>COLUMN('us01'!AU1122)</f>
        <v>47</v>
      </c>
    </row>
    <row r="1017" spans="3:19">
      <c r="C1017" s="476">
        <v>1121</v>
      </c>
      <c r="D1017" s="476">
        <v>47</v>
      </c>
      <c r="E1017" s="476"/>
      <c r="F1017" s="476">
        <v>1122</v>
      </c>
      <c r="G1017" s="15">
        <v>47</v>
      </c>
      <c r="I1017" s="15">
        <v>1122</v>
      </c>
      <c r="J1017" s="15">
        <v>47</v>
      </c>
      <c r="L1017" s="15">
        <v>1123</v>
      </c>
      <c r="M1017" s="15">
        <v>47</v>
      </c>
      <c r="O1017" s="15">
        <v>1123</v>
      </c>
      <c r="P1017" s="15">
        <v>47</v>
      </c>
      <c r="R1017" s="15">
        <f>ROW('us01'!AU1123)</f>
        <v>1123</v>
      </c>
      <c r="S1017" s="15">
        <f>COLUMN('us01'!AU1123)</f>
        <v>47</v>
      </c>
    </row>
    <row r="1018" spans="3:19">
      <c r="C1018" s="476">
        <v>1122</v>
      </c>
      <c r="D1018" s="476">
        <v>47</v>
      </c>
      <c r="E1018" s="476"/>
      <c r="F1018" s="476">
        <v>1123</v>
      </c>
      <c r="G1018" s="15">
        <v>47</v>
      </c>
      <c r="I1018" s="15">
        <v>1123</v>
      </c>
      <c r="J1018" s="15">
        <v>47</v>
      </c>
      <c r="L1018" s="15">
        <v>1124</v>
      </c>
      <c r="M1018" s="15">
        <v>47</v>
      </c>
      <c r="O1018" s="15">
        <v>1124</v>
      </c>
      <c r="P1018" s="15">
        <v>47</v>
      </c>
      <c r="R1018" s="15">
        <f>ROW('us01'!AU1124)</f>
        <v>1124</v>
      </c>
      <c r="S1018" s="15">
        <f>COLUMN('us01'!AU1124)</f>
        <v>47</v>
      </c>
    </row>
    <row r="1019" spans="3:19">
      <c r="C1019" s="476">
        <v>1123</v>
      </c>
      <c r="D1019" s="476">
        <v>47</v>
      </c>
      <c r="E1019" s="476"/>
      <c r="F1019" s="476">
        <v>1124</v>
      </c>
      <c r="G1019" s="15">
        <v>47</v>
      </c>
      <c r="I1019" s="15">
        <v>1124</v>
      </c>
      <c r="J1019" s="15">
        <v>47</v>
      </c>
      <c r="L1019" s="15">
        <v>1125</v>
      </c>
      <c r="M1019" s="15">
        <v>47</v>
      </c>
      <c r="O1019" s="15">
        <v>1125</v>
      </c>
      <c r="P1019" s="15">
        <v>47</v>
      </c>
      <c r="R1019" s="15">
        <f>ROW('us01'!AU1125)</f>
        <v>1125</v>
      </c>
      <c r="S1019" s="15">
        <f>COLUMN('us01'!AU1125)</f>
        <v>47</v>
      </c>
    </row>
    <row r="1020" spans="3:19">
      <c r="C1020" s="476">
        <v>1124</v>
      </c>
      <c r="D1020" s="476">
        <v>47</v>
      </c>
      <c r="E1020" s="476"/>
      <c r="F1020" s="476">
        <v>1125</v>
      </c>
      <c r="G1020" s="15">
        <v>47</v>
      </c>
      <c r="I1020" s="15">
        <v>1125</v>
      </c>
      <c r="J1020" s="15">
        <v>47</v>
      </c>
      <c r="L1020" s="15">
        <v>1126</v>
      </c>
      <c r="M1020" s="15">
        <v>47</v>
      </c>
      <c r="O1020" s="15">
        <v>1126</v>
      </c>
      <c r="P1020" s="15">
        <v>47</v>
      </c>
      <c r="R1020" s="15">
        <f>ROW('us01'!AU1126)</f>
        <v>1126</v>
      </c>
      <c r="S1020" s="15">
        <f>COLUMN('us01'!AU1126)</f>
        <v>47</v>
      </c>
    </row>
    <row r="1021" spans="3:19">
      <c r="C1021" s="476">
        <v>1130</v>
      </c>
      <c r="D1021" s="476">
        <v>48</v>
      </c>
      <c r="E1021" s="476"/>
      <c r="F1021" s="476">
        <v>1131</v>
      </c>
      <c r="G1021" s="15">
        <v>48</v>
      </c>
      <c r="I1021" s="15">
        <v>1131</v>
      </c>
      <c r="J1021" s="15">
        <v>48</v>
      </c>
      <c r="L1021" s="15">
        <v>1132</v>
      </c>
      <c r="M1021" s="15">
        <v>48</v>
      </c>
      <c r="O1021" s="15">
        <v>1132</v>
      </c>
      <c r="P1021" s="15">
        <v>48</v>
      </c>
      <c r="R1021" s="15">
        <f>ROW('us01'!AV1132)</f>
        <v>1132</v>
      </c>
      <c r="S1021" s="15">
        <f>COLUMN('us01'!AV1132)</f>
        <v>48</v>
      </c>
    </row>
    <row r="1022" spans="3:19">
      <c r="C1022" s="476">
        <v>1134</v>
      </c>
      <c r="D1022" s="476">
        <v>16</v>
      </c>
      <c r="E1022" s="476"/>
      <c r="F1022" s="476">
        <v>1135</v>
      </c>
      <c r="G1022" s="15">
        <v>16</v>
      </c>
      <c r="I1022" s="15">
        <v>1135</v>
      </c>
      <c r="J1022" s="15">
        <v>16</v>
      </c>
      <c r="L1022" s="15">
        <v>1136</v>
      </c>
      <c r="M1022" s="15">
        <v>16</v>
      </c>
      <c r="O1022" s="15">
        <v>1136</v>
      </c>
      <c r="P1022" s="15">
        <v>16</v>
      </c>
      <c r="R1022" s="15">
        <f>ROW('us01'!P1136)</f>
        <v>1136</v>
      </c>
      <c r="S1022" s="15">
        <f>COLUMN('us01'!P1136)</f>
        <v>16</v>
      </c>
    </row>
    <row r="1023" spans="3:19">
      <c r="C1023" s="476">
        <v>1135</v>
      </c>
      <c r="D1023" s="476">
        <v>16</v>
      </c>
      <c r="E1023" s="476"/>
      <c r="F1023" s="476">
        <v>1136</v>
      </c>
      <c r="G1023" s="15">
        <v>16</v>
      </c>
      <c r="I1023" s="15">
        <v>1136</v>
      </c>
      <c r="J1023" s="15">
        <v>16</v>
      </c>
      <c r="L1023" s="15">
        <v>1137</v>
      </c>
      <c r="M1023" s="15">
        <v>16</v>
      </c>
      <c r="O1023" s="15">
        <v>1137</v>
      </c>
      <c r="P1023" s="15">
        <v>16</v>
      </c>
      <c r="R1023" s="15">
        <f>ROW('us01'!P1137)</f>
        <v>1137</v>
      </c>
      <c r="S1023" s="15">
        <f>COLUMN('us01'!P1137)</f>
        <v>16</v>
      </c>
    </row>
    <row r="1024" spans="3:19">
      <c r="C1024" s="476">
        <v>1136</v>
      </c>
      <c r="D1024" s="476">
        <v>16</v>
      </c>
      <c r="E1024" s="476"/>
      <c r="F1024" s="476">
        <v>1137</v>
      </c>
      <c r="G1024" s="15">
        <v>16</v>
      </c>
      <c r="I1024" s="15">
        <v>1137</v>
      </c>
      <c r="J1024" s="15">
        <v>16</v>
      </c>
      <c r="L1024" s="15">
        <v>1138</v>
      </c>
      <c r="M1024" s="15">
        <v>16</v>
      </c>
      <c r="O1024" s="15">
        <v>1138</v>
      </c>
      <c r="P1024" s="15">
        <v>16</v>
      </c>
      <c r="R1024" s="15">
        <f>ROW('us01'!P1138)</f>
        <v>1138</v>
      </c>
      <c r="S1024" s="15">
        <f>COLUMN('us01'!P1138)</f>
        <v>16</v>
      </c>
    </row>
    <row r="1025" spans="3:19">
      <c r="C1025" s="476">
        <v>1137</v>
      </c>
      <c r="D1025" s="476">
        <v>16</v>
      </c>
      <c r="E1025" s="476"/>
      <c r="F1025" s="476">
        <v>1138</v>
      </c>
      <c r="G1025" s="15">
        <v>16</v>
      </c>
      <c r="I1025" s="15">
        <v>1138</v>
      </c>
      <c r="J1025" s="15">
        <v>16</v>
      </c>
      <c r="L1025" s="15">
        <v>1139</v>
      </c>
      <c r="M1025" s="15">
        <v>16</v>
      </c>
      <c r="O1025" s="15">
        <v>1139</v>
      </c>
      <c r="P1025" s="15">
        <v>16</v>
      </c>
      <c r="R1025" s="15">
        <f>ROW('us01'!P1139)</f>
        <v>1139</v>
      </c>
      <c r="S1025" s="15">
        <f>COLUMN('us01'!P1139)</f>
        <v>16</v>
      </c>
    </row>
    <row r="1026" spans="3:19">
      <c r="C1026" s="476">
        <v>1138</v>
      </c>
      <c r="D1026" s="476">
        <v>16</v>
      </c>
      <c r="E1026" s="476"/>
      <c r="F1026" s="476">
        <v>1139</v>
      </c>
      <c r="G1026" s="15">
        <v>16</v>
      </c>
      <c r="I1026" s="15">
        <v>1139</v>
      </c>
      <c r="J1026" s="15">
        <v>16</v>
      </c>
      <c r="L1026" s="15">
        <v>1140</v>
      </c>
      <c r="M1026" s="15">
        <v>16</v>
      </c>
      <c r="O1026" s="15">
        <v>1140</v>
      </c>
      <c r="P1026" s="15">
        <v>16</v>
      </c>
      <c r="R1026" s="15">
        <f>ROW('us01'!P1140)</f>
        <v>1140</v>
      </c>
      <c r="S1026" s="15">
        <f>COLUMN('us01'!P1140)</f>
        <v>16</v>
      </c>
    </row>
    <row r="1027" spans="3:19">
      <c r="C1027" s="476">
        <v>1139</v>
      </c>
      <c r="D1027" s="476">
        <v>16</v>
      </c>
      <c r="E1027" s="476"/>
      <c r="F1027" s="476">
        <v>1140</v>
      </c>
      <c r="G1027" s="15">
        <v>16</v>
      </c>
      <c r="I1027" s="15">
        <v>1140</v>
      </c>
      <c r="J1027" s="15">
        <v>16</v>
      </c>
      <c r="L1027" s="15">
        <v>1141</v>
      </c>
      <c r="M1027" s="15">
        <v>16</v>
      </c>
      <c r="O1027" s="15">
        <v>1141</v>
      </c>
      <c r="P1027" s="15">
        <v>16</v>
      </c>
      <c r="R1027" s="15">
        <f>ROW('us01'!P1141)</f>
        <v>1141</v>
      </c>
      <c r="S1027" s="15">
        <f>COLUMN('us01'!P1141)</f>
        <v>16</v>
      </c>
    </row>
    <row r="1028" spans="3:19">
      <c r="C1028" s="476">
        <v>1140</v>
      </c>
      <c r="D1028" s="476">
        <v>16</v>
      </c>
      <c r="E1028" s="476"/>
      <c r="F1028" s="476">
        <v>1141</v>
      </c>
      <c r="G1028" s="15">
        <v>16</v>
      </c>
      <c r="I1028" s="15">
        <v>1141</v>
      </c>
      <c r="J1028" s="15">
        <v>16</v>
      </c>
      <c r="L1028" s="15">
        <v>1142</v>
      </c>
      <c r="M1028" s="15">
        <v>16</v>
      </c>
      <c r="O1028" s="15">
        <v>1142</v>
      </c>
      <c r="P1028" s="15">
        <v>16</v>
      </c>
      <c r="R1028" s="15">
        <f>ROW('us01'!P1142)</f>
        <v>1142</v>
      </c>
      <c r="S1028" s="15">
        <f>COLUMN('us01'!P1142)</f>
        <v>16</v>
      </c>
    </row>
    <row r="1029" spans="3:19">
      <c r="C1029" s="476">
        <v>1141</v>
      </c>
      <c r="D1029" s="476">
        <v>16</v>
      </c>
      <c r="E1029" s="476"/>
      <c r="F1029" s="476">
        <v>1142</v>
      </c>
      <c r="G1029" s="15">
        <v>16</v>
      </c>
      <c r="I1029" s="15">
        <v>1142</v>
      </c>
      <c r="J1029" s="15">
        <v>16</v>
      </c>
      <c r="L1029" s="15">
        <v>1143</v>
      </c>
      <c r="M1029" s="15">
        <v>16</v>
      </c>
      <c r="O1029" s="15">
        <v>1143</v>
      </c>
      <c r="P1029" s="15">
        <v>16</v>
      </c>
      <c r="R1029" s="15">
        <f>ROW('us01'!P1143)</f>
        <v>1143</v>
      </c>
      <c r="S1029" s="15">
        <f>COLUMN('us01'!P1143)</f>
        <v>16</v>
      </c>
    </row>
    <row r="1030" spans="3:19">
      <c r="C1030" s="476">
        <v>1142</v>
      </c>
      <c r="D1030" s="476">
        <v>16</v>
      </c>
      <c r="E1030" s="476"/>
      <c r="F1030" s="476">
        <v>1143</v>
      </c>
      <c r="G1030" s="15">
        <v>16</v>
      </c>
      <c r="I1030" s="15">
        <v>1143</v>
      </c>
      <c r="J1030" s="15">
        <v>16</v>
      </c>
      <c r="L1030" s="15">
        <v>1144</v>
      </c>
      <c r="M1030" s="15">
        <v>16</v>
      </c>
      <c r="O1030" s="15">
        <v>1144</v>
      </c>
      <c r="P1030" s="15">
        <v>16</v>
      </c>
      <c r="R1030" s="15">
        <f>ROW('us01'!P1144)</f>
        <v>1144</v>
      </c>
      <c r="S1030" s="15">
        <f>COLUMN('us01'!P1144)</f>
        <v>16</v>
      </c>
    </row>
    <row r="1031" spans="3:19">
      <c r="C1031" s="476">
        <v>1143</v>
      </c>
      <c r="D1031" s="476">
        <v>16</v>
      </c>
      <c r="E1031" s="476"/>
      <c r="F1031" s="476">
        <v>1144</v>
      </c>
      <c r="G1031" s="15">
        <v>16</v>
      </c>
      <c r="I1031" s="15">
        <v>1144</v>
      </c>
      <c r="J1031" s="15">
        <v>16</v>
      </c>
      <c r="L1031" s="15">
        <v>1145</v>
      </c>
      <c r="M1031" s="15">
        <v>16</v>
      </c>
      <c r="O1031" s="15">
        <v>1145</v>
      </c>
      <c r="P1031" s="15">
        <v>16</v>
      </c>
      <c r="R1031" s="15">
        <f>ROW('us01'!P1145)</f>
        <v>1145</v>
      </c>
      <c r="S1031" s="15">
        <f>COLUMN('us01'!P1145)</f>
        <v>16</v>
      </c>
    </row>
    <row r="1032" spans="3:19">
      <c r="C1032" s="476">
        <v>1144</v>
      </c>
      <c r="D1032" s="476">
        <v>16</v>
      </c>
      <c r="E1032" s="476"/>
      <c r="F1032" s="476">
        <v>1145</v>
      </c>
      <c r="G1032" s="15">
        <v>16</v>
      </c>
      <c r="I1032" s="15">
        <v>1145</v>
      </c>
      <c r="J1032" s="15">
        <v>16</v>
      </c>
      <c r="L1032" s="15">
        <v>1146</v>
      </c>
      <c r="M1032" s="15">
        <v>16</v>
      </c>
      <c r="O1032" s="15">
        <v>1146</v>
      </c>
      <c r="P1032" s="15">
        <v>16</v>
      </c>
      <c r="R1032" s="15">
        <f>ROW('us01'!P1146)</f>
        <v>1146</v>
      </c>
      <c r="S1032" s="15">
        <f>COLUMN('us01'!P1146)</f>
        <v>16</v>
      </c>
    </row>
    <row r="1033" spans="3:19">
      <c r="C1033" s="476">
        <v>1145</v>
      </c>
      <c r="D1033" s="476">
        <v>16</v>
      </c>
      <c r="E1033" s="476"/>
      <c r="F1033" s="476">
        <v>1146</v>
      </c>
      <c r="G1033" s="15">
        <v>16</v>
      </c>
      <c r="I1033" s="15">
        <v>1146</v>
      </c>
      <c r="J1033" s="15">
        <v>16</v>
      </c>
      <c r="L1033" s="15">
        <v>1147</v>
      </c>
      <c r="M1033" s="15">
        <v>16</v>
      </c>
      <c r="O1033" s="15">
        <v>1147</v>
      </c>
      <c r="P1033" s="15">
        <v>16</v>
      </c>
      <c r="R1033" s="15">
        <f>ROW('us01'!P1147)</f>
        <v>1147</v>
      </c>
      <c r="S1033" s="15">
        <f>COLUMN('us01'!P1147)</f>
        <v>16</v>
      </c>
    </row>
    <row r="1034" spans="3:19">
      <c r="C1034" s="476">
        <v>1146</v>
      </c>
      <c r="D1034" s="476">
        <v>16</v>
      </c>
      <c r="E1034" s="476"/>
      <c r="F1034" s="476">
        <v>1147</v>
      </c>
      <c r="G1034" s="15">
        <v>16</v>
      </c>
      <c r="I1034" s="15">
        <v>1147</v>
      </c>
      <c r="J1034" s="15">
        <v>16</v>
      </c>
      <c r="L1034" s="15">
        <v>1148</v>
      </c>
      <c r="M1034" s="15">
        <v>16</v>
      </c>
      <c r="O1034" s="15">
        <v>1148</v>
      </c>
      <c r="P1034" s="15">
        <v>16</v>
      </c>
      <c r="R1034" s="15">
        <f>ROW('us01'!P1148)</f>
        <v>1148</v>
      </c>
      <c r="S1034" s="15">
        <f>COLUMN('us01'!P1148)</f>
        <v>16</v>
      </c>
    </row>
    <row r="1035" spans="3:19">
      <c r="C1035" s="476">
        <v>1147</v>
      </c>
      <c r="D1035" s="476">
        <v>16</v>
      </c>
      <c r="E1035" s="476"/>
      <c r="F1035" s="476">
        <v>1148</v>
      </c>
      <c r="G1035" s="15">
        <v>16</v>
      </c>
      <c r="I1035" s="15">
        <v>1148</v>
      </c>
      <c r="J1035" s="15">
        <v>16</v>
      </c>
      <c r="L1035" s="15">
        <v>1149</v>
      </c>
      <c r="M1035" s="15">
        <v>16</v>
      </c>
      <c r="O1035" s="15">
        <v>1149</v>
      </c>
      <c r="P1035" s="15">
        <v>16</v>
      </c>
      <c r="R1035" s="15">
        <f>ROW('us01'!P1149)</f>
        <v>1149</v>
      </c>
      <c r="S1035" s="15">
        <f>COLUMN('us01'!P1149)</f>
        <v>16</v>
      </c>
    </row>
    <row r="1036" spans="3:19">
      <c r="C1036" s="476">
        <v>1148</v>
      </c>
      <c r="D1036" s="476">
        <v>16</v>
      </c>
      <c r="E1036" s="476"/>
      <c r="F1036" s="476">
        <v>1149</v>
      </c>
      <c r="G1036" s="15">
        <v>16</v>
      </c>
      <c r="I1036" s="15">
        <v>1149</v>
      </c>
      <c r="J1036" s="15">
        <v>16</v>
      </c>
      <c r="L1036" s="15">
        <v>1150</v>
      </c>
      <c r="M1036" s="15">
        <v>16</v>
      </c>
      <c r="O1036" s="15">
        <v>1150</v>
      </c>
      <c r="P1036" s="15">
        <v>16</v>
      </c>
      <c r="R1036" s="15">
        <f>ROW('us01'!P1150)</f>
        <v>1150</v>
      </c>
      <c r="S1036" s="15">
        <f>COLUMN('us01'!P1150)</f>
        <v>16</v>
      </c>
    </row>
    <row r="1037" spans="3:19">
      <c r="C1037" s="476">
        <v>1149</v>
      </c>
      <c r="D1037" s="476">
        <v>16</v>
      </c>
      <c r="E1037" s="476"/>
      <c r="F1037" s="476">
        <v>1150</v>
      </c>
      <c r="G1037" s="15">
        <v>16</v>
      </c>
      <c r="I1037" s="15">
        <v>1150</v>
      </c>
      <c r="J1037" s="15">
        <v>16</v>
      </c>
      <c r="L1037" s="15">
        <v>1151</v>
      </c>
      <c r="M1037" s="15">
        <v>16</v>
      </c>
      <c r="O1037" s="15">
        <v>1151</v>
      </c>
      <c r="P1037" s="15">
        <v>16</v>
      </c>
      <c r="R1037" s="15">
        <f>ROW('us01'!P1151)</f>
        <v>1151</v>
      </c>
      <c r="S1037" s="15">
        <f>COLUMN('us01'!P1151)</f>
        <v>16</v>
      </c>
    </row>
    <row r="1038" spans="3:19">
      <c r="C1038" s="476">
        <v>1150</v>
      </c>
      <c r="D1038" s="476">
        <v>16</v>
      </c>
      <c r="E1038" s="476"/>
      <c r="F1038" s="476">
        <v>1151</v>
      </c>
      <c r="G1038" s="15">
        <v>16</v>
      </c>
      <c r="I1038" s="15">
        <v>1151</v>
      </c>
      <c r="J1038" s="15">
        <v>16</v>
      </c>
      <c r="L1038" s="15">
        <v>1152</v>
      </c>
      <c r="M1038" s="15">
        <v>16</v>
      </c>
      <c r="O1038" s="15">
        <v>1152</v>
      </c>
      <c r="P1038" s="15">
        <v>16</v>
      </c>
      <c r="R1038" s="15">
        <f>ROW('us01'!P1152)</f>
        <v>1152</v>
      </c>
      <c r="S1038" s="15">
        <f>COLUMN('us01'!P1152)</f>
        <v>16</v>
      </c>
    </row>
    <row r="1039" spans="3:19">
      <c r="C1039" s="476">
        <v>1151</v>
      </c>
      <c r="D1039" s="476">
        <v>16</v>
      </c>
      <c r="E1039" s="476"/>
      <c r="F1039" s="476">
        <v>1152</v>
      </c>
      <c r="G1039" s="15">
        <v>16</v>
      </c>
      <c r="I1039" s="15">
        <v>1152</v>
      </c>
      <c r="J1039" s="15">
        <v>16</v>
      </c>
      <c r="L1039" s="15">
        <v>1153</v>
      </c>
      <c r="M1039" s="15">
        <v>16</v>
      </c>
      <c r="O1039" s="15">
        <v>1153</v>
      </c>
      <c r="P1039" s="15">
        <v>16</v>
      </c>
      <c r="R1039" s="15">
        <f>ROW('us01'!P1153)</f>
        <v>1153</v>
      </c>
      <c r="S1039" s="15">
        <f>COLUMN('us01'!P1153)</f>
        <v>16</v>
      </c>
    </row>
    <row r="1040" spans="3:19">
      <c r="C1040" s="476">
        <v>1152</v>
      </c>
      <c r="D1040" s="476">
        <v>16</v>
      </c>
      <c r="E1040" s="476"/>
      <c r="F1040" s="476">
        <v>1153</v>
      </c>
      <c r="G1040" s="15">
        <v>16</v>
      </c>
      <c r="I1040" s="15">
        <v>1153</v>
      </c>
      <c r="J1040" s="15">
        <v>16</v>
      </c>
      <c r="L1040" s="15">
        <v>1154</v>
      </c>
      <c r="M1040" s="15">
        <v>16</v>
      </c>
      <c r="O1040" s="15">
        <v>1154</v>
      </c>
      <c r="P1040" s="15">
        <v>16</v>
      </c>
      <c r="R1040" s="15">
        <f>ROW('us01'!P1154)</f>
        <v>1154</v>
      </c>
      <c r="S1040" s="15">
        <f>COLUMN('us01'!P1154)</f>
        <v>16</v>
      </c>
    </row>
    <row r="1041" spans="2:19">
      <c r="C1041" s="476">
        <v>1153</v>
      </c>
      <c r="D1041" s="476">
        <v>16</v>
      </c>
      <c r="E1041" s="476"/>
      <c r="F1041" s="476">
        <v>1154</v>
      </c>
      <c r="G1041" s="15">
        <v>16</v>
      </c>
      <c r="I1041" s="15">
        <v>1154</v>
      </c>
      <c r="J1041" s="15">
        <v>16</v>
      </c>
      <c r="L1041" s="15">
        <v>1155</v>
      </c>
      <c r="M1041" s="15">
        <v>16</v>
      </c>
      <c r="O1041" s="15">
        <v>1155</v>
      </c>
      <c r="P1041" s="15">
        <v>16</v>
      </c>
      <c r="R1041" s="15">
        <f>ROW('us01'!P1155)</f>
        <v>1155</v>
      </c>
      <c r="S1041" s="15">
        <f>COLUMN('us01'!P1155)</f>
        <v>16</v>
      </c>
    </row>
    <row r="1042" spans="2:19">
      <c r="C1042" s="476">
        <v>1154</v>
      </c>
      <c r="D1042" s="476">
        <v>16</v>
      </c>
      <c r="E1042" s="476"/>
      <c r="F1042" s="476">
        <v>1155</v>
      </c>
      <c r="G1042" s="15">
        <v>16</v>
      </c>
      <c r="I1042" s="15">
        <v>1155</v>
      </c>
      <c r="J1042" s="15">
        <v>16</v>
      </c>
      <c r="L1042" s="15">
        <v>1156</v>
      </c>
      <c r="M1042" s="15">
        <v>16</v>
      </c>
      <c r="O1042" s="15">
        <v>1156</v>
      </c>
      <c r="P1042" s="15">
        <v>16</v>
      </c>
      <c r="R1042" s="15">
        <f>ROW('us01'!P1156)</f>
        <v>1156</v>
      </c>
      <c r="S1042" s="15">
        <f>COLUMN('us01'!P1156)</f>
        <v>16</v>
      </c>
    </row>
    <row r="1043" spans="2:19">
      <c r="C1043" s="476">
        <v>1155</v>
      </c>
      <c r="D1043" s="476">
        <v>16</v>
      </c>
      <c r="E1043" s="476"/>
      <c r="F1043" s="476">
        <v>1156</v>
      </c>
      <c r="G1043" s="15">
        <v>16</v>
      </c>
      <c r="I1043" s="15">
        <v>1156</v>
      </c>
      <c r="J1043" s="15">
        <v>16</v>
      </c>
      <c r="L1043" s="15">
        <v>1157</v>
      </c>
      <c r="M1043" s="15">
        <v>16</v>
      </c>
      <c r="O1043" s="15">
        <v>1157</v>
      </c>
      <c r="P1043" s="15">
        <v>16</v>
      </c>
      <c r="R1043" s="15">
        <f>ROW('us01'!P1157)</f>
        <v>1157</v>
      </c>
      <c r="S1043" s="15">
        <f>COLUMN('us01'!P1157)</f>
        <v>16</v>
      </c>
    </row>
    <row r="1044" spans="2:19">
      <c r="B1044" s="476" t="s">
        <v>869</v>
      </c>
      <c r="C1044" s="476">
        <v>0</v>
      </c>
      <c r="D1044" s="476">
        <v>0</v>
      </c>
      <c r="E1044" s="476"/>
      <c r="F1044" s="476">
        <v>1157</v>
      </c>
      <c r="G1044" s="15">
        <v>16</v>
      </c>
      <c r="I1044" s="15">
        <v>1157</v>
      </c>
      <c r="J1044" s="15">
        <v>16</v>
      </c>
      <c r="L1044" s="15">
        <v>1158</v>
      </c>
      <c r="M1044" s="15">
        <v>16</v>
      </c>
      <c r="O1044" s="15">
        <v>1158</v>
      </c>
      <c r="P1044" s="15">
        <v>16</v>
      </c>
      <c r="R1044" s="15">
        <f>ROW('us01'!P1158)</f>
        <v>1158</v>
      </c>
      <c r="S1044" s="15">
        <f>COLUMN('us01'!P1158)</f>
        <v>16</v>
      </c>
    </row>
    <row r="1045" spans="2:19">
      <c r="C1045" s="476">
        <v>1157</v>
      </c>
      <c r="D1045" s="476">
        <v>16</v>
      </c>
      <c r="E1045" s="476"/>
      <c r="F1045" s="476">
        <v>1158</v>
      </c>
      <c r="G1045" s="15">
        <v>16</v>
      </c>
      <c r="I1045" s="15">
        <v>1158</v>
      </c>
      <c r="J1045" s="15">
        <v>16</v>
      </c>
      <c r="L1045" s="15">
        <v>1159</v>
      </c>
      <c r="M1045" s="15">
        <v>16</v>
      </c>
      <c r="O1045" s="15">
        <v>1159</v>
      </c>
      <c r="P1045" s="15">
        <v>16</v>
      </c>
      <c r="R1045" s="15">
        <f>ROW('us01'!P1159)</f>
        <v>1159</v>
      </c>
      <c r="S1045" s="15">
        <f>COLUMN('us01'!P1159)</f>
        <v>16</v>
      </c>
    </row>
    <row r="1046" spans="2:19">
      <c r="C1046" s="476">
        <v>1158</v>
      </c>
      <c r="D1046" s="476">
        <v>16</v>
      </c>
      <c r="E1046" s="476"/>
      <c r="F1046" s="476">
        <v>1159</v>
      </c>
      <c r="G1046" s="15">
        <v>16</v>
      </c>
      <c r="I1046" s="15">
        <v>1159</v>
      </c>
      <c r="J1046" s="15">
        <v>16</v>
      </c>
      <c r="L1046" s="15">
        <v>1160</v>
      </c>
      <c r="M1046" s="15">
        <v>16</v>
      </c>
      <c r="O1046" s="15">
        <v>1160</v>
      </c>
      <c r="P1046" s="15">
        <v>16</v>
      </c>
      <c r="R1046" s="15">
        <f>ROW('us01'!P1160)</f>
        <v>1160</v>
      </c>
      <c r="S1046" s="15">
        <f>COLUMN('us01'!P1160)</f>
        <v>16</v>
      </c>
    </row>
    <row r="1047" spans="2:19">
      <c r="C1047" s="476">
        <v>1159</v>
      </c>
      <c r="D1047" s="476">
        <v>16</v>
      </c>
      <c r="E1047" s="476"/>
      <c r="F1047" s="476">
        <v>1160</v>
      </c>
      <c r="G1047" s="15">
        <v>16</v>
      </c>
      <c r="I1047" s="15">
        <v>1160</v>
      </c>
      <c r="J1047" s="15">
        <v>16</v>
      </c>
      <c r="L1047" s="15">
        <v>1161</v>
      </c>
      <c r="M1047" s="15">
        <v>16</v>
      </c>
      <c r="O1047" s="15">
        <v>1161</v>
      </c>
      <c r="P1047" s="15">
        <v>16</v>
      </c>
      <c r="R1047" s="15">
        <f>ROW('us01'!P1161)</f>
        <v>1161</v>
      </c>
      <c r="S1047" s="15">
        <f>COLUMN('us01'!P1161)</f>
        <v>16</v>
      </c>
    </row>
    <row r="1048" spans="2:19">
      <c r="C1048" s="476">
        <v>1160</v>
      </c>
      <c r="D1048" s="476">
        <v>16</v>
      </c>
      <c r="E1048" s="476"/>
      <c r="F1048" s="476">
        <v>1161</v>
      </c>
      <c r="G1048" s="15">
        <v>16</v>
      </c>
      <c r="I1048" s="15">
        <v>1161</v>
      </c>
      <c r="J1048" s="15">
        <v>16</v>
      </c>
      <c r="L1048" s="15">
        <v>1162</v>
      </c>
      <c r="M1048" s="15">
        <v>16</v>
      </c>
      <c r="O1048" s="15">
        <v>1162</v>
      </c>
      <c r="P1048" s="15">
        <v>16</v>
      </c>
      <c r="R1048" s="15">
        <f>ROW('us01'!P1162)</f>
        <v>1162</v>
      </c>
      <c r="S1048" s="15">
        <f>COLUMN('us01'!P1162)</f>
        <v>16</v>
      </c>
    </row>
    <row r="1049" spans="2:19">
      <c r="C1049" s="476">
        <v>1161</v>
      </c>
      <c r="D1049" s="476">
        <v>16</v>
      </c>
      <c r="E1049" s="476"/>
      <c r="F1049" s="476">
        <v>1162</v>
      </c>
      <c r="G1049" s="15">
        <v>16</v>
      </c>
      <c r="I1049" s="15">
        <v>1162</v>
      </c>
      <c r="J1049" s="15">
        <v>16</v>
      </c>
      <c r="L1049" s="15">
        <v>1163</v>
      </c>
      <c r="M1049" s="15">
        <v>16</v>
      </c>
      <c r="O1049" s="15">
        <v>1163</v>
      </c>
      <c r="P1049" s="15">
        <v>16</v>
      </c>
      <c r="R1049" s="15">
        <f>ROW('us01'!P1163)</f>
        <v>1163</v>
      </c>
      <c r="S1049" s="15">
        <f>COLUMN('us01'!P1163)</f>
        <v>16</v>
      </c>
    </row>
    <row r="1050" spans="2:19">
      <c r="C1050" s="476">
        <v>1162</v>
      </c>
      <c r="D1050" s="476">
        <v>16</v>
      </c>
      <c r="E1050" s="476"/>
      <c r="F1050" s="476">
        <v>1163</v>
      </c>
      <c r="G1050" s="15">
        <v>16</v>
      </c>
      <c r="I1050" s="15">
        <v>1163</v>
      </c>
      <c r="J1050" s="15">
        <v>16</v>
      </c>
      <c r="L1050" s="15">
        <v>1164</v>
      </c>
      <c r="M1050" s="15">
        <v>16</v>
      </c>
      <c r="O1050" s="15">
        <v>1164</v>
      </c>
      <c r="P1050" s="15">
        <v>16</v>
      </c>
      <c r="R1050" s="15">
        <f>ROW('us01'!P1164)</f>
        <v>1164</v>
      </c>
      <c r="S1050" s="15">
        <f>COLUMN('us01'!P1164)</f>
        <v>16</v>
      </c>
    </row>
    <row r="1051" spans="2:19">
      <c r="C1051" s="476">
        <v>1163</v>
      </c>
      <c r="D1051" s="476">
        <v>16</v>
      </c>
      <c r="E1051" s="476"/>
      <c r="F1051" s="476">
        <v>1164</v>
      </c>
      <c r="G1051" s="15">
        <v>16</v>
      </c>
      <c r="I1051" s="15">
        <v>1164</v>
      </c>
      <c r="J1051" s="15">
        <v>16</v>
      </c>
      <c r="L1051" s="15">
        <v>1165</v>
      </c>
      <c r="M1051" s="15">
        <v>16</v>
      </c>
      <c r="O1051" s="15">
        <v>1165</v>
      </c>
      <c r="P1051" s="15">
        <v>16</v>
      </c>
      <c r="R1051" s="15">
        <f>ROW('us01'!P1165)</f>
        <v>1165</v>
      </c>
      <c r="S1051" s="15">
        <f>COLUMN('us01'!P1165)</f>
        <v>16</v>
      </c>
    </row>
    <row r="1052" spans="2:19">
      <c r="C1052" s="476">
        <v>1164</v>
      </c>
      <c r="D1052" s="476">
        <v>16</v>
      </c>
      <c r="E1052" s="476"/>
      <c r="F1052" s="476">
        <v>1165</v>
      </c>
      <c r="G1052" s="15">
        <v>16</v>
      </c>
      <c r="I1052" s="15">
        <v>1165</v>
      </c>
      <c r="J1052" s="15">
        <v>16</v>
      </c>
      <c r="L1052" s="15">
        <v>1166</v>
      </c>
      <c r="M1052" s="15">
        <v>16</v>
      </c>
      <c r="O1052" s="15">
        <v>1166</v>
      </c>
      <c r="P1052" s="15">
        <v>16</v>
      </c>
      <c r="R1052" s="15">
        <f>ROW('us01'!P1166)</f>
        <v>1166</v>
      </c>
      <c r="S1052" s="15">
        <f>COLUMN('us01'!P1166)</f>
        <v>16</v>
      </c>
    </row>
    <row r="1053" spans="2:19">
      <c r="C1053" s="476">
        <v>1165</v>
      </c>
      <c r="D1053" s="476">
        <v>16</v>
      </c>
      <c r="E1053" s="476"/>
      <c r="F1053" s="476">
        <v>1166</v>
      </c>
      <c r="G1053" s="15">
        <v>16</v>
      </c>
      <c r="I1053" s="15">
        <v>1166</v>
      </c>
      <c r="J1053" s="15">
        <v>16</v>
      </c>
      <c r="L1053" s="15">
        <v>1167</v>
      </c>
      <c r="M1053" s="15">
        <v>16</v>
      </c>
      <c r="O1053" s="15">
        <v>1167</v>
      </c>
      <c r="P1053" s="15">
        <v>16</v>
      </c>
      <c r="R1053" s="15">
        <f>ROW('us01'!P1167)</f>
        <v>1167</v>
      </c>
      <c r="S1053" s="15">
        <f>COLUMN('us01'!P1167)</f>
        <v>16</v>
      </c>
    </row>
    <row r="1054" spans="2:19">
      <c r="C1054" s="476">
        <v>1166</v>
      </c>
      <c r="D1054" s="476">
        <v>16</v>
      </c>
      <c r="E1054" s="476"/>
      <c r="F1054" s="476">
        <v>1167</v>
      </c>
      <c r="G1054" s="15">
        <v>16</v>
      </c>
      <c r="I1054" s="15">
        <v>1167</v>
      </c>
      <c r="J1054" s="15">
        <v>16</v>
      </c>
      <c r="L1054" s="15">
        <v>1168</v>
      </c>
      <c r="M1054" s="15">
        <v>16</v>
      </c>
      <c r="O1054" s="15">
        <v>1168</v>
      </c>
      <c r="P1054" s="15">
        <v>16</v>
      </c>
      <c r="R1054" s="15">
        <f>ROW('us01'!P1168)</f>
        <v>1168</v>
      </c>
      <c r="S1054" s="15">
        <f>COLUMN('us01'!P1168)</f>
        <v>16</v>
      </c>
    </row>
    <row r="1055" spans="2:19">
      <c r="C1055" s="476">
        <v>1167</v>
      </c>
      <c r="D1055" s="476">
        <v>16</v>
      </c>
      <c r="E1055" s="476"/>
      <c r="F1055" s="476">
        <v>1168</v>
      </c>
      <c r="G1055" s="15">
        <v>16</v>
      </c>
      <c r="I1055" s="15">
        <v>1168</v>
      </c>
      <c r="J1055" s="15">
        <v>16</v>
      </c>
      <c r="L1055" s="15">
        <v>1169</v>
      </c>
      <c r="M1055" s="15">
        <v>16</v>
      </c>
      <c r="O1055" s="15">
        <v>1169</v>
      </c>
      <c r="P1055" s="15">
        <v>16</v>
      </c>
      <c r="R1055" s="15">
        <f>ROW('us01'!P1169)</f>
        <v>1169</v>
      </c>
      <c r="S1055" s="15">
        <f>COLUMN('us01'!P1169)</f>
        <v>16</v>
      </c>
    </row>
    <row r="1056" spans="2:19">
      <c r="C1056" s="476">
        <v>1168</v>
      </c>
      <c r="D1056" s="476">
        <v>16</v>
      </c>
      <c r="E1056" s="476"/>
      <c r="F1056" s="476">
        <v>1169</v>
      </c>
      <c r="G1056" s="15">
        <v>16</v>
      </c>
      <c r="I1056" s="15">
        <v>1169</v>
      </c>
      <c r="J1056" s="15">
        <v>16</v>
      </c>
      <c r="L1056" s="15">
        <v>1170</v>
      </c>
      <c r="M1056" s="15">
        <v>16</v>
      </c>
      <c r="O1056" s="15">
        <v>1170</v>
      </c>
      <c r="P1056" s="15">
        <v>16</v>
      </c>
      <c r="R1056" s="15">
        <f>ROW('us01'!P1170)</f>
        <v>1170</v>
      </c>
      <c r="S1056" s="15">
        <f>COLUMN('us01'!P1170)</f>
        <v>16</v>
      </c>
    </row>
    <row r="1057" spans="3:19">
      <c r="C1057" s="476">
        <v>1169</v>
      </c>
      <c r="D1057" s="476">
        <v>16</v>
      </c>
      <c r="E1057" s="476"/>
      <c r="F1057" s="476">
        <v>1170</v>
      </c>
      <c r="G1057" s="15">
        <v>16</v>
      </c>
      <c r="I1057" s="15">
        <v>1170</v>
      </c>
      <c r="J1057" s="15">
        <v>16</v>
      </c>
      <c r="L1057" s="15">
        <v>1171</v>
      </c>
      <c r="M1057" s="15">
        <v>16</v>
      </c>
      <c r="O1057" s="15">
        <v>1171</v>
      </c>
      <c r="P1057" s="15">
        <v>16</v>
      </c>
      <c r="R1057" s="15">
        <f>ROW('us01'!P1171)</f>
        <v>1171</v>
      </c>
      <c r="S1057" s="15">
        <f>COLUMN('us01'!P1171)</f>
        <v>16</v>
      </c>
    </row>
    <row r="1058" spans="3:19">
      <c r="C1058" s="476">
        <v>1170</v>
      </c>
      <c r="D1058" s="476">
        <v>16</v>
      </c>
      <c r="E1058" s="476"/>
      <c r="F1058" s="476">
        <v>1171</v>
      </c>
      <c r="G1058" s="15">
        <v>16</v>
      </c>
      <c r="I1058" s="15">
        <v>1171</v>
      </c>
      <c r="J1058" s="15">
        <v>16</v>
      </c>
      <c r="L1058" s="15">
        <v>1172</v>
      </c>
      <c r="M1058" s="15">
        <v>16</v>
      </c>
      <c r="O1058" s="15">
        <v>1172</v>
      </c>
      <c r="P1058" s="15">
        <v>16</v>
      </c>
      <c r="R1058" s="15">
        <f>ROW('us01'!P1172)</f>
        <v>1172</v>
      </c>
      <c r="S1058" s="15">
        <f>COLUMN('us01'!P1172)</f>
        <v>16</v>
      </c>
    </row>
    <row r="1059" spans="3:19">
      <c r="C1059" s="476">
        <v>1171</v>
      </c>
      <c r="D1059" s="476">
        <v>16</v>
      </c>
      <c r="E1059" s="476"/>
      <c r="F1059" s="476">
        <v>1172</v>
      </c>
      <c r="G1059" s="15">
        <v>16</v>
      </c>
      <c r="I1059" s="15">
        <v>1172</v>
      </c>
      <c r="J1059" s="15">
        <v>16</v>
      </c>
      <c r="L1059" s="15">
        <v>1173</v>
      </c>
      <c r="M1059" s="15">
        <v>16</v>
      </c>
      <c r="O1059" s="15">
        <v>1173</v>
      </c>
      <c r="P1059" s="15">
        <v>16</v>
      </c>
      <c r="R1059" s="15">
        <f>ROW('us01'!P1173)</f>
        <v>1173</v>
      </c>
      <c r="S1059" s="15">
        <f>COLUMN('us01'!P1173)</f>
        <v>16</v>
      </c>
    </row>
    <row r="1060" spans="3:19">
      <c r="C1060" s="476">
        <v>1172</v>
      </c>
      <c r="D1060" s="476">
        <v>16</v>
      </c>
      <c r="E1060" s="476"/>
      <c r="F1060" s="476">
        <v>1173</v>
      </c>
      <c r="G1060" s="15">
        <v>16</v>
      </c>
      <c r="I1060" s="15">
        <v>1173</v>
      </c>
      <c r="J1060" s="15">
        <v>16</v>
      </c>
      <c r="L1060" s="15">
        <v>1174</v>
      </c>
      <c r="M1060" s="15">
        <v>16</v>
      </c>
      <c r="O1060" s="15">
        <v>1174</v>
      </c>
      <c r="P1060" s="15">
        <v>16</v>
      </c>
      <c r="R1060" s="15">
        <f>ROW('us01'!P1174)</f>
        <v>1174</v>
      </c>
      <c r="S1060" s="15">
        <f>COLUMN('us01'!P1174)</f>
        <v>16</v>
      </c>
    </row>
    <row r="1061" spans="3:19">
      <c r="C1061" s="476">
        <v>1173</v>
      </c>
      <c r="D1061" s="476">
        <v>16</v>
      </c>
      <c r="E1061" s="476"/>
      <c r="F1061" s="476">
        <v>1174</v>
      </c>
      <c r="G1061" s="15">
        <v>16</v>
      </c>
      <c r="I1061" s="15">
        <v>1174</v>
      </c>
      <c r="J1061" s="15">
        <v>16</v>
      </c>
      <c r="L1061" s="15">
        <v>1175</v>
      </c>
      <c r="M1061" s="15">
        <v>16</v>
      </c>
      <c r="O1061" s="15">
        <v>1175</v>
      </c>
      <c r="P1061" s="15">
        <v>16</v>
      </c>
      <c r="R1061" s="15">
        <f>ROW('us01'!P1175)</f>
        <v>1175</v>
      </c>
      <c r="S1061" s="15">
        <f>COLUMN('us01'!P1175)</f>
        <v>16</v>
      </c>
    </row>
    <row r="1062" spans="3:19">
      <c r="C1062" s="476">
        <v>1174</v>
      </c>
      <c r="D1062" s="476">
        <v>16</v>
      </c>
      <c r="E1062" s="476"/>
      <c r="F1062" s="476">
        <v>1175</v>
      </c>
      <c r="G1062" s="15">
        <v>16</v>
      </c>
      <c r="I1062" s="15">
        <v>1175</v>
      </c>
      <c r="J1062" s="15">
        <v>16</v>
      </c>
      <c r="L1062" s="15">
        <v>1176</v>
      </c>
      <c r="M1062" s="15">
        <v>16</v>
      </c>
      <c r="O1062" s="15">
        <v>1176</v>
      </c>
      <c r="P1062" s="15">
        <v>16</v>
      </c>
      <c r="R1062" s="15">
        <f>ROW('us01'!P1176)</f>
        <v>1176</v>
      </c>
      <c r="S1062" s="15">
        <f>COLUMN('us01'!P1176)</f>
        <v>16</v>
      </c>
    </row>
    <row r="1063" spans="3:19">
      <c r="C1063" s="476">
        <v>1175</v>
      </c>
      <c r="D1063" s="476">
        <v>16</v>
      </c>
      <c r="E1063" s="476"/>
      <c r="F1063" s="476">
        <v>1176</v>
      </c>
      <c r="G1063" s="15">
        <v>16</v>
      </c>
      <c r="I1063" s="15">
        <v>1176</v>
      </c>
      <c r="J1063" s="15">
        <v>16</v>
      </c>
      <c r="L1063" s="15">
        <v>1177</v>
      </c>
      <c r="M1063" s="15">
        <v>16</v>
      </c>
      <c r="O1063" s="15">
        <v>1177</v>
      </c>
      <c r="P1063" s="15">
        <v>16</v>
      </c>
      <c r="R1063" s="15">
        <f>ROW('us01'!P1177)</f>
        <v>1177</v>
      </c>
      <c r="S1063" s="15">
        <f>COLUMN('us01'!P1177)</f>
        <v>16</v>
      </c>
    </row>
    <row r="1064" spans="3:19">
      <c r="C1064" s="476">
        <v>1176</v>
      </c>
      <c r="D1064" s="476">
        <v>16</v>
      </c>
      <c r="E1064" s="476"/>
      <c r="F1064" s="476">
        <v>1177</v>
      </c>
      <c r="G1064" s="15">
        <v>16</v>
      </c>
      <c r="I1064" s="15">
        <v>1177</v>
      </c>
      <c r="J1064" s="15">
        <v>16</v>
      </c>
      <c r="L1064" s="15">
        <v>1178</v>
      </c>
      <c r="M1064" s="15">
        <v>16</v>
      </c>
      <c r="O1064" s="15">
        <v>1178</v>
      </c>
      <c r="P1064" s="15">
        <v>16</v>
      </c>
      <c r="R1064" s="15">
        <f>ROW('us01'!P1178)</f>
        <v>1178</v>
      </c>
      <c r="S1064" s="15">
        <f>COLUMN('us01'!P1178)</f>
        <v>16</v>
      </c>
    </row>
    <row r="1065" spans="3:19">
      <c r="C1065" s="476">
        <v>1177</v>
      </c>
      <c r="D1065" s="476">
        <v>16</v>
      </c>
      <c r="E1065" s="476"/>
      <c r="F1065" s="476">
        <v>1178</v>
      </c>
      <c r="G1065" s="15">
        <v>16</v>
      </c>
      <c r="I1065" s="15">
        <v>1178</v>
      </c>
      <c r="J1065" s="15">
        <v>16</v>
      </c>
      <c r="L1065" s="15">
        <v>1179</v>
      </c>
      <c r="M1065" s="15">
        <v>16</v>
      </c>
      <c r="O1065" s="15">
        <v>1179</v>
      </c>
      <c r="P1065" s="15">
        <v>16</v>
      </c>
      <c r="R1065" s="15">
        <f>ROW('us01'!P1179)</f>
        <v>1179</v>
      </c>
      <c r="S1065" s="15">
        <f>COLUMN('us01'!P1179)</f>
        <v>16</v>
      </c>
    </row>
    <row r="1066" spans="3:19">
      <c r="C1066" s="476">
        <v>1178</v>
      </c>
      <c r="D1066" s="476">
        <v>16</v>
      </c>
      <c r="E1066" s="476"/>
      <c r="F1066" s="476">
        <v>1179</v>
      </c>
      <c r="G1066" s="15">
        <v>16</v>
      </c>
      <c r="I1066" s="15">
        <v>1179</v>
      </c>
      <c r="J1066" s="15">
        <v>16</v>
      </c>
      <c r="L1066" s="15">
        <v>1180</v>
      </c>
      <c r="M1066" s="15">
        <v>16</v>
      </c>
      <c r="O1066" s="15">
        <v>1180</v>
      </c>
      <c r="P1066" s="15">
        <v>16</v>
      </c>
      <c r="R1066" s="15">
        <f>ROW('us01'!P1180)</f>
        <v>1180</v>
      </c>
      <c r="S1066" s="15">
        <f>COLUMN('us01'!P1180)</f>
        <v>16</v>
      </c>
    </row>
    <row r="1067" spans="3:19">
      <c r="C1067" s="476">
        <v>1179</v>
      </c>
      <c r="D1067" s="476">
        <v>16</v>
      </c>
      <c r="E1067" s="476"/>
      <c r="F1067" s="476">
        <v>1180</v>
      </c>
      <c r="G1067" s="15">
        <v>16</v>
      </c>
      <c r="I1067" s="15">
        <v>1180</v>
      </c>
      <c r="J1067" s="15">
        <v>16</v>
      </c>
      <c r="L1067" s="15">
        <v>1181</v>
      </c>
      <c r="M1067" s="15">
        <v>16</v>
      </c>
      <c r="O1067" s="15">
        <v>1181</v>
      </c>
      <c r="P1067" s="15">
        <v>16</v>
      </c>
      <c r="R1067" s="15">
        <f>ROW('us01'!P1181)</f>
        <v>1181</v>
      </c>
      <c r="S1067" s="15">
        <f>COLUMN('us01'!P1181)</f>
        <v>16</v>
      </c>
    </row>
    <row r="1068" spans="3:19">
      <c r="C1068" s="476">
        <v>1180</v>
      </c>
      <c r="D1068" s="476">
        <v>16</v>
      </c>
      <c r="E1068" s="476"/>
      <c r="F1068" s="476">
        <v>1181</v>
      </c>
      <c r="G1068" s="15">
        <v>16</v>
      </c>
      <c r="I1068" s="15">
        <v>1181</v>
      </c>
      <c r="J1068" s="15">
        <v>16</v>
      </c>
      <c r="L1068" s="15">
        <v>1182</v>
      </c>
      <c r="M1068" s="15">
        <v>16</v>
      </c>
      <c r="O1068" s="15">
        <v>1182</v>
      </c>
      <c r="P1068" s="15">
        <v>16</v>
      </c>
      <c r="R1068" s="15">
        <f>ROW('us01'!P1182)</f>
        <v>1182</v>
      </c>
      <c r="S1068" s="15">
        <f>COLUMN('us01'!P1182)</f>
        <v>16</v>
      </c>
    </row>
    <row r="1069" spans="3:19">
      <c r="C1069" s="476">
        <v>1181</v>
      </c>
      <c r="D1069" s="476">
        <v>16</v>
      </c>
      <c r="E1069" s="476"/>
      <c r="F1069" s="476">
        <v>1182</v>
      </c>
      <c r="G1069" s="15">
        <v>16</v>
      </c>
      <c r="I1069" s="15">
        <v>1182</v>
      </c>
      <c r="J1069" s="15">
        <v>16</v>
      </c>
      <c r="L1069" s="15">
        <v>1183</v>
      </c>
      <c r="M1069" s="15">
        <v>16</v>
      </c>
      <c r="O1069" s="15">
        <v>1183</v>
      </c>
      <c r="P1069" s="15">
        <v>16</v>
      </c>
      <c r="R1069" s="15">
        <f>ROW('us01'!P1183)</f>
        <v>1183</v>
      </c>
      <c r="S1069" s="15">
        <f>COLUMN('us01'!P1183)</f>
        <v>16</v>
      </c>
    </row>
    <row r="1070" spans="3:19">
      <c r="C1070" s="476">
        <v>1182</v>
      </c>
      <c r="D1070" s="476">
        <v>16</v>
      </c>
      <c r="E1070" s="476"/>
      <c r="F1070" s="476">
        <v>1183</v>
      </c>
      <c r="G1070" s="15">
        <v>16</v>
      </c>
      <c r="I1070" s="15">
        <v>1183</v>
      </c>
      <c r="J1070" s="15">
        <v>16</v>
      </c>
      <c r="L1070" s="15">
        <v>1184</v>
      </c>
      <c r="M1070" s="15">
        <v>16</v>
      </c>
      <c r="O1070" s="15">
        <v>1184</v>
      </c>
      <c r="P1070" s="15">
        <v>16</v>
      </c>
      <c r="R1070" s="15">
        <f>ROW('us01'!P1184)</f>
        <v>1184</v>
      </c>
      <c r="S1070" s="15">
        <f>COLUMN('us01'!P1184)</f>
        <v>16</v>
      </c>
    </row>
    <row r="1071" spans="3:19">
      <c r="C1071" s="476">
        <v>1183</v>
      </c>
      <c r="D1071" s="476">
        <v>16</v>
      </c>
      <c r="E1071" s="476"/>
      <c r="F1071" s="476">
        <v>1184</v>
      </c>
      <c r="G1071" s="15">
        <v>16</v>
      </c>
      <c r="I1071" s="15">
        <v>1184</v>
      </c>
      <c r="J1071" s="15">
        <v>16</v>
      </c>
      <c r="L1071" s="15">
        <v>1185</v>
      </c>
      <c r="M1071" s="15">
        <v>16</v>
      </c>
      <c r="O1071" s="15">
        <v>1185</v>
      </c>
      <c r="P1071" s="15">
        <v>16</v>
      </c>
      <c r="R1071" s="15">
        <f>ROW('us01'!P1185)</f>
        <v>1185</v>
      </c>
      <c r="S1071" s="15">
        <f>COLUMN('us01'!P1185)</f>
        <v>16</v>
      </c>
    </row>
    <row r="1072" spans="3:19">
      <c r="C1072" s="476">
        <v>1134</v>
      </c>
      <c r="D1072" s="476">
        <v>16</v>
      </c>
      <c r="E1072" s="476"/>
      <c r="F1072" s="476">
        <v>1135</v>
      </c>
      <c r="G1072" s="15">
        <v>16</v>
      </c>
      <c r="I1072" s="15">
        <v>1135</v>
      </c>
      <c r="J1072" s="15">
        <v>16</v>
      </c>
      <c r="L1072" s="15">
        <v>1136</v>
      </c>
      <c r="M1072" s="15">
        <v>16</v>
      </c>
      <c r="O1072" s="15">
        <v>1136</v>
      </c>
      <c r="P1072" s="15">
        <v>16</v>
      </c>
      <c r="R1072" s="15">
        <f>ROW('us01'!P1136)</f>
        <v>1136</v>
      </c>
      <c r="S1072" s="15">
        <f>COLUMN('us01'!P1136)</f>
        <v>16</v>
      </c>
    </row>
    <row r="1073" spans="3:19">
      <c r="C1073" s="476">
        <v>1135</v>
      </c>
      <c r="D1073" s="476">
        <v>16</v>
      </c>
      <c r="E1073" s="476"/>
      <c r="F1073" s="476">
        <v>1136</v>
      </c>
      <c r="G1073" s="15">
        <v>16</v>
      </c>
      <c r="I1073" s="15">
        <v>1136</v>
      </c>
      <c r="J1073" s="15">
        <v>16</v>
      </c>
      <c r="L1073" s="15">
        <v>1137</v>
      </c>
      <c r="M1073" s="15">
        <v>16</v>
      </c>
      <c r="O1073" s="15">
        <v>1137</v>
      </c>
      <c r="P1073" s="15">
        <v>16</v>
      </c>
      <c r="R1073" s="15">
        <f>ROW('us01'!P1137)</f>
        <v>1137</v>
      </c>
      <c r="S1073" s="15">
        <f>COLUMN('us01'!P1137)</f>
        <v>16</v>
      </c>
    </row>
    <row r="1074" spans="3:19">
      <c r="C1074" s="476">
        <v>1136</v>
      </c>
      <c r="D1074" s="476">
        <v>16</v>
      </c>
      <c r="E1074" s="476"/>
      <c r="F1074" s="476">
        <v>1137</v>
      </c>
      <c r="G1074" s="15">
        <v>16</v>
      </c>
      <c r="I1074" s="15">
        <v>1137</v>
      </c>
      <c r="J1074" s="15">
        <v>16</v>
      </c>
      <c r="L1074" s="15">
        <v>1138</v>
      </c>
      <c r="M1074" s="15">
        <v>16</v>
      </c>
      <c r="O1074" s="15">
        <v>1138</v>
      </c>
      <c r="P1074" s="15">
        <v>16</v>
      </c>
      <c r="R1074" s="15">
        <f>ROW('us01'!P1138)</f>
        <v>1138</v>
      </c>
      <c r="S1074" s="15">
        <f>COLUMN('us01'!P1138)</f>
        <v>16</v>
      </c>
    </row>
    <row r="1075" spans="3:19">
      <c r="C1075" s="476">
        <v>1137</v>
      </c>
      <c r="D1075" s="476">
        <v>16</v>
      </c>
      <c r="E1075" s="476"/>
      <c r="F1075" s="476">
        <v>1138</v>
      </c>
      <c r="G1075" s="15">
        <v>16</v>
      </c>
      <c r="I1075" s="15">
        <v>1138</v>
      </c>
      <c r="J1075" s="15">
        <v>16</v>
      </c>
      <c r="L1075" s="15">
        <v>1139</v>
      </c>
      <c r="M1075" s="15">
        <v>16</v>
      </c>
      <c r="O1075" s="15">
        <v>1139</v>
      </c>
      <c r="P1075" s="15">
        <v>16</v>
      </c>
      <c r="R1075" s="15">
        <f>ROW('us01'!P1139)</f>
        <v>1139</v>
      </c>
      <c r="S1075" s="15">
        <f>COLUMN('us01'!P1139)</f>
        <v>16</v>
      </c>
    </row>
    <row r="1076" spans="3:19">
      <c r="C1076" s="476">
        <v>1138</v>
      </c>
      <c r="D1076" s="476">
        <v>16</v>
      </c>
      <c r="E1076" s="476"/>
      <c r="F1076" s="476">
        <v>1139</v>
      </c>
      <c r="G1076" s="15">
        <v>16</v>
      </c>
      <c r="I1076" s="15">
        <v>1139</v>
      </c>
      <c r="J1076" s="15">
        <v>16</v>
      </c>
      <c r="L1076" s="15">
        <v>1140</v>
      </c>
      <c r="M1076" s="15">
        <v>16</v>
      </c>
      <c r="O1076" s="15">
        <v>1140</v>
      </c>
      <c r="P1076" s="15">
        <v>16</v>
      </c>
      <c r="R1076" s="15">
        <f>ROW('us01'!P1140)</f>
        <v>1140</v>
      </c>
      <c r="S1076" s="15">
        <f>COLUMN('us01'!P1140)</f>
        <v>16</v>
      </c>
    </row>
    <row r="1077" spans="3:19">
      <c r="C1077" s="476">
        <v>1139</v>
      </c>
      <c r="D1077" s="476">
        <v>16</v>
      </c>
      <c r="E1077" s="476"/>
      <c r="F1077" s="476">
        <v>1140</v>
      </c>
      <c r="G1077" s="15">
        <v>16</v>
      </c>
      <c r="I1077" s="15">
        <v>1140</v>
      </c>
      <c r="J1077" s="15">
        <v>16</v>
      </c>
      <c r="L1077" s="15">
        <v>1141</v>
      </c>
      <c r="M1077" s="15">
        <v>16</v>
      </c>
      <c r="O1077" s="15">
        <v>1141</v>
      </c>
      <c r="P1077" s="15">
        <v>16</v>
      </c>
      <c r="R1077" s="15">
        <f>ROW('us01'!P1141)</f>
        <v>1141</v>
      </c>
      <c r="S1077" s="15">
        <f>COLUMN('us01'!P1141)</f>
        <v>16</v>
      </c>
    </row>
    <row r="1078" spans="3:19">
      <c r="C1078" s="476">
        <v>1140</v>
      </c>
      <c r="D1078" s="476">
        <v>16</v>
      </c>
      <c r="E1078" s="476"/>
      <c r="F1078" s="476">
        <v>1141</v>
      </c>
      <c r="G1078" s="15">
        <v>16</v>
      </c>
      <c r="I1078" s="15">
        <v>1141</v>
      </c>
      <c r="J1078" s="15">
        <v>16</v>
      </c>
      <c r="L1078" s="15">
        <v>1142</v>
      </c>
      <c r="M1078" s="15">
        <v>16</v>
      </c>
      <c r="O1078" s="15">
        <v>1142</v>
      </c>
      <c r="P1078" s="15">
        <v>16</v>
      </c>
      <c r="R1078" s="15">
        <f>ROW('us01'!P1142)</f>
        <v>1142</v>
      </c>
      <c r="S1078" s="15">
        <f>COLUMN('us01'!P1142)</f>
        <v>16</v>
      </c>
    </row>
    <row r="1079" spans="3:19">
      <c r="C1079" s="476">
        <v>1141</v>
      </c>
      <c r="D1079" s="476">
        <v>16</v>
      </c>
      <c r="E1079" s="476"/>
      <c r="F1079" s="476">
        <v>1142</v>
      </c>
      <c r="G1079" s="15">
        <v>16</v>
      </c>
      <c r="I1079" s="15">
        <v>1142</v>
      </c>
      <c r="J1079" s="15">
        <v>16</v>
      </c>
      <c r="L1079" s="15">
        <v>1143</v>
      </c>
      <c r="M1079" s="15">
        <v>16</v>
      </c>
      <c r="O1079" s="15">
        <v>1143</v>
      </c>
      <c r="P1079" s="15">
        <v>16</v>
      </c>
      <c r="R1079" s="15">
        <f>ROW('us01'!P1143)</f>
        <v>1143</v>
      </c>
      <c r="S1079" s="15">
        <f>COLUMN('us01'!P1143)</f>
        <v>16</v>
      </c>
    </row>
    <row r="1080" spans="3:19">
      <c r="C1080" s="476">
        <v>1142</v>
      </c>
      <c r="D1080" s="476">
        <v>16</v>
      </c>
      <c r="E1080" s="476"/>
      <c r="F1080" s="476">
        <v>1143</v>
      </c>
      <c r="G1080" s="15">
        <v>16</v>
      </c>
      <c r="I1080" s="15">
        <v>1143</v>
      </c>
      <c r="J1080" s="15">
        <v>16</v>
      </c>
      <c r="L1080" s="15">
        <v>1144</v>
      </c>
      <c r="M1080" s="15">
        <v>16</v>
      </c>
      <c r="O1080" s="15">
        <v>1144</v>
      </c>
      <c r="P1080" s="15">
        <v>16</v>
      </c>
      <c r="R1080" s="15">
        <f>ROW('us01'!P1144)</f>
        <v>1144</v>
      </c>
      <c r="S1080" s="15">
        <f>COLUMN('us01'!P1144)</f>
        <v>16</v>
      </c>
    </row>
    <row r="1081" spans="3:19">
      <c r="C1081" s="476">
        <v>1143</v>
      </c>
      <c r="D1081" s="476">
        <v>16</v>
      </c>
      <c r="E1081" s="476"/>
      <c r="F1081" s="476">
        <v>1144</v>
      </c>
      <c r="G1081" s="15">
        <v>16</v>
      </c>
      <c r="I1081" s="15">
        <v>1144</v>
      </c>
      <c r="J1081" s="15">
        <v>16</v>
      </c>
      <c r="L1081" s="15">
        <v>1145</v>
      </c>
      <c r="M1081" s="15">
        <v>16</v>
      </c>
      <c r="O1081" s="15">
        <v>1145</v>
      </c>
      <c r="P1081" s="15">
        <v>16</v>
      </c>
      <c r="R1081" s="15">
        <f>ROW('us01'!P1145)</f>
        <v>1145</v>
      </c>
      <c r="S1081" s="15">
        <f>COLUMN('us01'!P1145)</f>
        <v>16</v>
      </c>
    </row>
    <row r="1082" spans="3:19">
      <c r="C1082" s="476">
        <v>1144</v>
      </c>
      <c r="D1082" s="476">
        <v>16</v>
      </c>
      <c r="E1082" s="476"/>
      <c r="F1082" s="476">
        <v>1145</v>
      </c>
      <c r="G1082" s="15">
        <v>16</v>
      </c>
      <c r="I1082" s="15">
        <v>1145</v>
      </c>
      <c r="J1082" s="15">
        <v>16</v>
      </c>
      <c r="L1082" s="15">
        <v>1146</v>
      </c>
      <c r="M1082" s="15">
        <v>16</v>
      </c>
      <c r="O1082" s="15">
        <v>1146</v>
      </c>
      <c r="P1082" s="15">
        <v>16</v>
      </c>
      <c r="R1082" s="15">
        <f>ROW('us01'!P1146)</f>
        <v>1146</v>
      </c>
      <c r="S1082" s="15">
        <f>COLUMN('us01'!P1146)</f>
        <v>16</v>
      </c>
    </row>
    <row r="1083" spans="3:19">
      <c r="C1083" s="476">
        <v>1145</v>
      </c>
      <c r="D1083" s="476">
        <v>16</v>
      </c>
      <c r="E1083" s="476"/>
      <c r="F1083" s="476">
        <v>1146</v>
      </c>
      <c r="G1083" s="15">
        <v>16</v>
      </c>
      <c r="I1083" s="15">
        <v>1146</v>
      </c>
      <c r="J1083" s="15">
        <v>16</v>
      </c>
      <c r="L1083" s="15">
        <v>1147</v>
      </c>
      <c r="M1083" s="15">
        <v>16</v>
      </c>
      <c r="O1083" s="15">
        <v>1147</v>
      </c>
      <c r="P1083" s="15">
        <v>16</v>
      </c>
      <c r="R1083" s="15">
        <f>ROW('us01'!P1147)</f>
        <v>1147</v>
      </c>
      <c r="S1083" s="15">
        <f>COLUMN('us01'!P1147)</f>
        <v>16</v>
      </c>
    </row>
    <row r="1084" spans="3:19">
      <c r="C1084" s="476">
        <v>1146</v>
      </c>
      <c r="D1084" s="476">
        <v>16</v>
      </c>
      <c r="E1084" s="476"/>
      <c r="F1084" s="476">
        <v>1147</v>
      </c>
      <c r="G1084" s="15">
        <v>16</v>
      </c>
      <c r="I1084" s="15">
        <v>1147</v>
      </c>
      <c r="J1084" s="15">
        <v>16</v>
      </c>
      <c r="L1084" s="15">
        <v>1148</v>
      </c>
      <c r="M1084" s="15">
        <v>16</v>
      </c>
      <c r="O1084" s="15">
        <v>1148</v>
      </c>
      <c r="P1084" s="15">
        <v>16</v>
      </c>
      <c r="R1084" s="15">
        <f>ROW('us01'!P1148)</f>
        <v>1148</v>
      </c>
      <c r="S1084" s="15">
        <f>COLUMN('us01'!P1148)</f>
        <v>16</v>
      </c>
    </row>
    <row r="1085" spans="3:19">
      <c r="C1085" s="476">
        <v>1147</v>
      </c>
      <c r="D1085" s="476">
        <v>16</v>
      </c>
      <c r="E1085" s="476"/>
      <c r="F1085" s="476">
        <v>1148</v>
      </c>
      <c r="G1085" s="15">
        <v>16</v>
      </c>
      <c r="I1085" s="15">
        <v>1148</v>
      </c>
      <c r="J1085" s="15">
        <v>16</v>
      </c>
      <c r="L1085" s="15">
        <v>1149</v>
      </c>
      <c r="M1085" s="15">
        <v>16</v>
      </c>
      <c r="O1085" s="15">
        <v>1149</v>
      </c>
      <c r="P1085" s="15">
        <v>16</v>
      </c>
      <c r="R1085" s="15">
        <f>ROW('us01'!P1149)</f>
        <v>1149</v>
      </c>
      <c r="S1085" s="15">
        <f>COLUMN('us01'!P1149)</f>
        <v>16</v>
      </c>
    </row>
    <row r="1086" spans="3:19">
      <c r="C1086" s="476">
        <v>1148</v>
      </c>
      <c r="D1086" s="476">
        <v>16</v>
      </c>
      <c r="E1086" s="476"/>
      <c r="F1086" s="476">
        <v>1149</v>
      </c>
      <c r="G1086" s="15">
        <v>16</v>
      </c>
      <c r="I1086" s="15">
        <v>1149</v>
      </c>
      <c r="J1086" s="15">
        <v>16</v>
      </c>
      <c r="L1086" s="15">
        <v>1150</v>
      </c>
      <c r="M1086" s="15">
        <v>16</v>
      </c>
      <c r="O1086" s="15">
        <v>1150</v>
      </c>
      <c r="P1086" s="15">
        <v>16</v>
      </c>
      <c r="R1086" s="15">
        <f>ROW('us01'!P1150)</f>
        <v>1150</v>
      </c>
      <c r="S1086" s="15">
        <f>COLUMN('us01'!P1150)</f>
        <v>16</v>
      </c>
    </row>
    <row r="1087" spans="3:19">
      <c r="C1087" s="476">
        <v>1149</v>
      </c>
      <c r="D1087" s="476">
        <v>16</v>
      </c>
      <c r="E1087" s="476"/>
      <c r="F1087" s="476">
        <v>1150</v>
      </c>
      <c r="G1087" s="15">
        <v>16</v>
      </c>
      <c r="I1087" s="15">
        <v>1150</v>
      </c>
      <c r="J1087" s="15">
        <v>16</v>
      </c>
      <c r="L1087" s="15">
        <v>1151</v>
      </c>
      <c r="M1087" s="15">
        <v>16</v>
      </c>
      <c r="O1087" s="15">
        <v>1151</v>
      </c>
      <c r="P1087" s="15">
        <v>16</v>
      </c>
      <c r="R1087" s="15">
        <f>ROW('us01'!P1151)</f>
        <v>1151</v>
      </c>
      <c r="S1087" s="15">
        <f>COLUMN('us01'!P1151)</f>
        <v>16</v>
      </c>
    </row>
    <row r="1088" spans="3:19">
      <c r="C1088" s="476">
        <v>1150</v>
      </c>
      <c r="D1088" s="476">
        <v>16</v>
      </c>
      <c r="E1088" s="476"/>
      <c r="F1088" s="476">
        <v>1151</v>
      </c>
      <c r="G1088" s="15">
        <v>16</v>
      </c>
      <c r="I1088" s="15">
        <v>1151</v>
      </c>
      <c r="J1088" s="15">
        <v>16</v>
      </c>
      <c r="L1088" s="15">
        <v>1152</v>
      </c>
      <c r="M1088" s="15">
        <v>16</v>
      </c>
      <c r="O1088" s="15">
        <v>1152</v>
      </c>
      <c r="P1088" s="15">
        <v>16</v>
      </c>
      <c r="R1088" s="15">
        <f>ROW('us01'!P1152)</f>
        <v>1152</v>
      </c>
      <c r="S1088" s="15">
        <f>COLUMN('us01'!P1152)</f>
        <v>16</v>
      </c>
    </row>
    <row r="1089" spans="3:19">
      <c r="C1089" s="476">
        <v>1151</v>
      </c>
      <c r="D1089" s="476">
        <v>16</v>
      </c>
      <c r="E1089" s="476"/>
      <c r="F1089" s="476">
        <v>1152</v>
      </c>
      <c r="G1089" s="15">
        <v>16</v>
      </c>
      <c r="I1089" s="15">
        <v>1152</v>
      </c>
      <c r="J1089" s="15">
        <v>16</v>
      </c>
      <c r="L1089" s="15">
        <v>1153</v>
      </c>
      <c r="M1089" s="15">
        <v>16</v>
      </c>
      <c r="O1089" s="15">
        <v>1153</v>
      </c>
      <c r="P1089" s="15">
        <v>16</v>
      </c>
      <c r="R1089" s="15">
        <f>ROW('us01'!P1153)</f>
        <v>1153</v>
      </c>
      <c r="S1089" s="15">
        <f>COLUMN('us01'!P1153)</f>
        <v>16</v>
      </c>
    </row>
    <row r="1090" spans="3:19">
      <c r="C1090" s="476">
        <v>1152</v>
      </c>
      <c r="D1090" s="476">
        <v>16</v>
      </c>
      <c r="E1090" s="476"/>
      <c r="F1090" s="476">
        <v>1153</v>
      </c>
      <c r="G1090" s="15">
        <v>16</v>
      </c>
      <c r="I1090" s="15">
        <v>1153</v>
      </c>
      <c r="J1090" s="15">
        <v>16</v>
      </c>
      <c r="L1090" s="15">
        <v>1154</v>
      </c>
      <c r="M1090" s="15">
        <v>16</v>
      </c>
      <c r="O1090" s="15">
        <v>1154</v>
      </c>
      <c r="P1090" s="15">
        <v>16</v>
      </c>
      <c r="R1090" s="15">
        <f>ROW('us01'!P1154)</f>
        <v>1154</v>
      </c>
      <c r="S1090" s="15">
        <f>COLUMN('us01'!P1154)</f>
        <v>16</v>
      </c>
    </row>
    <row r="1091" spans="3:19">
      <c r="C1091" s="476">
        <v>1153</v>
      </c>
      <c r="D1091" s="476">
        <v>16</v>
      </c>
      <c r="E1091" s="476"/>
      <c r="F1091" s="476">
        <v>1154</v>
      </c>
      <c r="G1091" s="15">
        <v>16</v>
      </c>
      <c r="I1091" s="15">
        <v>1154</v>
      </c>
      <c r="J1091" s="15">
        <v>16</v>
      </c>
      <c r="L1091" s="15">
        <v>1155</v>
      </c>
      <c r="M1091" s="15">
        <v>16</v>
      </c>
      <c r="O1091" s="15">
        <v>1155</v>
      </c>
      <c r="P1091" s="15">
        <v>16</v>
      </c>
      <c r="R1091" s="15">
        <f>ROW('us01'!P1155)</f>
        <v>1155</v>
      </c>
      <c r="S1091" s="15">
        <f>COLUMN('us01'!P1155)</f>
        <v>16</v>
      </c>
    </row>
    <row r="1092" spans="3:19">
      <c r="C1092" s="476">
        <v>1154</v>
      </c>
      <c r="D1092" s="476">
        <v>16</v>
      </c>
      <c r="E1092" s="476"/>
      <c r="F1092" s="476">
        <v>1155</v>
      </c>
      <c r="G1092" s="15">
        <v>16</v>
      </c>
      <c r="I1092" s="15">
        <v>1155</v>
      </c>
      <c r="J1092" s="15">
        <v>16</v>
      </c>
      <c r="L1092" s="15">
        <v>1156</v>
      </c>
      <c r="M1092" s="15">
        <v>16</v>
      </c>
      <c r="O1092" s="15">
        <v>1156</v>
      </c>
      <c r="P1092" s="15">
        <v>16</v>
      </c>
      <c r="R1092" s="15">
        <f>ROW('us01'!P1156)</f>
        <v>1156</v>
      </c>
      <c r="S1092" s="15">
        <f>COLUMN('us01'!P1156)</f>
        <v>16</v>
      </c>
    </row>
    <row r="1093" spans="3:19">
      <c r="C1093" s="476">
        <v>1155</v>
      </c>
      <c r="D1093" s="476">
        <v>16</v>
      </c>
      <c r="E1093" s="476"/>
      <c r="F1093" s="476">
        <v>1156</v>
      </c>
      <c r="G1093" s="15">
        <v>16</v>
      </c>
      <c r="I1093" s="15">
        <v>1156</v>
      </c>
      <c r="J1093" s="15">
        <v>16</v>
      </c>
      <c r="L1093" s="15">
        <v>1157</v>
      </c>
      <c r="M1093" s="15">
        <v>16</v>
      </c>
      <c r="O1093" s="15">
        <v>1157</v>
      </c>
      <c r="P1093" s="15">
        <v>16</v>
      </c>
      <c r="R1093" s="15">
        <f>ROW('us01'!P1157)</f>
        <v>1157</v>
      </c>
      <c r="S1093" s="15">
        <f>COLUMN('us01'!P1157)</f>
        <v>16</v>
      </c>
    </row>
    <row r="1094" spans="3:19">
      <c r="C1094" s="476">
        <v>1156</v>
      </c>
      <c r="D1094" s="476">
        <v>16</v>
      </c>
      <c r="E1094" s="476"/>
      <c r="F1094" s="476">
        <v>1157</v>
      </c>
      <c r="G1094" s="15">
        <v>16</v>
      </c>
      <c r="I1094" s="15">
        <v>1157</v>
      </c>
      <c r="J1094" s="15">
        <v>16</v>
      </c>
      <c r="L1094" s="15">
        <v>1158</v>
      </c>
      <c r="M1094" s="15">
        <v>16</v>
      </c>
      <c r="O1094" s="15">
        <v>1158</v>
      </c>
      <c r="P1094" s="15">
        <v>16</v>
      </c>
      <c r="R1094" s="15">
        <f>ROW('us01'!P1158)</f>
        <v>1158</v>
      </c>
      <c r="S1094" s="15">
        <f>COLUMN('us01'!P1158)</f>
        <v>16</v>
      </c>
    </row>
    <row r="1095" spans="3:19">
      <c r="C1095" s="476">
        <v>1157</v>
      </c>
      <c r="D1095" s="476">
        <v>16</v>
      </c>
      <c r="E1095" s="476"/>
      <c r="F1095" s="476">
        <v>1158</v>
      </c>
      <c r="G1095" s="15">
        <v>16</v>
      </c>
      <c r="I1095" s="15">
        <v>1158</v>
      </c>
      <c r="J1095" s="15">
        <v>16</v>
      </c>
      <c r="L1095" s="15">
        <v>1159</v>
      </c>
      <c r="M1095" s="15">
        <v>16</v>
      </c>
      <c r="O1095" s="15">
        <v>1159</v>
      </c>
      <c r="P1095" s="15">
        <v>16</v>
      </c>
      <c r="R1095" s="15">
        <f>ROW('us01'!P1159)</f>
        <v>1159</v>
      </c>
      <c r="S1095" s="15">
        <f>COLUMN('us01'!P1159)</f>
        <v>16</v>
      </c>
    </row>
    <row r="1096" spans="3:19">
      <c r="C1096" s="476">
        <v>1158</v>
      </c>
      <c r="D1096" s="476">
        <v>16</v>
      </c>
      <c r="E1096" s="476"/>
      <c r="F1096" s="476">
        <v>1159</v>
      </c>
      <c r="G1096" s="15">
        <v>16</v>
      </c>
      <c r="I1096" s="15">
        <v>1159</v>
      </c>
      <c r="J1096" s="15">
        <v>16</v>
      </c>
      <c r="L1096" s="15">
        <v>1160</v>
      </c>
      <c r="M1096" s="15">
        <v>16</v>
      </c>
      <c r="O1096" s="15">
        <v>1160</v>
      </c>
      <c r="P1096" s="15">
        <v>16</v>
      </c>
      <c r="R1096" s="15">
        <f>ROW('us01'!P1160)</f>
        <v>1160</v>
      </c>
      <c r="S1096" s="15">
        <f>COLUMN('us01'!P1160)</f>
        <v>16</v>
      </c>
    </row>
    <row r="1097" spans="3:19">
      <c r="C1097" s="476">
        <v>1159</v>
      </c>
      <c r="D1097" s="476">
        <v>16</v>
      </c>
      <c r="E1097" s="476"/>
      <c r="F1097" s="476">
        <v>1160</v>
      </c>
      <c r="G1097" s="15">
        <v>16</v>
      </c>
      <c r="I1097" s="15">
        <v>1160</v>
      </c>
      <c r="J1097" s="15">
        <v>16</v>
      </c>
      <c r="L1097" s="15">
        <v>1161</v>
      </c>
      <c r="M1097" s="15">
        <v>16</v>
      </c>
      <c r="O1097" s="15">
        <v>1161</v>
      </c>
      <c r="P1097" s="15">
        <v>16</v>
      </c>
      <c r="R1097" s="15">
        <f>ROW('us01'!P1161)</f>
        <v>1161</v>
      </c>
      <c r="S1097" s="15">
        <f>COLUMN('us01'!P1161)</f>
        <v>16</v>
      </c>
    </row>
    <row r="1098" spans="3:19">
      <c r="C1098" s="476">
        <v>1160</v>
      </c>
      <c r="D1098" s="476">
        <v>16</v>
      </c>
      <c r="E1098" s="476"/>
      <c r="F1098" s="476">
        <v>1161</v>
      </c>
      <c r="G1098" s="15">
        <v>16</v>
      </c>
      <c r="I1098" s="15">
        <v>1161</v>
      </c>
      <c r="J1098" s="15">
        <v>16</v>
      </c>
      <c r="L1098" s="15">
        <v>1162</v>
      </c>
      <c r="M1098" s="15">
        <v>16</v>
      </c>
      <c r="O1098" s="15">
        <v>1162</v>
      </c>
      <c r="P1098" s="15">
        <v>16</v>
      </c>
      <c r="R1098" s="15">
        <f>ROW('us01'!P1162)</f>
        <v>1162</v>
      </c>
      <c r="S1098" s="15">
        <f>COLUMN('us01'!P1162)</f>
        <v>16</v>
      </c>
    </row>
    <row r="1099" spans="3:19">
      <c r="C1099" s="476">
        <v>1161</v>
      </c>
      <c r="D1099" s="476">
        <v>16</v>
      </c>
      <c r="E1099" s="476"/>
      <c r="F1099" s="476">
        <v>1162</v>
      </c>
      <c r="G1099" s="15">
        <v>16</v>
      </c>
      <c r="I1099" s="15">
        <v>1162</v>
      </c>
      <c r="J1099" s="15">
        <v>16</v>
      </c>
      <c r="L1099" s="15">
        <v>1163</v>
      </c>
      <c r="M1099" s="15">
        <v>16</v>
      </c>
      <c r="O1099" s="15">
        <v>1163</v>
      </c>
      <c r="P1099" s="15">
        <v>16</v>
      </c>
      <c r="R1099" s="15">
        <f>ROW('us01'!P1163)</f>
        <v>1163</v>
      </c>
      <c r="S1099" s="15">
        <f>COLUMN('us01'!P1163)</f>
        <v>16</v>
      </c>
    </row>
    <row r="1100" spans="3:19">
      <c r="C1100" s="476">
        <v>1162</v>
      </c>
      <c r="D1100" s="476">
        <v>16</v>
      </c>
      <c r="E1100" s="476"/>
      <c r="F1100" s="476">
        <v>1163</v>
      </c>
      <c r="G1100" s="15">
        <v>16</v>
      </c>
      <c r="I1100" s="15">
        <v>1163</v>
      </c>
      <c r="J1100" s="15">
        <v>16</v>
      </c>
      <c r="L1100" s="15">
        <v>1164</v>
      </c>
      <c r="M1100" s="15">
        <v>16</v>
      </c>
      <c r="O1100" s="15">
        <v>1164</v>
      </c>
      <c r="P1100" s="15">
        <v>16</v>
      </c>
      <c r="R1100" s="15">
        <f>ROW('us01'!P1164)</f>
        <v>1164</v>
      </c>
      <c r="S1100" s="15">
        <f>COLUMN('us01'!P1164)</f>
        <v>16</v>
      </c>
    </row>
    <row r="1101" spans="3:19">
      <c r="C1101" s="476">
        <v>1163</v>
      </c>
      <c r="D1101" s="476">
        <v>16</v>
      </c>
      <c r="E1101" s="476"/>
      <c r="F1101" s="476">
        <v>1164</v>
      </c>
      <c r="G1101" s="15">
        <v>16</v>
      </c>
      <c r="I1101" s="15">
        <v>1164</v>
      </c>
      <c r="J1101" s="15">
        <v>16</v>
      </c>
      <c r="L1101" s="15">
        <v>1165</v>
      </c>
      <c r="M1101" s="15">
        <v>16</v>
      </c>
      <c r="O1101" s="15">
        <v>1165</v>
      </c>
      <c r="P1101" s="15">
        <v>16</v>
      </c>
      <c r="R1101" s="15">
        <f>ROW('us01'!P1165)</f>
        <v>1165</v>
      </c>
      <c r="S1101" s="15">
        <f>COLUMN('us01'!P1165)</f>
        <v>16</v>
      </c>
    </row>
    <row r="1102" spans="3:19">
      <c r="C1102" s="476">
        <v>1164</v>
      </c>
      <c r="D1102" s="476">
        <v>16</v>
      </c>
      <c r="E1102" s="476"/>
      <c r="F1102" s="476">
        <v>1165</v>
      </c>
      <c r="G1102" s="15">
        <v>16</v>
      </c>
      <c r="I1102" s="15">
        <v>1165</v>
      </c>
      <c r="J1102" s="15">
        <v>16</v>
      </c>
      <c r="L1102" s="15">
        <v>1166</v>
      </c>
      <c r="M1102" s="15">
        <v>16</v>
      </c>
      <c r="O1102" s="15">
        <v>1166</v>
      </c>
      <c r="P1102" s="15">
        <v>16</v>
      </c>
      <c r="R1102" s="15">
        <f>ROW('us01'!P1166)</f>
        <v>1166</v>
      </c>
      <c r="S1102" s="15">
        <f>COLUMN('us01'!P1166)</f>
        <v>16</v>
      </c>
    </row>
    <row r="1103" spans="3:19">
      <c r="C1103" s="476">
        <v>1165</v>
      </c>
      <c r="D1103" s="476">
        <v>16</v>
      </c>
      <c r="E1103" s="476"/>
      <c r="F1103" s="476">
        <v>1166</v>
      </c>
      <c r="G1103" s="15">
        <v>16</v>
      </c>
      <c r="I1103" s="15">
        <v>1166</v>
      </c>
      <c r="J1103" s="15">
        <v>16</v>
      </c>
      <c r="L1103" s="15">
        <v>1167</v>
      </c>
      <c r="M1103" s="15">
        <v>16</v>
      </c>
      <c r="O1103" s="15">
        <v>1167</v>
      </c>
      <c r="P1103" s="15">
        <v>16</v>
      </c>
      <c r="R1103" s="15">
        <f>ROW('us01'!P1167)</f>
        <v>1167</v>
      </c>
      <c r="S1103" s="15">
        <f>COLUMN('us01'!P1167)</f>
        <v>16</v>
      </c>
    </row>
    <row r="1104" spans="3:19">
      <c r="C1104" s="476">
        <v>1166</v>
      </c>
      <c r="D1104" s="476">
        <v>16</v>
      </c>
      <c r="E1104" s="476"/>
      <c r="F1104" s="476">
        <v>1167</v>
      </c>
      <c r="G1104" s="15">
        <v>16</v>
      </c>
      <c r="I1104" s="15">
        <v>1167</v>
      </c>
      <c r="J1104" s="15">
        <v>16</v>
      </c>
      <c r="L1104" s="15">
        <v>1168</v>
      </c>
      <c r="M1104" s="15">
        <v>16</v>
      </c>
      <c r="O1104" s="15">
        <v>1168</v>
      </c>
      <c r="P1104" s="15">
        <v>16</v>
      </c>
      <c r="R1104" s="15">
        <f>ROW('us01'!P1168)</f>
        <v>1168</v>
      </c>
      <c r="S1104" s="15">
        <f>COLUMN('us01'!P1168)</f>
        <v>16</v>
      </c>
    </row>
    <row r="1105" spans="3:19">
      <c r="C1105" s="476">
        <v>1167</v>
      </c>
      <c r="D1105" s="476">
        <v>16</v>
      </c>
      <c r="E1105" s="476"/>
      <c r="F1105" s="476">
        <v>1168</v>
      </c>
      <c r="G1105" s="15">
        <v>16</v>
      </c>
      <c r="I1105" s="15">
        <v>1168</v>
      </c>
      <c r="J1105" s="15">
        <v>16</v>
      </c>
      <c r="L1105" s="15">
        <v>1169</v>
      </c>
      <c r="M1105" s="15">
        <v>16</v>
      </c>
      <c r="O1105" s="15">
        <v>1169</v>
      </c>
      <c r="P1105" s="15">
        <v>16</v>
      </c>
      <c r="R1105" s="15">
        <f>ROW('us01'!P1169)</f>
        <v>1169</v>
      </c>
      <c r="S1105" s="15">
        <f>COLUMN('us01'!P1169)</f>
        <v>16</v>
      </c>
    </row>
    <row r="1106" spans="3:19">
      <c r="C1106" s="476">
        <v>1168</v>
      </c>
      <c r="D1106" s="476">
        <v>16</v>
      </c>
      <c r="E1106" s="476"/>
      <c r="F1106" s="476">
        <v>1169</v>
      </c>
      <c r="G1106" s="15">
        <v>16</v>
      </c>
      <c r="I1106" s="15">
        <v>1169</v>
      </c>
      <c r="J1106" s="15">
        <v>16</v>
      </c>
      <c r="L1106" s="15">
        <v>1170</v>
      </c>
      <c r="M1106" s="15">
        <v>16</v>
      </c>
      <c r="O1106" s="15">
        <v>1170</v>
      </c>
      <c r="P1106" s="15">
        <v>16</v>
      </c>
      <c r="R1106" s="15">
        <f>ROW('us01'!P1170)</f>
        <v>1170</v>
      </c>
      <c r="S1106" s="15">
        <f>COLUMN('us01'!P1170)</f>
        <v>16</v>
      </c>
    </row>
    <row r="1107" spans="3:19">
      <c r="C1107" s="476">
        <v>1169</v>
      </c>
      <c r="D1107" s="476">
        <v>16</v>
      </c>
      <c r="E1107" s="476"/>
      <c r="F1107" s="476">
        <v>1170</v>
      </c>
      <c r="G1107" s="15">
        <v>16</v>
      </c>
      <c r="I1107" s="15">
        <v>1170</v>
      </c>
      <c r="J1107" s="15">
        <v>16</v>
      </c>
      <c r="L1107" s="15">
        <v>1171</v>
      </c>
      <c r="M1107" s="15">
        <v>16</v>
      </c>
      <c r="O1107" s="15">
        <v>1171</v>
      </c>
      <c r="P1107" s="15">
        <v>16</v>
      </c>
      <c r="R1107" s="15">
        <f>ROW('us01'!P1171)</f>
        <v>1171</v>
      </c>
      <c r="S1107" s="15">
        <f>COLUMN('us01'!P1171)</f>
        <v>16</v>
      </c>
    </row>
    <row r="1108" spans="3:19">
      <c r="C1108" s="476">
        <v>1170</v>
      </c>
      <c r="D1108" s="476">
        <v>16</v>
      </c>
      <c r="E1108" s="476"/>
      <c r="F1108" s="476">
        <v>1171</v>
      </c>
      <c r="G1108" s="15">
        <v>16</v>
      </c>
      <c r="I1108" s="15">
        <v>1171</v>
      </c>
      <c r="J1108" s="15">
        <v>16</v>
      </c>
      <c r="L1108" s="15">
        <v>1172</v>
      </c>
      <c r="M1108" s="15">
        <v>16</v>
      </c>
      <c r="O1108" s="15">
        <v>1172</v>
      </c>
      <c r="P1108" s="15">
        <v>16</v>
      </c>
      <c r="R1108" s="15">
        <f>ROW('us01'!P1172)</f>
        <v>1172</v>
      </c>
      <c r="S1108" s="15">
        <f>COLUMN('us01'!P1172)</f>
        <v>16</v>
      </c>
    </row>
    <row r="1109" spans="3:19">
      <c r="C1109" s="476">
        <v>1171</v>
      </c>
      <c r="D1109" s="476">
        <v>16</v>
      </c>
      <c r="E1109" s="476"/>
      <c r="F1109" s="476">
        <v>1172</v>
      </c>
      <c r="G1109" s="15">
        <v>16</v>
      </c>
      <c r="I1109" s="15">
        <v>1172</v>
      </c>
      <c r="J1109" s="15">
        <v>16</v>
      </c>
      <c r="L1109" s="15">
        <v>1173</v>
      </c>
      <c r="M1109" s="15">
        <v>16</v>
      </c>
      <c r="O1109" s="15">
        <v>1173</v>
      </c>
      <c r="P1109" s="15">
        <v>16</v>
      </c>
      <c r="R1109" s="15">
        <f>ROW('us01'!P1173)</f>
        <v>1173</v>
      </c>
      <c r="S1109" s="15">
        <f>COLUMN('us01'!P1173)</f>
        <v>16</v>
      </c>
    </row>
    <row r="1110" spans="3:19">
      <c r="C1110" s="476">
        <v>1172</v>
      </c>
      <c r="D1110" s="476">
        <v>16</v>
      </c>
      <c r="E1110" s="476"/>
      <c r="F1110" s="476">
        <v>1173</v>
      </c>
      <c r="G1110" s="15">
        <v>16</v>
      </c>
      <c r="I1110" s="15">
        <v>1173</v>
      </c>
      <c r="J1110" s="15">
        <v>16</v>
      </c>
      <c r="L1110" s="15">
        <v>1174</v>
      </c>
      <c r="M1110" s="15">
        <v>16</v>
      </c>
      <c r="O1110" s="15">
        <v>1174</v>
      </c>
      <c r="P1110" s="15">
        <v>16</v>
      </c>
      <c r="R1110" s="15">
        <f>ROW('us01'!P1174)</f>
        <v>1174</v>
      </c>
      <c r="S1110" s="15">
        <f>COLUMN('us01'!P1174)</f>
        <v>16</v>
      </c>
    </row>
    <row r="1111" spans="3:19">
      <c r="C1111" s="476">
        <v>1173</v>
      </c>
      <c r="D1111" s="476">
        <v>16</v>
      </c>
      <c r="E1111" s="476"/>
      <c r="F1111" s="476">
        <v>1174</v>
      </c>
      <c r="G1111" s="15">
        <v>16</v>
      </c>
      <c r="I1111" s="15">
        <v>1174</v>
      </c>
      <c r="J1111" s="15">
        <v>16</v>
      </c>
      <c r="L1111" s="15">
        <v>1175</v>
      </c>
      <c r="M1111" s="15">
        <v>16</v>
      </c>
      <c r="O1111" s="15">
        <v>1175</v>
      </c>
      <c r="P1111" s="15">
        <v>16</v>
      </c>
      <c r="R1111" s="15">
        <f>ROW('us01'!P1175)</f>
        <v>1175</v>
      </c>
      <c r="S1111" s="15">
        <f>COLUMN('us01'!P1175)</f>
        <v>16</v>
      </c>
    </row>
    <row r="1112" spans="3:19">
      <c r="C1112" s="476">
        <v>1174</v>
      </c>
      <c r="D1112" s="476">
        <v>16</v>
      </c>
      <c r="E1112" s="476"/>
      <c r="F1112" s="476">
        <v>1175</v>
      </c>
      <c r="G1112" s="15">
        <v>16</v>
      </c>
      <c r="I1112" s="15">
        <v>1175</v>
      </c>
      <c r="J1112" s="15">
        <v>16</v>
      </c>
      <c r="L1112" s="15">
        <v>1176</v>
      </c>
      <c r="M1112" s="15">
        <v>16</v>
      </c>
      <c r="O1112" s="15">
        <v>1176</v>
      </c>
      <c r="P1112" s="15">
        <v>16</v>
      </c>
      <c r="R1112" s="15">
        <f>ROW('us01'!P1176)</f>
        <v>1176</v>
      </c>
      <c r="S1112" s="15">
        <f>COLUMN('us01'!P1176)</f>
        <v>16</v>
      </c>
    </row>
    <row r="1113" spans="3:19">
      <c r="C1113" s="476">
        <v>1175</v>
      </c>
      <c r="D1113" s="476">
        <v>16</v>
      </c>
      <c r="E1113" s="476"/>
      <c r="F1113" s="476">
        <v>1176</v>
      </c>
      <c r="G1113" s="15">
        <v>16</v>
      </c>
      <c r="I1113" s="15">
        <v>1176</v>
      </c>
      <c r="J1113" s="15">
        <v>16</v>
      </c>
      <c r="L1113" s="15">
        <v>1177</v>
      </c>
      <c r="M1113" s="15">
        <v>16</v>
      </c>
      <c r="O1113" s="15">
        <v>1177</v>
      </c>
      <c r="P1113" s="15">
        <v>16</v>
      </c>
      <c r="R1113" s="15">
        <f>ROW('us01'!P1177)</f>
        <v>1177</v>
      </c>
      <c r="S1113" s="15">
        <f>COLUMN('us01'!P1177)</f>
        <v>16</v>
      </c>
    </row>
    <row r="1114" spans="3:19">
      <c r="C1114" s="476">
        <v>1176</v>
      </c>
      <c r="D1114" s="476">
        <v>16</v>
      </c>
      <c r="E1114" s="476"/>
      <c r="F1114" s="476">
        <v>1177</v>
      </c>
      <c r="G1114" s="15">
        <v>16</v>
      </c>
      <c r="I1114" s="15">
        <v>1177</v>
      </c>
      <c r="J1114" s="15">
        <v>16</v>
      </c>
      <c r="L1114" s="15">
        <v>1178</v>
      </c>
      <c r="M1114" s="15">
        <v>16</v>
      </c>
      <c r="O1114" s="15">
        <v>1178</v>
      </c>
      <c r="P1114" s="15">
        <v>16</v>
      </c>
      <c r="R1114" s="15">
        <f>ROW('us01'!P1178)</f>
        <v>1178</v>
      </c>
      <c r="S1114" s="15">
        <f>COLUMN('us01'!P1178)</f>
        <v>16</v>
      </c>
    </row>
    <row r="1115" spans="3:19">
      <c r="C1115" s="476">
        <v>1177</v>
      </c>
      <c r="D1115" s="476">
        <v>16</v>
      </c>
      <c r="E1115" s="476"/>
      <c r="F1115" s="476">
        <v>1178</v>
      </c>
      <c r="G1115" s="15">
        <v>16</v>
      </c>
      <c r="I1115" s="15">
        <v>1178</v>
      </c>
      <c r="J1115" s="15">
        <v>16</v>
      </c>
      <c r="L1115" s="15">
        <v>1179</v>
      </c>
      <c r="M1115" s="15">
        <v>16</v>
      </c>
      <c r="O1115" s="15">
        <v>1179</v>
      </c>
      <c r="P1115" s="15">
        <v>16</v>
      </c>
      <c r="R1115" s="15">
        <f>ROW('us01'!P1179)</f>
        <v>1179</v>
      </c>
      <c r="S1115" s="15">
        <f>COLUMN('us01'!P1179)</f>
        <v>16</v>
      </c>
    </row>
    <row r="1116" spans="3:19">
      <c r="C1116" s="476">
        <v>1178</v>
      </c>
      <c r="D1116" s="476">
        <v>16</v>
      </c>
      <c r="E1116" s="476"/>
      <c r="F1116" s="476">
        <v>1179</v>
      </c>
      <c r="G1116" s="15">
        <v>16</v>
      </c>
      <c r="I1116" s="15">
        <v>1179</v>
      </c>
      <c r="J1116" s="15">
        <v>16</v>
      </c>
      <c r="L1116" s="15">
        <v>1180</v>
      </c>
      <c r="M1116" s="15">
        <v>16</v>
      </c>
      <c r="O1116" s="15">
        <v>1180</v>
      </c>
      <c r="P1116" s="15">
        <v>16</v>
      </c>
      <c r="R1116" s="15">
        <f>ROW('us01'!P1180)</f>
        <v>1180</v>
      </c>
      <c r="S1116" s="15">
        <f>COLUMN('us01'!P1180)</f>
        <v>16</v>
      </c>
    </row>
    <row r="1117" spans="3:19">
      <c r="C1117" s="476">
        <v>1179</v>
      </c>
      <c r="D1117" s="476">
        <v>16</v>
      </c>
      <c r="E1117" s="476"/>
      <c r="F1117" s="476">
        <v>1180</v>
      </c>
      <c r="G1117" s="15">
        <v>16</v>
      </c>
      <c r="I1117" s="15">
        <v>1180</v>
      </c>
      <c r="J1117" s="15">
        <v>16</v>
      </c>
      <c r="L1117" s="15">
        <v>1181</v>
      </c>
      <c r="M1117" s="15">
        <v>16</v>
      </c>
      <c r="O1117" s="15">
        <v>1181</v>
      </c>
      <c r="P1117" s="15">
        <v>16</v>
      </c>
      <c r="R1117" s="15">
        <f>ROW('us01'!P1181)</f>
        <v>1181</v>
      </c>
      <c r="S1117" s="15">
        <f>COLUMN('us01'!P1181)</f>
        <v>16</v>
      </c>
    </row>
    <row r="1118" spans="3:19">
      <c r="C1118" s="476">
        <v>1180</v>
      </c>
      <c r="D1118" s="476">
        <v>16</v>
      </c>
      <c r="E1118" s="476"/>
      <c r="F1118" s="476">
        <v>1181</v>
      </c>
      <c r="G1118" s="15">
        <v>16</v>
      </c>
      <c r="I1118" s="15">
        <v>1181</v>
      </c>
      <c r="J1118" s="15">
        <v>16</v>
      </c>
      <c r="L1118" s="15">
        <v>1182</v>
      </c>
      <c r="M1118" s="15">
        <v>16</v>
      </c>
      <c r="O1118" s="15">
        <v>1182</v>
      </c>
      <c r="P1118" s="15">
        <v>16</v>
      </c>
      <c r="R1118" s="15">
        <f>ROW('us01'!P1182)</f>
        <v>1182</v>
      </c>
      <c r="S1118" s="15">
        <f>COLUMN('us01'!P1182)</f>
        <v>16</v>
      </c>
    </row>
    <row r="1119" spans="3:19">
      <c r="C1119" s="476">
        <v>1181</v>
      </c>
      <c r="D1119" s="476">
        <v>16</v>
      </c>
      <c r="E1119" s="476"/>
      <c r="F1119" s="476">
        <v>1182</v>
      </c>
      <c r="G1119" s="15">
        <v>16</v>
      </c>
      <c r="I1119" s="15">
        <v>1182</v>
      </c>
      <c r="J1119" s="15">
        <v>16</v>
      </c>
      <c r="L1119" s="15">
        <v>1183</v>
      </c>
      <c r="M1119" s="15">
        <v>16</v>
      </c>
      <c r="O1119" s="15">
        <v>1183</v>
      </c>
      <c r="P1119" s="15">
        <v>16</v>
      </c>
      <c r="R1119" s="15">
        <f>ROW('us01'!P1183)</f>
        <v>1183</v>
      </c>
      <c r="S1119" s="15">
        <f>COLUMN('us01'!P1183)</f>
        <v>16</v>
      </c>
    </row>
    <row r="1120" spans="3:19">
      <c r="C1120" s="476">
        <v>1182</v>
      </c>
      <c r="D1120" s="476">
        <v>16</v>
      </c>
      <c r="E1120" s="476"/>
      <c r="F1120" s="476">
        <v>1183</v>
      </c>
      <c r="G1120" s="15">
        <v>16</v>
      </c>
      <c r="I1120" s="15">
        <v>1183</v>
      </c>
      <c r="J1120" s="15">
        <v>16</v>
      </c>
      <c r="L1120" s="15">
        <v>1184</v>
      </c>
      <c r="M1120" s="15">
        <v>16</v>
      </c>
      <c r="O1120" s="15">
        <v>1184</v>
      </c>
      <c r="P1120" s="15">
        <v>16</v>
      </c>
      <c r="R1120" s="15">
        <f>ROW('us01'!P1184)</f>
        <v>1184</v>
      </c>
      <c r="S1120" s="15">
        <f>COLUMN('us01'!P1184)</f>
        <v>16</v>
      </c>
    </row>
    <row r="1121" spans="3:19">
      <c r="C1121" s="476">
        <v>1183</v>
      </c>
      <c r="D1121" s="476">
        <v>16</v>
      </c>
      <c r="E1121" s="476"/>
      <c r="F1121" s="476">
        <v>1184</v>
      </c>
      <c r="G1121" s="15">
        <v>16</v>
      </c>
      <c r="I1121" s="15">
        <v>1184</v>
      </c>
      <c r="J1121" s="15">
        <v>16</v>
      </c>
      <c r="L1121" s="15">
        <v>1185</v>
      </c>
      <c r="M1121" s="15">
        <v>16</v>
      </c>
      <c r="O1121" s="15">
        <v>1185</v>
      </c>
      <c r="P1121" s="15">
        <v>16</v>
      </c>
      <c r="R1121" s="15">
        <f>ROW('us01'!P1185)</f>
        <v>1185</v>
      </c>
      <c r="S1121" s="15">
        <f>COLUMN('us01'!P1185)</f>
        <v>16</v>
      </c>
    </row>
    <row r="1122" spans="3:19">
      <c r="C1122" s="476">
        <v>1134</v>
      </c>
      <c r="D1122" s="476">
        <v>22</v>
      </c>
      <c r="E1122" s="476"/>
      <c r="F1122" s="476">
        <v>1135</v>
      </c>
      <c r="G1122" s="15">
        <v>22</v>
      </c>
      <c r="I1122" s="15">
        <v>1135</v>
      </c>
      <c r="J1122" s="15">
        <v>22</v>
      </c>
      <c r="L1122" s="15">
        <v>1136</v>
      </c>
      <c r="M1122" s="15">
        <v>22</v>
      </c>
      <c r="O1122" s="15">
        <v>1136</v>
      </c>
      <c r="P1122" s="15">
        <v>22</v>
      </c>
      <c r="R1122" s="15">
        <f>ROW('us01'!V1136)</f>
        <v>1136</v>
      </c>
      <c r="S1122" s="15">
        <f>COLUMN('us01'!V1136)</f>
        <v>22</v>
      </c>
    </row>
    <row r="1123" spans="3:19">
      <c r="C1123" s="476">
        <v>1135</v>
      </c>
      <c r="D1123" s="476">
        <v>22</v>
      </c>
      <c r="E1123" s="476"/>
      <c r="F1123" s="476">
        <v>1136</v>
      </c>
      <c r="G1123" s="15">
        <v>22</v>
      </c>
      <c r="I1123" s="15">
        <v>1136</v>
      </c>
      <c r="J1123" s="15">
        <v>22</v>
      </c>
      <c r="L1123" s="15">
        <v>1137</v>
      </c>
      <c r="M1123" s="15">
        <v>22</v>
      </c>
      <c r="O1123" s="15">
        <v>1137</v>
      </c>
      <c r="P1123" s="15">
        <v>22</v>
      </c>
      <c r="R1123" s="15">
        <f>ROW('us01'!V1137)</f>
        <v>1137</v>
      </c>
      <c r="S1123" s="15">
        <f>COLUMN('us01'!V1137)</f>
        <v>22</v>
      </c>
    </row>
    <row r="1124" spans="3:19">
      <c r="C1124" s="476">
        <v>1136</v>
      </c>
      <c r="D1124" s="476">
        <v>22</v>
      </c>
      <c r="E1124" s="476"/>
      <c r="F1124" s="476">
        <v>1137</v>
      </c>
      <c r="G1124" s="15">
        <v>22</v>
      </c>
      <c r="I1124" s="15">
        <v>1137</v>
      </c>
      <c r="J1124" s="15">
        <v>22</v>
      </c>
      <c r="L1124" s="15">
        <v>1138</v>
      </c>
      <c r="M1124" s="15">
        <v>22</v>
      </c>
      <c r="O1124" s="15">
        <v>1138</v>
      </c>
      <c r="P1124" s="15">
        <v>22</v>
      </c>
      <c r="R1124" s="15">
        <f>ROW('us01'!V1138)</f>
        <v>1138</v>
      </c>
      <c r="S1124" s="15">
        <f>COLUMN('us01'!V1138)</f>
        <v>22</v>
      </c>
    </row>
    <row r="1125" spans="3:19">
      <c r="C1125" s="476">
        <v>1137</v>
      </c>
      <c r="D1125" s="476">
        <v>22</v>
      </c>
      <c r="E1125" s="476"/>
      <c r="F1125" s="476">
        <v>1138</v>
      </c>
      <c r="G1125" s="15">
        <v>22</v>
      </c>
      <c r="I1125" s="15">
        <v>1138</v>
      </c>
      <c r="J1125" s="15">
        <v>22</v>
      </c>
      <c r="L1125" s="15">
        <v>1139</v>
      </c>
      <c r="M1125" s="15">
        <v>22</v>
      </c>
      <c r="O1125" s="15">
        <v>1139</v>
      </c>
      <c r="P1125" s="15">
        <v>22</v>
      </c>
      <c r="R1125" s="15">
        <f>ROW('us01'!V1139)</f>
        <v>1139</v>
      </c>
      <c r="S1125" s="15">
        <f>COLUMN('us01'!V1139)</f>
        <v>22</v>
      </c>
    </row>
    <row r="1126" spans="3:19">
      <c r="C1126" s="476">
        <v>1138</v>
      </c>
      <c r="D1126" s="476">
        <v>22</v>
      </c>
      <c r="E1126" s="476"/>
      <c r="F1126" s="476">
        <v>1139</v>
      </c>
      <c r="G1126" s="15">
        <v>22</v>
      </c>
      <c r="I1126" s="15">
        <v>1139</v>
      </c>
      <c r="J1126" s="15">
        <v>22</v>
      </c>
      <c r="L1126" s="15">
        <v>1140</v>
      </c>
      <c r="M1126" s="15">
        <v>22</v>
      </c>
      <c r="O1126" s="15">
        <v>1140</v>
      </c>
      <c r="P1126" s="15">
        <v>22</v>
      </c>
      <c r="R1126" s="15">
        <f>ROW('us01'!V1140)</f>
        <v>1140</v>
      </c>
      <c r="S1126" s="15">
        <f>COLUMN('us01'!V1140)</f>
        <v>22</v>
      </c>
    </row>
    <row r="1127" spans="3:19">
      <c r="C1127" s="476">
        <v>1139</v>
      </c>
      <c r="D1127" s="476">
        <v>22</v>
      </c>
      <c r="E1127" s="476"/>
      <c r="F1127" s="476">
        <v>1140</v>
      </c>
      <c r="G1127" s="15">
        <v>22</v>
      </c>
      <c r="I1127" s="15">
        <v>1140</v>
      </c>
      <c r="J1127" s="15">
        <v>22</v>
      </c>
      <c r="L1127" s="15">
        <v>1141</v>
      </c>
      <c r="M1127" s="15">
        <v>22</v>
      </c>
      <c r="O1127" s="15">
        <v>1141</v>
      </c>
      <c r="P1127" s="15">
        <v>22</v>
      </c>
      <c r="R1127" s="15">
        <f>ROW('us01'!V1141)</f>
        <v>1141</v>
      </c>
      <c r="S1127" s="15">
        <f>COLUMN('us01'!V1141)</f>
        <v>22</v>
      </c>
    </row>
    <row r="1128" spans="3:19">
      <c r="C1128" s="476">
        <v>1140</v>
      </c>
      <c r="D1128" s="476">
        <v>22</v>
      </c>
      <c r="E1128" s="476"/>
      <c r="F1128" s="476">
        <v>1141</v>
      </c>
      <c r="G1128" s="15">
        <v>22</v>
      </c>
      <c r="I1128" s="15">
        <v>1141</v>
      </c>
      <c r="J1128" s="15">
        <v>22</v>
      </c>
      <c r="L1128" s="15">
        <v>1142</v>
      </c>
      <c r="M1128" s="15">
        <v>22</v>
      </c>
      <c r="O1128" s="15">
        <v>1142</v>
      </c>
      <c r="P1128" s="15">
        <v>22</v>
      </c>
      <c r="R1128" s="15">
        <f>ROW('us01'!V1142)</f>
        <v>1142</v>
      </c>
      <c r="S1128" s="15">
        <f>COLUMN('us01'!V1142)</f>
        <v>22</v>
      </c>
    </row>
    <row r="1129" spans="3:19">
      <c r="C1129" s="476">
        <v>1141</v>
      </c>
      <c r="D1129" s="476">
        <v>22</v>
      </c>
      <c r="E1129" s="476"/>
      <c r="F1129" s="476">
        <v>1142</v>
      </c>
      <c r="G1129" s="15">
        <v>22</v>
      </c>
      <c r="I1129" s="15">
        <v>1142</v>
      </c>
      <c r="J1129" s="15">
        <v>22</v>
      </c>
      <c r="L1129" s="15">
        <v>1143</v>
      </c>
      <c r="M1129" s="15">
        <v>22</v>
      </c>
      <c r="O1129" s="15">
        <v>1143</v>
      </c>
      <c r="P1129" s="15">
        <v>22</v>
      </c>
      <c r="R1129" s="15">
        <f>ROW('us01'!V1143)</f>
        <v>1143</v>
      </c>
      <c r="S1129" s="15">
        <f>COLUMN('us01'!V1143)</f>
        <v>22</v>
      </c>
    </row>
    <row r="1130" spans="3:19">
      <c r="C1130" s="476">
        <v>1142</v>
      </c>
      <c r="D1130" s="476">
        <v>22</v>
      </c>
      <c r="E1130" s="476"/>
      <c r="F1130" s="476">
        <v>1143</v>
      </c>
      <c r="G1130" s="15">
        <v>22</v>
      </c>
      <c r="I1130" s="15">
        <v>1143</v>
      </c>
      <c r="J1130" s="15">
        <v>22</v>
      </c>
      <c r="L1130" s="15">
        <v>1144</v>
      </c>
      <c r="M1130" s="15">
        <v>22</v>
      </c>
      <c r="O1130" s="15">
        <v>1144</v>
      </c>
      <c r="P1130" s="15">
        <v>22</v>
      </c>
      <c r="R1130" s="15">
        <f>ROW('us01'!V1144)</f>
        <v>1144</v>
      </c>
      <c r="S1130" s="15">
        <f>COLUMN('us01'!V1144)</f>
        <v>22</v>
      </c>
    </row>
    <row r="1131" spans="3:19">
      <c r="C1131" s="476">
        <v>1143</v>
      </c>
      <c r="D1131" s="476">
        <v>22</v>
      </c>
      <c r="E1131" s="476"/>
      <c r="F1131" s="476">
        <v>1144</v>
      </c>
      <c r="G1131" s="15">
        <v>22</v>
      </c>
      <c r="I1131" s="15">
        <v>1144</v>
      </c>
      <c r="J1131" s="15">
        <v>22</v>
      </c>
      <c r="L1131" s="15">
        <v>1145</v>
      </c>
      <c r="M1131" s="15">
        <v>22</v>
      </c>
      <c r="O1131" s="15">
        <v>1145</v>
      </c>
      <c r="P1131" s="15">
        <v>22</v>
      </c>
      <c r="R1131" s="15">
        <f>ROW('us01'!V1145)</f>
        <v>1145</v>
      </c>
      <c r="S1131" s="15">
        <f>COLUMN('us01'!V1145)</f>
        <v>22</v>
      </c>
    </row>
    <row r="1132" spans="3:19">
      <c r="C1132" s="476">
        <v>1144</v>
      </c>
      <c r="D1132" s="476">
        <v>22</v>
      </c>
      <c r="E1132" s="476"/>
      <c r="F1132" s="476">
        <v>1145</v>
      </c>
      <c r="G1132" s="15">
        <v>22</v>
      </c>
      <c r="I1132" s="15">
        <v>1145</v>
      </c>
      <c r="J1132" s="15">
        <v>22</v>
      </c>
      <c r="L1132" s="15">
        <v>1146</v>
      </c>
      <c r="M1132" s="15">
        <v>22</v>
      </c>
      <c r="O1132" s="15">
        <v>1146</v>
      </c>
      <c r="P1132" s="15">
        <v>22</v>
      </c>
      <c r="R1132" s="15">
        <f>ROW('us01'!V1146)</f>
        <v>1146</v>
      </c>
      <c r="S1132" s="15">
        <f>COLUMN('us01'!V1146)</f>
        <v>22</v>
      </c>
    </row>
    <row r="1133" spans="3:19">
      <c r="C1133" s="476">
        <v>1145</v>
      </c>
      <c r="D1133" s="476">
        <v>22</v>
      </c>
      <c r="E1133" s="476"/>
      <c r="F1133" s="476">
        <v>1146</v>
      </c>
      <c r="G1133" s="15">
        <v>22</v>
      </c>
      <c r="I1133" s="15">
        <v>1146</v>
      </c>
      <c r="J1133" s="15">
        <v>22</v>
      </c>
      <c r="L1133" s="15">
        <v>1147</v>
      </c>
      <c r="M1133" s="15">
        <v>22</v>
      </c>
      <c r="O1133" s="15">
        <v>1147</v>
      </c>
      <c r="P1133" s="15">
        <v>22</v>
      </c>
      <c r="R1133" s="15">
        <f>ROW('us01'!V1147)</f>
        <v>1147</v>
      </c>
      <c r="S1133" s="15">
        <f>COLUMN('us01'!V1147)</f>
        <v>22</v>
      </c>
    </row>
    <row r="1134" spans="3:19">
      <c r="C1134" s="476">
        <v>1146</v>
      </c>
      <c r="D1134" s="476">
        <v>22</v>
      </c>
      <c r="E1134" s="476"/>
      <c r="F1134" s="476">
        <v>1147</v>
      </c>
      <c r="G1134" s="15">
        <v>22</v>
      </c>
      <c r="I1134" s="15">
        <v>1147</v>
      </c>
      <c r="J1134" s="15">
        <v>22</v>
      </c>
      <c r="L1134" s="15">
        <v>1148</v>
      </c>
      <c r="M1134" s="15">
        <v>22</v>
      </c>
      <c r="O1134" s="15">
        <v>1148</v>
      </c>
      <c r="P1134" s="15">
        <v>22</v>
      </c>
      <c r="R1134" s="15">
        <f>ROW('us01'!V1148)</f>
        <v>1148</v>
      </c>
      <c r="S1134" s="15">
        <f>COLUMN('us01'!V1148)</f>
        <v>22</v>
      </c>
    </row>
    <row r="1135" spans="3:19">
      <c r="C1135" s="476">
        <v>1147</v>
      </c>
      <c r="D1135" s="476">
        <v>22</v>
      </c>
      <c r="E1135" s="476"/>
      <c r="F1135" s="476">
        <v>1148</v>
      </c>
      <c r="G1135" s="15">
        <v>22</v>
      </c>
      <c r="I1135" s="15">
        <v>1148</v>
      </c>
      <c r="J1135" s="15">
        <v>22</v>
      </c>
      <c r="L1135" s="15">
        <v>1149</v>
      </c>
      <c r="M1135" s="15">
        <v>22</v>
      </c>
      <c r="O1135" s="15">
        <v>1149</v>
      </c>
      <c r="P1135" s="15">
        <v>22</v>
      </c>
      <c r="R1135" s="15">
        <f>ROW('us01'!V1149)</f>
        <v>1149</v>
      </c>
      <c r="S1135" s="15">
        <f>COLUMN('us01'!V1149)</f>
        <v>22</v>
      </c>
    </row>
    <row r="1136" spans="3:19">
      <c r="C1136" s="476">
        <v>1148</v>
      </c>
      <c r="D1136" s="476">
        <v>22</v>
      </c>
      <c r="E1136" s="476"/>
      <c r="F1136" s="476">
        <v>1149</v>
      </c>
      <c r="G1136" s="15">
        <v>22</v>
      </c>
      <c r="I1136" s="15">
        <v>1149</v>
      </c>
      <c r="J1136" s="15">
        <v>22</v>
      </c>
      <c r="L1136" s="15">
        <v>1150</v>
      </c>
      <c r="M1136" s="15">
        <v>22</v>
      </c>
      <c r="O1136" s="15">
        <v>1150</v>
      </c>
      <c r="P1136" s="15">
        <v>22</v>
      </c>
      <c r="R1136" s="15">
        <f>ROW('us01'!V1150)</f>
        <v>1150</v>
      </c>
      <c r="S1136" s="15">
        <f>COLUMN('us01'!V1150)</f>
        <v>22</v>
      </c>
    </row>
    <row r="1137" spans="3:19">
      <c r="C1137" s="476">
        <v>1149</v>
      </c>
      <c r="D1137" s="476">
        <v>22</v>
      </c>
      <c r="E1137" s="476"/>
      <c r="F1137" s="476">
        <v>1150</v>
      </c>
      <c r="G1137" s="15">
        <v>22</v>
      </c>
      <c r="I1137" s="15">
        <v>1150</v>
      </c>
      <c r="J1137" s="15">
        <v>22</v>
      </c>
      <c r="L1137" s="15">
        <v>1151</v>
      </c>
      <c r="M1137" s="15">
        <v>22</v>
      </c>
      <c r="O1137" s="15">
        <v>1151</v>
      </c>
      <c r="P1137" s="15">
        <v>22</v>
      </c>
      <c r="R1137" s="15">
        <f>ROW('us01'!V1151)</f>
        <v>1151</v>
      </c>
      <c r="S1137" s="15">
        <f>COLUMN('us01'!V1151)</f>
        <v>22</v>
      </c>
    </row>
    <row r="1138" spans="3:19">
      <c r="C1138" s="476">
        <v>1150</v>
      </c>
      <c r="D1138" s="476">
        <v>22</v>
      </c>
      <c r="E1138" s="476"/>
      <c r="F1138" s="476">
        <v>1151</v>
      </c>
      <c r="G1138" s="15">
        <v>22</v>
      </c>
      <c r="I1138" s="15">
        <v>1151</v>
      </c>
      <c r="J1138" s="15">
        <v>22</v>
      </c>
      <c r="L1138" s="15">
        <v>1152</v>
      </c>
      <c r="M1138" s="15">
        <v>22</v>
      </c>
      <c r="O1138" s="15">
        <v>1152</v>
      </c>
      <c r="P1138" s="15">
        <v>22</v>
      </c>
      <c r="R1138" s="15">
        <f>ROW('us01'!V1152)</f>
        <v>1152</v>
      </c>
      <c r="S1138" s="15">
        <f>COLUMN('us01'!V1152)</f>
        <v>22</v>
      </c>
    </row>
    <row r="1139" spans="3:19">
      <c r="C1139" s="476">
        <v>1151</v>
      </c>
      <c r="D1139" s="476">
        <v>22</v>
      </c>
      <c r="E1139" s="476"/>
      <c r="F1139" s="476">
        <v>1152</v>
      </c>
      <c r="G1139" s="15">
        <v>22</v>
      </c>
      <c r="I1139" s="15">
        <v>1152</v>
      </c>
      <c r="J1139" s="15">
        <v>22</v>
      </c>
      <c r="L1139" s="15">
        <v>1153</v>
      </c>
      <c r="M1139" s="15">
        <v>22</v>
      </c>
      <c r="O1139" s="15">
        <v>1153</v>
      </c>
      <c r="P1139" s="15">
        <v>22</v>
      </c>
      <c r="R1139" s="15">
        <f>ROW('us01'!V1153)</f>
        <v>1153</v>
      </c>
      <c r="S1139" s="15">
        <f>COLUMN('us01'!V1153)</f>
        <v>22</v>
      </c>
    </row>
    <row r="1140" spans="3:19">
      <c r="C1140" s="476">
        <v>1152</v>
      </c>
      <c r="D1140" s="476">
        <v>22</v>
      </c>
      <c r="E1140" s="476"/>
      <c r="F1140" s="476">
        <v>1153</v>
      </c>
      <c r="G1140" s="15">
        <v>22</v>
      </c>
      <c r="I1140" s="15">
        <v>1153</v>
      </c>
      <c r="J1140" s="15">
        <v>22</v>
      </c>
      <c r="L1140" s="15">
        <v>1154</v>
      </c>
      <c r="M1140" s="15">
        <v>22</v>
      </c>
      <c r="O1140" s="15">
        <v>1154</v>
      </c>
      <c r="P1140" s="15">
        <v>22</v>
      </c>
      <c r="R1140" s="15">
        <f>ROW('us01'!V1154)</f>
        <v>1154</v>
      </c>
      <c r="S1140" s="15">
        <f>COLUMN('us01'!V1154)</f>
        <v>22</v>
      </c>
    </row>
    <row r="1141" spans="3:19">
      <c r="C1141" s="476">
        <v>1153</v>
      </c>
      <c r="D1141" s="476">
        <v>22</v>
      </c>
      <c r="E1141" s="476"/>
      <c r="F1141" s="476">
        <v>1154</v>
      </c>
      <c r="G1141" s="15">
        <v>22</v>
      </c>
      <c r="I1141" s="15">
        <v>1154</v>
      </c>
      <c r="J1141" s="15">
        <v>22</v>
      </c>
      <c r="L1141" s="15">
        <v>1155</v>
      </c>
      <c r="M1141" s="15">
        <v>22</v>
      </c>
      <c r="O1141" s="15">
        <v>1155</v>
      </c>
      <c r="P1141" s="15">
        <v>22</v>
      </c>
      <c r="R1141" s="15">
        <f>ROW('us01'!V1155)</f>
        <v>1155</v>
      </c>
      <c r="S1141" s="15">
        <f>COLUMN('us01'!V1155)</f>
        <v>22</v>
      </c>
    </row>
    <row r="1142" spans="3:19">
      <c r="C1142" s="476">
        <v>1154</v>
      </c>
      <c r="D1142" s="476">
        <v>22</v>
      </c>
      <c r="E1142" s="476"/>
      <c r="F1142" s="476">
        <v>1155</v>
      </c>
      <c r="G1142" s="15">
        <v>22</v>
      </c>
      <c r="I1142" s="15">
        <v>1155</v>
      </c>
      <c r="J1142" s="15">
        <v>22</v>
      </c>
      <c r="L1142" s="15">
        <v>1156</v>
      </c>
      <c r="M1142" s="15">
        <v>22</v>
      </c>
      <c r="O1142" s="15">
        <v>1156</v>
      </c>
      <c r="P1142" s="15">
        <v>22</v>
      </c>
      <c r="R1142" s="15">
        <f>ROW('us01'!V1156)</f>
        <v>1156</v>
      </c>
      <c r="S1142" s="15">
        <f>COLUMN('us01'!V1156)</f>
        <v>22</v>
      </c>
    </row>
    <row r="1143" spans="3:19">
      <c r="C1143" s="476">
        <v>1155</v>
      </c>
      <c r="D1143" s="476">
        <v>22</v>
      </c>
      <c r="E1143" s="476"/>
      <c r="F1143" s="476">
        <v>1156</v>
      </c>
      <c r="G1143" s="15">
        <v>22</v>
      </c>
      <c r="I1143" s="15">
        <v>1156</v>
      </c>
      <c r="J1143" s="15">
        <v>22</v>
      </c>
      <c r="L1143" s="15">
        <v>1157</v>
      </c>
      <c r="M1143" s="15">
        <v>22</v>
      </c>
      <c r="O1143" s="15">
        <v>1157</v>
      </c>
      <c r="P1143" s="15">
        <v>22</v>
      </c>
      <c r="R1143" s="15">
        <f>ROW('us01'!V1157)</f>
        <v>1157</v>
      </c>
      <c r="S1143" s="15">
        <f>COLUMN('us01'!V1157)</f>
        <v>22</v>
      </c>
    </row>
    <row r="1144" spans="3:19">
      <c r="C1144" s="476">
        <v>1156</v>
      </c>
      <c r="D1144" s="476">
        <v>22</v>
      </c>
      <c r="E1144" s="476"/>
      <c r="F1144" s="476">
        <v>1157</v>
      </c>
      <c r="G1144" s="15">
        <v>22</v>
      </c>
      <c r="I1144" s="15">
        <v>1157</v>
      </c>
      <c r="J1144" s="15">
        <v>22</v>
      </c>
      <c r="L1144" s="15">
        <v>1158</v>
      </c>
      <c r="M1144" s="15">
        <v>22</v>
      </c>
      <c r="O1144" s="15">
        <v>1158</v>
      </c>
      <c r="P1144" s="15">
        <v>22</v>
      </c>
      <c r="R1144" s="15">
        <f>ROW('us01'!V1158)</f>
        <v>1158</v>
      </c>
      <c r="S1144" s="15">
        <f>COLUMN('us01'!V1158)</f>
        <v>22</v>
      </c>
    </row>
    <row r="1145" spans="3:19">
      <c r="C1145" s="476">
        <v>1157</v>
      </c>
      <c r="D1145" s="476">
        <v>22</v>
      </c>
      <c r="E1145" s="476"/>
      <c r="F1145" s="476">
        <v>1158</v>
      </c>
      <c r="G1145" s="15">
        <v>22</v>
      </c>
      <c r="I1145" s="15">
        <v>1158</v>
      </c>
      <c r="J1145" s="15">
        <v>22</v>
      </c>
      <c r="L1145" s="15">
        <v>1159</v>
      </c>
      <c r="M1145" s="15">
        <v>22</v>
      </c>
      <c r="O1145" s="15">
        <v>1159</v>
      </c>
      <c r="P1145" s="15">
        <v>22</v>
      </c>
      <c r="R1145" s="15">
        <f>ROW('us01'!V1159)</f>
        <v>1159</v>
      </c>
      <c r="S1145" s="15">
        <f>COLUMN('us01'!V1159)</f>
        <v>22</v>
      </c>
    </row>
    <row r="1146" spans="3:19">
      <c r="C1146" s="476">
        <v>1158</v>
      </c>
      <c r="D1146" s="476">
        <v>22</v>
      </c>
      <c r="E1146" s="476"/>
      <c r="F1146" s="476">
        <v>1159</v>
      </c>
      <c r="G1146" s="15">
        <v>22</v>
      </c>
      <c r="I1146" s="15">
        <v>1159</v>
      </c>
      <c r="J1146" s="15">
        <v>22</v>
      </c>
      <c r="L1146" s="15">
        <v>1160</v>
      </c>
      <c r="M1146" s="15">
        <v>22</v>
      </c>
      <c r="O1146" s="15">
        <v>1160</v>
      </c>
      <c r="P1146" s="15">
        <v>22</v>
      </c>
      <c r="R1146" s="15">
        <f>ROW('us01'!V1160)</f>
        <v>1160</v>
      </c>
      <c r="S1146" s="15">
        <f>COLUMN('us01'!V1160)</f>
        <v>22</v>
      </c>
    </row>
    <row r="1147" spans="3:19">
      <c r="C1147" s="476">
        <v>1159</v>
      </c>
      <c r="D1147" s="476">
        <v>22</v>
      </c>
      <c r="E1147" s="476"/>
      <c r="F1147" s="476">
        <v>1160</v>
      </c>
      <c r="G1147" s="15">
        <v>22</v>
      </c>
      <c r="I1147" s="15">
        <v>1160</v>
      </c>
      <c r="J1147" s="15">
        <v>22</v>
      </c>
      <c r="L1147" s="15">
        <v>1161</v>
      </c>
      <c r="M1147" s="15">
        <v>22</v>
      </c>
      <c r="O1147" s="15">
        <v>1161</v>
      </c>
      <c r="P1147" s="15">
        <v>22</v>
      </c>
      <c r="R1147" s="15">
        <f>ROW('us01'!V1161)</f>
        <v>1161</v>
      </c>
      <c r="S1147" s="15">
        <f>COLUMN('us01'!V1161)</f>
        <v>22</v>
      </c>
    </row>
    <row r="1148" spans="3:19">
      <c r="C1148" s="476">
        <v>1160</v>
      </c>
      <c r="D1148" s="476">
        <v>22</v>
      </c>
      <c r="E1148" s="476"/>
      <c r="F1148" s="476">
        <v>1161</v>
      </c>
      <c r="G1148" s="15">
        <v>22</v>
      </c>
      <c r="I1148" s="15">
        <v>1161</v>
      </c>
      <c r="J1148" s="15">
        <v>22</v>
      </c>
      <c r="L1148" s="15">
        <v>1162</v>
      </c>
      <c r="M1148" s="15">
        <v>22</v>
      </c>
      <c r="O1148" s="15">
        <v>1162</v>
      </c>
      <c r="P1148" s="15">
        <v>22</v>
      </c>
      <c r="R1148" s="15">
        <f>ROW('us01'!V1162)</f>
        <v>1162</v>
      </c>
      <c r="S1148" s="15">
        <f>COLUMN('us01'!V1162)</f>
        <v>22</v>
      </c>
    </row>
    <row r="1149" spans="3:19">
      <c r="C1149" s="476">
        <v>1161</v>
      </c>
      <c r="D1149" s="476">
        <v>22</v>
      </c>
      <c r="E1149" s="476"/>
      <c r="F1149" s="476">
        <v>1162</v>
      </c>
      <c r="G1149" s="15">
        <v>22</v>
      </c>
      <c r="I1149" s="15">
        <v>1162</v>
      </c>
      <c r="J1149" s="15">
        <v>22</v>
      </c>
      <c r="L1149" s="15">
        <v>1163</v>
      </c>
      <c r="M1149" s="15">
        <v>22</v>
      </c>
      <c r="O1149" s="15">
        <v>1163</v>
      </c>
      <c r="P1149" s="15">
        <v>22</v>
      </c>
      <c r="R1149" s="15">
        <f>ROW('us01'!V1163)</f>
        <v>1163</v>
      </c>
      <c r="S1149" s="15">
        <f>COLUMN('us01'!V1163)</f>
        <v>22</v>
      </c>
    </row>
    <row r="1150" spans="3:19">
      <c r="C1150" s="476">
        <v>1162</v>
      </c>
      <c r="D1150" s="476">
        <v>22</v>
      </c>
      <c r="E1150" s="476"/>
      <c r="F1150" s="476">
        <v>1163</v>
      </c>
      <c r="G1150" s="15">
        <v>22</v>
      </c>
      <c r="I1150" s="15">
        <v>1163</v>
      </c>
      <c r="J1150" s="15">
        <v>22</v>
      </c>
      <c r="L1150" s="15">
        <v>1164</v>
      </c>
      <c r="M1150" s="15">
        <v>22</v>
      </c>
      <c r="O1150" s="15">
        <v>1164</v>
      </c>
      <c r="P1150" s="15">
        <v>22</v>
      </c>
      <c r="R1150" s="15">
        <f>ROW('us01'!V1164)</f>
        <v>1164</v>
      </c>
      <c r="S1150" s="15">
        <f>COLUMN('us01'!V1164)</f>
        <v>22</v>
      </c>
    </row>
    <row r="1151" spans="3:19">
      <c r="C1151" s="476">
        <v>1163</v>
      </c>
      <c r="D1151" s="476">
        <v>22</v>
      </c>
      <c r="E1151" s="476"/>
      <c r="F1151" s="476">
        <v>1164</v>
      </c>
      <c r="G1151" s="15">
        <v>22</v>
      </c>
      <c r="I1151" s="15">
        <v>1164</v>
      </c>
      <c r="J1151" s="15">
        <v>22</v>
      </c>
      <c r="L1151" s="15">
        <v>1165</v>
      </c>
      <c r="M1151" s="15">
        <v>22</v>
      </c>
      <c r="O1151" s="15">
        <v>1165</v>
      </c>
      <c r="P1151" s="15">
        <v>22</v>
      </c>
      <c r="R1151" s="15">
        <f>ROW('us01'!V1165)</f>
        <v>1165</v>
      </c>
      <c r="S1151" s="15">
        <f>COLUMN('us01'!V1165)</f>
        <v>22</v>
      </c>
    </row>
    <row r="1152" spans="3:19">
      <c r="C1152" s="476">
        <v>1164</v>
      </c>
      <c r="D1152" s="476">
        <v>22</v>
      </c>
      <c r="E1152" s="476"/>
      <c r="F1152" s="476">
        <v>1165</v>
      </c>
      <c r="G1152" s="15">
        <v>22</v>
      </c>
      <c r="I1152" s="15">
        <v>1165</v>
      </c>
      <c r="J1152" s="15">
        <v>22</v>
      </c>
      <c r="L1152" s="15">
        <v>1166</v>
      </c>
      <c r="M1152" s="15">
        <v>22</v>
      </c>
      <c r="O1152" s="15">
        <v>1166</v>
      </c>
      <c r="P1152" s="15">
        <v>22</v>
      </c>
      <c r="R1152" s="15">
        <f>ROW('us01'!V1166)</f>
        <v>1166</v>
      </c>
      <c r="S1152" s="15">
        <f>COLUMN('us01'!V1166)</f>
        <v>22</v>
      </c>
    </row>
    <row r="1153" spans="3:19">
      <c r="C1153" s="476">
        <v>1165</v>
      </c>
      <c r="D1153" s="476">
        <v>22</v>
      </c>
      <c r="E1153" s="476"/>
      <c r="F1153" s="476">
        <v>1166</v>
      </c>
      <c r="G1153" s="15">
        <v>22</v>
      </c>
      <c r="I1153" s="15">
        <v>1166</v>
      </c>
      <c r="J1153" s="15">
        <v>22</v>
      </c>
      <c r="L1153" s="15">
        <v>1167</v>
      </c>
      <c r="M1153" s="15">
        <v>22</v>
      </c>
      <c r="O1153" s="15">
        <v>1167</v>
      </c>
      <c r="P1153" s="15">
        <v>22</v>
      </c>
      <c r="R1153" s="15">
        <f>ROW('us01'!V1167)</f>
        <v>1167</v>
      </c>
      <c r="S1153" s="15">
        <f>COLUMN('us01'!V1167)</f>
        <v>22</v>
      </c>
    </row>
    <row r="1154" spans="3:19">
      <c r="C1154" s="476">
        <v>1166</v>
      </c>
      <c r="D1154" s="476">
        <v>22</v>
      </c>
      <c r="E1154" s="476"/>
      <c r="F1154" s="476">
        <v>1167</v>
      </c>
      <c r="G1154" s="15">
        <v>22</v>
      </c>
      <c r="I1154" s="15">
        <v>1167</v>
      </c>
      <c r="J1154" s="15">
        <v>22</v>
      </c>
      <c r="L1154" s="15">
        <v>1168</v>
      </c>
      <c r="M1154" s="15">
        <v>22</v>
      </c>
      <c r="O1154" s="15">
        <v>1168</v>
      </c>
      <c r="P1154" s="15">
        <v>22</v>
      </c>
      <c r="R1154" s="15">
        <f>ROW('us01'!V1168)</f>
        <v>1168</v>
      </c>
      <c r="S1154" s="15">
        <f>COLUMN('us01'!V1168)</f>
        <v>22</v>
      </c>
    </row>
    <row r="1155" spans="3:19">
      <c r="C1155" s="476">
        <v>1167</v>
      </c>
      <c r="D1155" s="476">
        <v>22</v>
      </c>
      <c r="E1155" s="476"/>
      <c r="F1155" s="476">
        <v>1168</v>
      </c>
      <c r="G1155" s="15">
        <v>22</v>
      </c>
      <c r="I1155" s="15">
        <v>1168</v>
      </c>
      <c r="J1155" s="15">
        <v>22</v>
      </c>
      <c r="L1155" s="15">
        <v>1169</v>
      </c>
      <c r="M1155" s="15">
        <v>22</v>
      </c>
      <c r="O1155" s="15">
        <v>1169</v>
      </c>
      <c r="P1155" s="15">
        <v>22</v>
      </c>
      <c r="R1155" s="15">
        <f>ROW('us01'!V1169)</f>
        <v>1169</v>
      </c>
      <c r="S1155" s="15">
        <f>COLUMN('us01'!V1169)</f>
        <v>22</v>
      </c>
    </row>
    <row r="1156" spans="3:19">
      <c r="C1156" s="476">
        <v>1168</v>
      </c>
      <c r="D1156" s="476">
        <v>22</v>
      </c>
      <c r="E1156" s="476"/>
      <c r="F1156" s="476">
        <v>1169</v>
      </c>
      <c r="G1156" s="15">
        <v>22</v>
      </c>
      <c r="I1156" s="15">
        <v>1169</v>
      </c>
      <c r="J1156" s="15">
        <v>22</v>
      </c>
      <c r="L1156" s="15">
        <v>1170</v>
      </c>
      <c r="M1156" s="15">
        <v>22</v>
      </c>
      <c r="O1156" s="15">
        <v>1170</v>
      </c>
      <c r="P1156" s="15">
        <v>22</v>
      </c>
      <c r="R1156" s="15">
        <f>ROW('us01'!V1170)</f>
        <v>1170</v>
      </c>
      <c r="S1156" s="15">
        <f>COLUMN('us01'!V1170)</f>
        <v>22</v>
      </c>
    </row>
    <row r="1157" spans="3:19">
      <c r="C1157" s="476">
        <v>1169</v>
      </c>
      <c r="D1157" s="476">
        <v>22</v>
      </c>
      <c r="E1157" s="476"/>
      <c r="F1157" s="476">
        <v>1170</v>
      </c>
      <c r="G1157" s="15">
        <v>22</v>
      </c>
      <c r="I1157" s="15">
        <v>1170</v>
      </c>
      <c r="J1157" s="15">
        <v>22</v>
      </c>
      <c r="L1157" s="15">
        <v>1171</v>
      </c>
      <c r="M1157" s="15">
        <v>22</v>
      </c>
      <c r="O1157" s="15">
        <v>1171</v>
      </c>
      <c r="P1157" s="15">
        <v>22</v>
      </c>
      <c r="R1157" s="15">
        <f>ROW('us01'!V1171)</f>
        <v>1171</v>
      </c>
      <c r="S1157" s="15">
        <f>COLUMN('us01'!V1171)</f>
        <v>22</v>
      </c>
    </row>
    <row r="1158" spans="3:19">
      <c r="C1158" s="476">
        <v>1170</v>
      </c>
      <c r="D1158" s="476">
        <v>22</v>
      </c>
      <c r="E1158" s="476"/>
      <c r="F1158" s="476">
        <v>1171</v>
      </c>
      <c r="G1158" s="15">
        <v>22</v>
      </c>
      <c r="I1158" s="15">
        <v>1171</v>
      </c>
      <c r="J1158" s="15">
        <v>22</v>
      </c>
      <c r="L1158" s="15">
        <v>1172</v>
      </c>
      <c r="M1158" s="15">
        <v>22</v>
      </c>
      <c r="O1158" s="15">
        <v>1172</v>
      </c>
      <c r="P1158" s="15">
        <v>22</v>
      </c>
      <c r="R1158" s="15">
        <f>ROW('us01'!V1172)</f>
        <v>1172</v>
      </c>
      <c r="S1158" s="15">
        <f>COLUMN('us01'!V1172)</f>
        <v>22</v>
      </c>
    </row>
    <row r="1159" spans="3:19">
      <c r="C1159" s="476">
        <v>1171</v>
      </c>
      <c r="D1159" s="476">
        <v>22</v>
      </c>
      <c r="E1159" s="476"/>
      <c r="F1159" s="476">
        <v>1172</v>
      </c>
      <c r="G1159" s="15">
        <v>22</v>
      </c>
      <c r="I1159" s="15">
        <v>1172</v>
      </c>
      <c r="J1159" s="15">
        <v>22</v>
      </c>
      <c r="L1159" s="15">
        <v>1173</v>
      </c>
      <c r="M1159" s="15">
        <v>22</v>
      </c>
      <c r="O1159" s="15">
        <v>1173</v>
      </c>
      <c r="P1159" s="15">
        <v>22</v>
      </c>
      <c r="R1159" s="15">
        <f>ROW('us01'!V1173)</f>
        <v>1173</v>
      </c>
      <c r="S1159" s="15">
        <f>COLUMN('us01'!V1173)</f>
        <v>22</v>
      </c>
    </row>
    <row r="1160" spans="3:19">
      <c r="C1160" s="476">
        <v>1172</v>
      </c>
      <c r="D1160" s="476">
        <v>22</v>
      </c>
      <c r="E1160" s="476"/>
      <c r="F1160" s="476">
        <v>1173</v>
      </c>
      <c r="G1160" s="15">
        <v>22</v>
      </c>
      <c r="I1160" s="15">
        <v>1173</v>
      </c>
      <c r="J1160" s="15">
        <v>22</v>
      </c>
      <c r="L1160" s="15">
        <v>1174</v>
      </c>
      <c r="M1160" s="15">
        <v>22</v>
      </c>
      <c r="O1160" s="15">
        <v>1174</v>
      </c>
      <c r="P1160" s="15">
        <v>22</v>
      </c>
      <c r="R1160" s="15">
        <f>ROW('us01'!V1174)</f>
        <v>1174</v>
      </c>
      <c r="S1160" s="15">
        <f>COLUMN('us01'!V1174)</f>
        <v>22</v>
      </c>
    </row>
    <row r="1161" spans="3:19">
      <c r="C1161" s="476">
        <v>1173</v>
      </c>
      <c r="D1161" s="476">
        <v>22</v>
      </c>
      <c r="E1161" s="476"/>
      <c r="F1161" s="476">
        <v>1174</v>
      </c>
      <c r="G1161" s="15">
        <v>22</v>
      </c>
      <c r="I1161" s="15">
        <v>1174</v>
      </c>
      <c r="J1161" s="15">
        <v>22</v>
      </c>
      <c r="L1161" s="15">
        <v>1175</v>
      </c>
      <c r="M1161" s="15">
        <v>22</v>
      </c>
      <c r="O1161" s="15">
        <v>1175</v>
      </c>
      <c r="P1161" s="15">
        <v>22</v>
      </c>
      <c r="R1161" s="15">
        <f>ROW('us01'!V1175)</f>
        <v>1175</v>
      </c>
      <c r="S1161" s="15">
        <f>COLUMN('us01'!V1175)</f>
        <v>22</v>
      </c>
    </row>
    <row r="1162" spans="3:19">
      <c r="C1162" s="476">
        <v>1174</v>
      </c>
      <c r="D1162" s="476">
        <v>22</v>
      </c>
      <c r="E1162" s="476"/>
      <c r="F1162" s="476">
        <v>1175</v>
      </c>
      <c r="G1162" s="15">
        <v>22</v>
      </c>
      <c r="I1162" s="15">
        <v>1175</v>
      </c>
      <c r="J1162" s="15">
        <v>22</v>
      </c>
      <c r="L1162" s="15">
        <v>1176</v>
      </c>
      <c r="M1162" s="15">
        <v>22</v>
      </c>
      <c r="O1162" s="15">
        <v>1176</v>
      </c>
      <c r="P1162" s="15">
        <v>22</v>
      </c>
      <c r="R1162" s="15">
        <f>ROW('us01'!V1176)</f>
        <v>1176</v>
      </c>
      <c r="S1162" s="15">
        <f>COLUMN('us01'!V1176)</f>
        <v>22</v>
      </c>
    </row>
    <row r="1163" spans="3:19">
      <c r="C1163" s="476">
        <v>1175</v>
      </c>
      <c r="D1163" s="476">
        <v>22</v>
      </c>
      <c r="E1163" s="476"/>
      <c r="F1163" s="476">
        <v>1176</v>
      </c>
      <c r="G1163" s="15">
        <v>22</v>
      </c>
      <c r="I1163" s="15">
        <v>1176</v>
      </c>
      <c r="J1163" s="15">
        <v>22</v>
      </c>
      <c r="L1163" s="15">
        <v>1177</v>
      </c>
      <c r="M1163" s="15">
        <v>22</v>
      </c>
      <c r="O1163" s="15">
        <v>1177</v>
      </c>
      <c r="P1163" s="15">
        <v>22</v>
      </c>
      <c r="R1163" s="15">
        <f>ROW('us01'!V1177)</f>
        <v>1177</v>
      </c>
      <c r="S1163" s="15">
        <f>COLUMN('us01'!V1177)</f>
        <v>22</v>
      </c>
    </row>
    <row r="1164" spans="3:19">
      <c r="C1164" s="476">
        <v>1176</v>
      </c>
      <c r="D1164" s="476">
        <v>22</v>
      </c>
      <c r="E1164" s="476"/>
      <c r="F1164" s="476">
        <v>1177</v>
      </c>
      <c r="G1164" s="15">
        <v>22</v>
      </c>
      <c r="I1164" s="15">
        <v>1177</v>
      </c>
      <c r="J1164" s="15">
        <v>22</v>
      </c>
      <c r="L1164" s="15">
        <v>1178</v>
      </c>
      <c r="M1164" s="15">
        <v>22</v>
      </c>
      <c r="O1164" s="15">
        <v>1178</v>
      </c>
      <c r="P1164" s="15">
        <v>22</v>
      </c>
      <c r="R1164" s="15">
        <f>ROW('us01'!V1178)</f>
        <v>1178</v>
      </c>
      <c r="S1164" s="15">
        <f>COLUMN('us01'!V1178)</f>
        <v>22</v>
      </c>
    </row>
    <row r="1165" spans="3:19">
      <c r="C1165" s="476">
        <v>1177</v>
      </c>
      <c r="D1165" s="476">
        <v>22</v>
      </c>
      <c r="E1165" s="476"/>
      <c r="F1165" s="476">
        <v>1178</v>
      </c>
      <c r="G1165" s="15">
        <v>22</v>
      </c>
      <c r="I1165" s="15">
        <v>1178</v>
      </c>
      <c r="J1165" s="15">
        <v>22</v>
      </c>
      <c r="L1165" s="15">
        <v>1179</v>
      </c>
      <c r="M1165" s="15">
        <v>22</v>
      </c>
      <c r="O1165" s="15">
        <v>1179</v>
      </c>
      <c r="P1165" s="15">
        <v>22</v>
      </c>
      <c r="R1165" s="15">
        <f>ROW('us01'!V1179)</f>
        <v>1179</v>
      </c>
      <c r="S1165" s="15">
        <f>COLUMN('us01'!V1179)</f>
        <v>22</v>
      </c>
    </row>
    <row r="1166" spans="3:19">
      <c r="C1166" s="476">
        <v>1178</v>
      </c>
      <c r="D1166" s="476">
        <v>22</v>
      </c>
      <c r="E1166" s="476"/>
      <c r="F1166" s="476">
        <v>1179</v>
      </c>
      <c r="G1166" s="15">
        <v>22</v>
      </c>
      <c r="I1166" s="15">
        <v>1179</v>
      </c>
      <c r="J1166" s="15">
        <v>22</v>
      </c>
      <c r="L1166" s="15">
        <v>1180</v>
      </c>
      <c r="M1166" s="15">
        <v>22</v>
      </c>
      <c r="O1166" s="15">
        <v>1180</v>
      </c>
      <c r="P1166" s="15">
        <v>22</v>
      </c>
      <c r="R1166" s="15">
        <f>ROW('us01'!V1180)</f>
        <v>1180</v>
      </c>
      <c r="S1166" s="15">
        <f>COLUMN('us01'!V1180)</f>
        <v>22</v>
      </c>
    </row>
    <row r="1167" spans="3:19">
      <c r="C1167" s="476">
        <v>1179</v>
      </c>
      <c r="D1167" s="476">
        <v>22</v>
      </c>
      <c r="E1167" s="476"/>
      <c r="F1167" s="476">
        <v>1180</v>
      </c>
      <c r="G1167" s="15">
        <v>22</v>
      </c>
      <c r="I1167" s="15">
        <v>1180</v>
      </c>
      <c r="J1167" s="15">
        <v>22</v>
      </c>
      <c r="L1167" s="15">
        <v>1181</v>
      </c>
      <c r="M1167" s="15">
        <v>22</v>
      </c>
      <c r="O1167" s="15">
        <v>1181</v>
      </c>
      <c r="P1167" s="15">
        <v>22</v>
      </c>
      <c r="R1167" s="15">
        <f>ROW('us01'!V1181)</f>
        <v>1181</v>
      </c>
      <c r="S1167" s="15">
        <f>COLUMN('us01'!V1181)</f>
        <v>22</v>
      </c>
    </row>
    <row r="1168" spans="3:19">
      <c r="C1168" s="476">
        <v>1180</v>
      </c>
      <c r="D1168" s="476">
        <v>22</v>
      </c>
      <c r="E1168" s="476"/>
      <c r="F1168" s="476">
        <v>1181</v>
      </c>
      <c r="G1168" s="15">
        <v>22</v>
      </c>
      <c r="I1168" s="15">
        <v>1181</v>
      </c>
      <c r="J1168" s="15">
        <v>22</v>
      </c>
      <c r="L1168" s="15">
        <v>1182</v>
      </c>
      <c r="M1168" s="15">
        <v>22</v>
      </c>
      <c r="O1168" s="15">
        <v>1182</v>
      </c>
      <c r="P1168" s="15">
        <v>22</v>
      </c>
      <c r="R1168" s="15">
        <f>ROW('us01'!V1182)</f>
        <v>1182</v>
      </c>
      <c r="S1168" s="15">
        <f>COLUMN('us01'!V1182)</f>
        <v>22</v>
      </c>
    </row>
    <row r="1169" spans="3:19">
      <c r="C1169" s="476">
        <v>1181</v>
      </c>
      <c r="D1169" s="476">
        <v>22</v>
      </c>
      <c r="E1169" s="476"/>
      <c r="F1169" s="476">
        <v>1182</v>
      </c>
      <c r="G1169" s="15">
        <v>22</v>
      </c>
      <c r="I1169" s="15">
        <v>1182</v>
      </c>
      <c r="J1169" s="15">
        <v>22</v>
      </c>
      <c r="L1169" s="15">
        <v>1183</v>
      </c>
      <c r="M1169" s="15">
        <v>22</v>
      </c>
      <c r="O1169" s="15">
        <v>1183</v>
      </c>
      <c r="P1169" s="15">
        <v>22</v>
      </c>
      <c r="R1169" s="15">
        <f>ROW('us01'!V1183)</f>
        <v>1183</v>
      </c>
      <c r="S1169" s="15">
        <f>COLUMN('us01'!V1183)</f>
        <v>22</v>
      </c>
    </row>
    <row r="1170" spans="3:19">
      <c r="C1170" s="476">
        <v>1182</v>
      </c>
      <c r="D1170" s="476">
        <v>22</v>
      </c>
      <c r="E1170" s="476"/>
      <c r="F1170" s="476">
        <v>1183</v>
      </c>
      <c r="G1170" s="15">
        <v>22</v>
      </c>
      <c r="I1170" s="15">
        <v>1183</v>
      </c>
      <c r="J1170" s="15">
        <v>22</v>
      </c>
      <c r="L1170" s="15">
        <v>1184</v>
      </c>
      <c r="M1170" s="15">
        <v>22</v>
      </c>
      <c r="O1170" s="15">
        <v>1184</v>
      </c>
      <c r="P1170" s="15">
        <v>22</v>
      </c>
      <c r="R1170" s="15">
        <f>ROW('us01'!V1184)</f>
        <v>1184</v>
      </c>
      <c r="S1170" s="15">
        <f>COLUMN('us01'!V1184)</f>
        <v>22</v>
      </c>
    </row>
    <row r="1171" spans="3:19">
      <c r="C1171" s="476">
        <v>1183</v>
      </c>
      <c r="D1171" s="476">
        <v>22</v>
      </c>
      <c r="E1171" s="476"/>
      <c r="F1171" s="476">
        <v>1184</v>
      </c>
      <c r="G1171" s="15">
        <v>22</v>
      </c>
      <c r="I1171" s="15">
        <v>1184</v>
      </c>
      <c r="J1171" s="15">
        <v>22</v>
      </c>
      <c r="L1171" s="15">
        <v>1185</v>
      </c>
      <c r="M1171" s="15">
        <v>22</v>
      </c>
      <c r="O1171" s="15">
        <v>1185</v>
      </c>
      <c r="P1171" s="15">
        <v>22</v>
      </c>
      <c r="R1171" s="15">
        <f>ROW('us01'!V1185)</f>
        <v>1185</v>
      </c>
      <c r="S1171" s="15">
        <f>COLUMN('us01'!V1185)</f>
        <v>22</v>
      </c>
    </row>
    <row r="1172" spans="3:19">
      <c r="C1172" s="476">
        <v>1134</v>
      </c>
      <c r="D1172" s="476">
        <v>22</v>
      </c>
      <c r="E1172" s="476"/>
      <c r="F1172" s="476">
        <v>1135</v>
      </c>
      <c r="G1172" s="15">
        <v>22</v>
      </c>
      <c r="I1172" s="15">
        <v>1135</v>
      </c>
      <c r="J1172" s="15">
        <v>22</v>
      </c>
      <c r="L1172" s="15">
        <v>1136</v>
      </c>
      <c r="M1172" s="15">
        <v>22</v>
      </c>
      <c r="O1172" s="15">
        <v>1136</v>
      </c>
      <c r="P1172" s="15">
        <v>22</v>
      </c>
      <c r="R1172" s="15">
        <f>ROW('us01'!V1136)</f>
        <v>1136</v>
      </c>
      <c r="S1172" s="15">
        <f>COLUMN('us01'!V1136)</f>
        <v>22</v>
      </c>
    </row>
    <row r="1173" spans="3:19">
      <c r="C1173" s="476">
        <v>1135</v>
      </c>
      <c r="D1173" s="476">
        <v>22</v>
      </c>
      <c r="E1173" s="476"/>
      <c r="F1173" s="476">
        <v>1136</v>
      </c>
      <c r="G1173" s="15">
        <v>22</v>
      </c>
      <c r="I1173" s="15">
        <v>1136</v>
      </c>
      <c r="J1173" s="15">
        <v>22</v>
      </c>
      <c r="L1173" s="15">
        <v>1137</v>
      </c>
      <c r="M1173" s="15">
        <v>22</v>
      </c>
      <c r="O1173" s="15">
        <v>1137</v>
      </c>
      <c r="P1173" s="15">
        <v>22</v>
      </c>
      <c r="R1173" s="15">
        <f>ROW('us01'!V1137)</f>
        <v>1137</v>
      </c>
      <c r="S1173" s="15">
        <f>COLUMN('us01'!V1137)</f>
        <v>22</v>
      </c>
    </row>
    <row r="1174" spans="3:19">
      <c r="C1174" s="476">
        <v>1136</v>
      </c>
      <c r="D1174" s="476">
        <v>22</v>
      </c>
      <c r="E1174" s="476"/>
      <c r="F1174" s="476">
        <v>1137</v>
      </c>
      <c r="G1174" s="15">
        <v>22</v>
      </c>
      <c r="I1174" s="15">
        <v>1137</v>
      </c>
      <c r="J1174" s="15">
        <v>22</v>
      </c>
      <c r="L1174" s="15">
        <v>1138</v>
      </c>
      <c r="M1174" s="15">
        <v>22</v>
      </c>
      <c r="O1174" s="15">
        <v>1138</v>
      </c>
      <c r="P1174" s="15">
        <v>22</v>
      </c>
      <c r="R1174" s="15">
        <f>ROW('us01'!V1138)</f>
        <v>1138</v>
      </c>
      <c r="S1174" s="15">
        <f>COLUMN('us01'!V1138)</f>
        <v>22</v>
      </c>
    </row>
    <row r="1175" spans="3:19">
      <c r="C1175" s="476">
        <v>1137</v>
      </c>
      <c r="D1175" s="476">
        <v>22</v>
      </c>
      <c r="E1175" s="476"/>
      <c r="F1175" s="476">
        <v>1138</v>
      </c>
      <c r="G1175" s="15">
        <v>22</v>
      </c>
      <c r="I1175" s="15">
        <v>1138</v>
      </c>
      <c r="J1175" s="15">
        <v>22</v>
      </c>
      <c r="L1175" s="15">
        <v>1139</v>
      </c>
      <c r="M1175" s="15">
        <v>22</v>
      </c>
      <c r="O1175" s="15">
        <v>1139</v>
      </c>
      <c r="P1175" s="15">
        <v>22</v>
      </c>
      <c r="R1175" s="15">
        <f>ROW('us01'!V1139)</f>
        <v>1139</v>
      </c>
      <c r="S1175" s="15">
        <f>COLUMN('us01'!V1139)</f>
        <v>22</v>
      </c>
    </row>
    <row r="1176" spans="3:19">
      <c r="C1176" s="476">
        <v>1138</v>
      </c>
      <c r="D1176" s="476">
        <v>22</v>
      </c>
      <c r="E1176" s="476"/>
      <c r="F1176" s="476">
        <v>1139</v>
      </c>
      <c r="G1176" s="15">
        <v>22</v>
      </c>
      <c r="I1176" s="15">
        <v>1139</v>
      </c>
      <c r="J1176" s="15">
        <v>22</v>
      </c>
      <c r="L1176" s="15">
        <v>1140</v>
      </c>
      <c r="M1176" s="15">
        <v>22</v>
      </c>
      <c r="O1176" s="15">
        <v>1140</v>
      </c>
      <c r="P1176" s="15">
        <v>22</v>
      </c>
      <c r="R1176" s="15">
        <f>ROW('us01'!V1140)</f>
        <v>1140</v>
      </c>
      <c r="S1176" s="15">
        <f>COLUMN('us01'!V1140)</f>
        <v>22</v>
      </c>
    </row>
    <row r="1177" spans="3:19">
      <c r="C1177" s="476">
        <v>1139</v>
      </c>
      <c r="D1177" s="476">
        <v>22</v>
      </c>
      <c r="E1177" s="476"/>
      <c r="F1177" s="476">
        <v>1140</v>
      </c>
      <c r="G1177" s="15">
        <v>22</v>
      </c>
      <c r="I1177" s="15">
        <v>1140</v>
      </c>
      <c r="J1177" s="15">
        <v>22</v>
      </c>
      <c r="L1177" s="15">
        <v>1141</v>
      </c>
      <c r="M1177" s="15">
        <v>22</v>
      </c>
      <c r="O1177" s="15">
        <v>1141</v>
      </c>
      <c r="P1177" s="15">
        <v>22</v>
      </c>
      <c r="R1177" s="15">
        <f>ROW('us01'!V1141)</f>
        <v>1141</v>
      </c>
      <c r="S1177" s="15">
        <f>COLUMN('us01'!V1141)</f>
        <v>22</v>
      </c>
    </row>
    <row r="1178" spans="3:19">
      <c r="C1178" s="476">
        <v>1140</v>
      </c>
      <c r="D1178" s="476">
        <v>22</v>
      </c>
      <c r="E1178" s="476"/>
      <c r="F1178" s="476">
        <v>1141</v>
      </c>
      <c r="G1178" s="15">
        <v>22</v>
      </c>
      <c r="I1178" s="15">
        <v>1141</v>
      </c>
      <c r="J1178" s="15">
        <v>22</v>
      </c>
      <c r="L1178" s="15">
        <v>1142</v>
      </c>
      <c r="M1178" s="15">
        <v>22</v>
      </c>
      <c r="O1178" s="15">
        <v>1142</v>
      </c>
      <c r="P1178" s="15">
        <v>22</v>
      </c>
      <c r="R1178" s="15">
        <f>ROW('us01'!V1142)</f>
        <v>1142</v>
      </c>
      <c r="S1178" s="15">
        <f>COLUMN('us01'!V1142)</f>
        <v>22</v>
      </c>
    </row>
    <row r="1179" spans="3:19">
      <c r="C1179" s="476">
        <v>1141</v>
      </c>
      <c r="D1179" s="476">
        <v>22</v>
      </c>
      <c r="E1179" s="476"/>
      <c r="F1179" s="476">
        <v>1142</v>
      </c>
      <c r="G1179" s="15">
        <v>22</v>
      </c>
      <c r="I1179" s="15">
        <v>1142</v>
      </c>
      <c r="J1179" s="15">
        <v>22</v>
      </c>
      <c r="L1179" s="15">
        <v>1143</v>
      </c>
      <c r="M1179" s="15">
        <v>22</v>
      </c>
      <c r="O1179" s="15">
        <v>1143</v>
      </c>
      <c r="P1179" s="15">
        <v>22</v>
      </c>
      <c r="R1179" s="15">
        <f>ROW('us01'!V1143)</f>
        <v>1143</v>
      </c>
      <c r="S1179" s="15">
        <f>COLUMN('us01'!V1143)</f>
        <v>22</v>
      </c>
    </row>
    <row r="1180" spans="3:19">
      <c r="C1180" s="476">
        <v>1142</v>
      </c>
      <c r="D1180" s="476">
        <v>22</v>
      </c>
      <c r="E1180" s="476"/>
      <c r="F1180" s="476">
        <v>1143</v>
      </c>
      <c r="G1180" s="15">
        <v>22</v>
      </c>
      <c r="I1180" s="15">
        <v>1143</v>
      </c>
      <c r="J1180" s="15">
        <v>22</v>
      </c>
      <c r="L1180" s="15">
        <v>1144</v>
      </c>
      <c r="M1180" s="15">
        <v>22</v>
      </c>
      <c r="O1180" s="15">
        <v>1144</v>
      </c>
      <c r="P1180" s="15">
        <v>22</v>
      </c>
      <c r="R1180" s="15">
        <f>ROW('us01'!V1144)</f>
        <v>1144</v>
      </c>
      <c r="S1180" s="15">
        <f>COLUMN('us01'!V1144)</f>
        <v>22</v>
      </c>
    </row>
    <row r="1181" spans="3:19">
      <c r="C1181" s="476">
        <v>1143</v>
      </c>
      <c r="D1181" s="476">
        <v>22</v>
      </c>
      <c r="E1181" s="476"/>
      <c r="F1181" s="476">
        <v>1144</v>
      </c>
      <c r="G1181" s="15">
        <v>22</v>
      </c>
      <c r="I1181" s="15">
        <v>1144</v>
      </c>
      <c r="J1181" s="15">
        <v>22</v>
      </c>
      <c r="L1181" s="15">
        <v>1145</v>
      </c>
      <c r="M1181" s="15">
        <v>22</v>
      </c>
      <c r="O1181" s="15">
        <v>1145</v>
      </c>
      <c r="P1181" s="15">
        <v>22</v>
      </c>
      <c r="R1181" s="15">
        <f>ROW('us01'!V1145)</f>
        <v>1145</v>
      </c>
      <c r="S1181" s="15">
        <f>COLUMN('us01'!V1145)</f>
        <v>22</v>
      </c>
    </row>
    <row r="1182" spans="3:19">
      <c r="C1182" s="476">
        <v>1144</v>
      </c>
      <c r="D1182" s="476">
        <v>22</v>
      </c>
      <c r="E1182" s="476"/>
      <c r="F1182" s="476">
        <v>1145</v>
      </c>
      <c r="G1182" s="15">
        <v>22</v>
      </c>
      <c r="I1182" s="15">
        <v>1145</v>
      </c>
      <c r="J1182" s="15">
        <v>22</v>
      </c>
      <c r="L1182" s="15">
        <v>1146</v>
      </c>
      <c r="M1182" s="15">
        <v>22</v>
      </c>
      <c r="O1182" s="15">
        <v>1146</v>
      </c>
      <c r="P1182" s="15">
        <v>22</v>
      </c>
      <c r="R1182" s="15">
        <f>ROW('us01'!V1146)</f>
        <v>1146</v>
      </c>
      <c r="S1182" s="15">
        <f>COLUMN('us01'!V1146)</f>
        <v>22</v>
      </c>
    </row>
    <row r="1183" spans="3:19">
      <c r="C1183" s="476">
        <v>1145</v>
      </c>
      <c r="D1183" s="476">
        <v>22</v>
      </c>
      <c r="E1183" s="476"/>
      <c r="F1183" s="476">
        <v>1146</v>
      </c>
      <c r="G1183" s="15">
        <v>22</v>
      </c>
      <c r="I1183" s="15">
        <v>1146</v>
      </c>
      <c r="J1183" s="15">
        <v>22</v>
      </c>
      <c r="L1183" s="15">
        <v>1147</v>
      </c>
      <c r="M1183" s="15">
        <v>22</v>
      </c>
      <c r="O1183" s="15">
        <v>1147</v>
      </c>
      <c r="P1183" s="15">
        <v>22</v>
      </c>
      <c r="R1183" s="15">
        <f>ROW('us01'!V1147)</f>
        <v>1147</v>
      </c>
      <c r="S1183" s="15">
        <f>COLUMN('us01'!V1147)</f>
        <v>22</v>
      </c>
    </row>
    <row r="1184" spans="3:19">
      <c r="C1184" s="476">
        <v>1146</v>
      </c>
      <c r="D1184" s="476">
        <v>22</v>
      </c>
      <c r="E1184" s="476"/>
      <c r="F1184" s="476">
        <v>1147</v>
      </c>
      <c r="G1184" s="15">
        <v>22</v>
      </c>
      <c r="I1184" s="15">
        <v>1147</v>
      </c>
      <c r="J1184" s="15">
        <v>22</v>
      </c>
      <c r="L1184" s="15">
        <v>1148</v>
      </c>
      <c r="M1184" s="15">
        <v>22</v>
      </c>
      <c r="O1184" s="15">
        <v>1148</v>
      </c>
      <c r="P1184" s="15">
        <v>22</v>
      </c>
      <c r="R1184" s="15">
        <f>ROW('us01'!V1148)</f>
        <v>1148</v>
      </c>
      <c r="S1184" s="15">
        <f>COLUMN('us01'!V1148)</f>
        <v>22</v>
      </c>
    </row>
    <row r="1185" spans="3:19">
      <c r="C1185" s="476">
        <v>1147</v>
      </c>
      <c r="D1185" s="476">
        <v>22</v>
      </c>
      <c r="E1185" s="476"/>
      <c r="F1185" s="476">
        <v>1148</v>
      </c>
      <c r="G1185" s="15">
        <v>22</v>
      </c>
      <c r="I1185" s="15">
        <v>1148</v>
      </c>
      <c r="J1185" s="15">
        <v>22</v>
      </c>
      <c r="L1185" s="15">
        <v>1149</v>
      </c>
      <c r="M1185" s="15">
        <v>22</v>
      </c>
      <c r="O1185" s="15">
        <v>1149</v>
      </c>
      <c r="P1185" s="15">
        <v>22</v>
      </c>
      <c r="R1185" s="15">
        <f>ROW('us01'!V1149)</f>
        <v>1149</v>
      </c>
      <c r="S1185" s="15">
        <f>COLUMN('us01'!V1149)</f>
        <v>22</v>
      </c>
    </row>
    <row r="1186" spans="3:19">
      <c r="C1186" s="476">
        <v>1148</v>
      </c>
      <c r="D1186" s="476">
        <v>22</v>
      </c>
      <c r="E1186" s="476"/>
      <c r="F1186" s="476">
        <v>1149</v>
      </c>
      <c r="G1186" s="15">
        <v>22</v>
      </c>
      <c r="I1186" s="15">
        <v>1149</v>
      </c>
      <c r="J1186" s="15">
        <v>22</v>
      </c>
      <c r="L1186" s="15">
        <v>1150</v>
      </c>
      <c r="M1186" s="15">
        <v>22</v>
      </c>
      <c r="O1186" s="15">
        <v>1150</v>
      </c>
      <c r="P1186" s="15">
        <v>22</v>
      </c>
      <c r="R1186" s="15">
        <f>ROW('us01'!V1150)</f>
        <v>1150</v>
      </c>
      <c r="S1186" s="15">
        <f>COLUMN('us01'!V1150)</f>
        <v>22</v>
      </c>
    </row>
    <row r="1187" spans="3:19">
      <c r="C1187" s="476">
        <v>1149</v>
      </c>
      <c r="D1187" s="476">
        <v>22</v>
      </c>
      <c r="E1187" s="476"/>
      <c r="F1187" s="476">
        <v>1150</v>
      </c>
      <c r="G1187" s="15">
        <v>22</v>
      </c>
      <c r="I1187" s="15">
        <v>1150</v>
      </c>
      <c r="J1187" s="15">
        <v>22</v>
      </c>
      <c r="L1187" s="15">
        <v>1151</v>
      </c>
      <c r="M1187" s="15">
        <v>22</v>
      </c>
      <c r="O1187" s="15">
        <v>1151</v>
      </c>
      <c r="P1187" s="15">
        <v>22</v>
      </c>
      <c r="R1187" s="15">
        <f>ROW('us01'!V1151)</f>
        <v>1151</v>
      </c>
      <c r="S1187" s="15">
        <f>COLUMN('us01'!V1151)</f>
        <v>22</v>
      </c>
    </row>
    <row r="1188" spans="3:19">
      <c r="C1188" s="476">
        <v>1150</v>
      </c>
      <c r="D1188" s="476">
        <v>22</v>
      </c>
      <c r="E1188" s="476"/>
      <c r="F1188" s="476">
        <v>1151</v>
      </c>
      <c r="G1188" s="15">
        <v>22</v>
      </c>
      <c r="I1188" s="15">
        <v>1151</v>
      </c>
      <c r="J1188" s="15">
        <v>22</v>
      </c>
      <c r="L1188" s="15">
        <v>1152</v>
      </c>
      <c r="M1188" s="15">
        <v>22</v>
      </c>
      <c r="O1188" s="15">
        <v>1152</v>
      </c>
      <c r="P1188" s="15">
        <v>22</v>
      </c>
      <c r="R1188" s="15">
        <f>ROW('us01'!V1152)</f>
        <v>1152</v>
      </c>
      <c r="S1188" s="15">
        <f>COLUMN('us01'!V1152)</f>
        <v>22</v>
      </c>
    </row>
    <row r="1189" spans="3:19">
      <c r="C1189" s="476">
        <v>1151</v>
      </c>
      <c r="D1189" s="476">
        <v>22</v>
      </c>
      <c r="E1189" s="476"/>
      <c r="F1189" s="476">
        <v>1152</v>
      </c>
      <c r="G1189" s="15">
        <v>22</v>
      </c>
      <c r="I1189" s="15">
        <v>1152</v>
      </c>
      <c r="J1189" s="15">
        <v>22</v>
      </c>
      <c r="L1189" s="15">
        <v>1153</v>
      </c>
      <c r="M1189" s="15">
        <v>22</v>
      </c>
      <c r="O1189" s="15">
        <v>1153</v>
      </c>
      <c r="P1189" s="15">
        <v>22</v>
      </c>
      <c r="R1189" s="15">
        <f>ROW('us01'!V1153)</f>
        <v>1153</v>
      </c>
      <c r="S1189" s="15">
        <f>COLUMN('us01'!V1153)</f>
        <v>22</v>
      </c>
    </row>
    <row r="1190" spans="3:19">
      <c r="C1190" s="476">
        <v>1152</v>
      </c>
      <c r="D1190" s="476">
        <v>22</v>
      </c>
      <c r="E1190" s="476"/>
      <c r="F1190" s="476">
        <v>1153</v>
      </c>
      <c r="G1190" s="15">
        <v>22</v>
      </c>
      <c r="I1190" s="15">
        <v>1153</v>
      </c>
      <c r="J1190" s="15">
        <v>22</v>
      </c>
      <c r="L1190" s="15">
        <v>1154</v>
      </c>
      <c r="M1190" s="15">
        <v>22</v>
      </c>
      <c r="O1190" s="15">
        <v>1154</v>
      </c>
      <c r="P1190" s="15">
        <v>22</v>
      </c>
      <c r="R1190" s="15">
        <f>ROW('us01'!V1154)</f>
        <v>1154</v>
      </c>
      <c r="S1190" s="15">
        <f>COLUMN('us01'!V1154)</f>
        <v>22</v>
      </c>
    </row>
    <row r="1191" spans="3:19">
      <c r="C1191" s="476">
        <v>1153</v>
      </c>
      <c r="D1191" s="476">
        <v>22</v>
      </c>
      <c r="E1191" s="476"/>
      <c r="F1191" s="476">
        <v>1154</v>
      </c>
      <c r="G1191" s="15">
        <v>22</v>
      </c>
      <c r="I1191" s="15">
        <v>1154</v>
      </c>
      <c r="J1191" s="15">
        <v>22</v>
      </c>
      <c r="L1191" s="15">
        <v>1155</v>
      </c>
      <c r="M1191" s="15">
        <v>22</v>
      </c>
      <c r="O1191" s="15">
        <v>1155</v>
      </c>
      <c r="P1191" s="15">
        <v>22</v>
      </c>
      <c r="R1191" s="15">
        <f>ROW('us01'!V1155)</f>
        <v>1155</v>
      </c>
      <c r="S1191" s="15">
        <f>COLUMN('us01'!V1155)</f>
        <v>22</v>
      </c>
    </row>
    <row r="1192" spans="3:19">
      <c r="C1192" s="476">
        <v>1154</v>
      </c>
      <c r="D1192" s="476">
        <v>22</v>
      </c>
      <c r="E1192" s="476"/>
      <c r="F1192" s="476">
        <v>1155</v>
      </c>
      <c r="G1192" s="15">
        <v>22</v>
      </c>
      <c r="I1192" s="15">
        <v>1155</v>
      </c>
      <c r="J1192" s="15">
        <v>22</v>
      </c>
      <c r="L1192" s="15">
        <v>1156</v>
      </c>
      <c r="M1192" s="15">
        <v>22</v>
      </c>
      <c r="O1192" s="15">
        <v>1156</v>
      </c>
      <c r="P1192" s="15">
        <v>22</v>
      </c>
      <c r="R1192" s="15">
        <f>ROW('us01'!V1156)</f>
        <v>1156</v>
      </c>
      <c r="S1192" s="15">
        <f>COLUMN('us01'!V1156)</f>
        <v>22</v>
      </c>
    </row>
    <row r="1193" spans="3:19">
      <c r="C1193" s="476">
        <v>1155</v>
      </c>
      <c r="D1193" s="476">
        <v>22</v>
      </c>
      <c r="E1193" s="476"/>
      <c r="F1193" s="476">
        <v>1156</v>
      </c>
      <c r="G1193" s="15">
        <v>22</v>
      </c>
      <c r="I1193" s="15">
        <v>1156</v>
      </c>
      <c r="J1193" s="15">
        <v>22</v>
      </c>
      <c r="L1193" s="15">
        <v>1157</v>
      </c>
      <c r="M1193" s="15">
        <v>22</v>
      </c>
      <c r="O1193" s="15">
        <v>1157</v>
      </c>
      <c r="P1193" s="15">
        <v>22</v>
      </c>
      <c r="R1193" s="15">
        <f>ROW('us01'!V1157)</f>
        <v>1157</v>
      </c>
      <c r="S1193" s="15">
        <f>COLUMN('us01'!V1157)</f>
        <v>22</v>
      </c>
    </row>
    <row r="1194" spans="3:19">
      <c r="C1194" s="476">
        <v>1156</v>
      </c>
      <c r="D1194" s="476">
        <v>22</v>
      </c>
      <c r="E1194" s="476"/>
      <c r="F1194" s="476">
        <v>1157</v>
      </c>
      <c r="G1194" s="15">
        <v>22</v>
      </c>
      <c r="I1194" s="15">
        <v>1157</v>
      </c>
      <c r="J1194" s="15">
        <v>22</v>
      </c>
      <c r="L1194" s="15">
        <v>1158</v>
      </c>
      <c r="M1194" s="15">
        <v>22</v>
      </c>
      <c r="O1194" s="15">
        <v>1158</v>
      </c>
      <c r="P1194" s="15">
        <v>22</v>
      </c>
      <c r="R1194" s="15">
        <f>ROW('us01'!V1158)</f>
        <v>1158</v>
      </c>
      <c r="S1194" s="15">
        <f>COLUMN('us01'!V1158)</f>
        <v>22</v>
      </c>
    </row>
    <row r="1195" spans="3:19">
      <c r="C1195" s="476">
        <v>1157</v>
      </c>
      <c r="D1195" s="476">
        <v>22</v>
      </c>
      <c r="E1195" s="476"/>
      <c r="F1195" s="476">
        <v>1158</v>
      </c>
      <c r="G1195" s="15">
        <v>22</v>
      </c>
      <c r="I1195" s="15">
        <v>1158</v>
      </c>
      <c r="J1195" s="15">
        <v>22</v>
      </c>
      <c r="L1195" s="15">
        <v>1159</v>
      </c>
      <c r="M1195" s="15">
        <v>22</v>
      </c>
      <c r="O1195" s="15">
        <v>1159</v>
      </c>
      <c r="P1195" s="15">
        <v>22</v>
      </c>
      <c r="R1195" s="15">
        <f>ROW('us01'!V1159)</f>
        <v>1159</v>
      </c>
      <c r="S1195" s="15">
        <f>COLUMN('us01'!V1159)</f>
        <v>22</v>
      </c>
    </row>
    <row r="1196" spans="3:19">
      <c r="C1196" s="476">
        <v>1158</v>
      </c>
      <c r="D1196" s="476">
        <v>22</v>
      </c>
      <c r="E1196" s="476"/>
      <c r="F1196" s="476">
        <v>1159</v>
      </c>
      <c r="G1196" s="15">
        <v>22</v>
      </c>
      <c r="I1196" s="15">
        <v>1159</v>
      </c>
      <c r="J1196" s="15">
        <v>22</v>
      </c>
      <c r="L1196" s="15">
        <v>1160</v>
      </c>
      <c r="M1196" s="15">
        <v>22</v>
      </c>
      <c r="O1196" s="15">
        <v>1160</v>
      </c>
      <c r="P1196" s="15">
        <v>22</v>
      </c>
      <c r="R1196" s="15">
        <f>ROW('us01'!V1160)</f>
        <v>1160</v>
      </c>
      <c r="S1196" s="15">
        <f>COLUMN('us01'!V1160)</f>
        <v>22</v>
      </c>
    </row>
    <row r="1197" spans="3:19">
      <c r="C1197" s="476">
        <v>1159</v>
      </c>
      <c r="D1197" s="476">
        <v>22</v>
      </c>
      <c r="E1197" s="476"/>
      <c r="F1197" s="476">
        <v>1160</v>
      </c>
      <c r="G1197" s="15">
        <v>22</v>
      </c>
      <c r="I1197" s="15">
        <v>1160</v>
      </c>
      <c r="J1197" s="15">
        <v>22</v>
      </c>
      <c r="L1197" s="15">
        <v>1161</v>
      </c>
      <c r="M1197" s="15">
        <v>22</v>
      </c>
      <c r="O1197" s="15">
        <v>1161</v>
      </c>
      <c r="P1197" s="15">
        <v>22</v>
      </c>
      <c r="R1197" s="15">
        <f>ROW('us01'!V1161)</f>
        <v>1161</v>
      </c>
      <c r="S1197" s="15">
        <f>COLUMN('us01'!V1161)</f>
        <v>22</v>
      </c>
    </row>
    <row r="1198" spans="3:19">
      <c r="C1198" s="476">
        <v>1160</v>
      </c>
      <c r="D1198" s="476">
        <v>22</v>
      </c>
      <c r="E1198" s="476"/>
      <c r="F1198" s="476">
        <v>1161</v>
      </c>
      <c r="G1198" s="15">
        <v>22</v>
      </c>
      <c r="I1198" s="15">
        <v>1161</v>
      </c>
      <c r="J1198" s="15">
        <v>22</v>
      </c>
      <c r="L1198" s="15">
        <v>1162</v>
      </c>
      <c r="M1198" s="15">
        <v>22</v>
      </c>
      <c r="O1198" s="15">
        <v>1162</v>
      </c>
      <c r="P1198" s="15">
        <v>22</v>
      </c>
      <c r="R1198" s="15">
        <f>ROW('us01'!V1162)</f>
        <v>1162</v>
      </c>
      <c r="S1198" s="15">
        <f>COLUMN('us01'!V1162)</f>
        <v>22</v>
      </c>
    </row>
    <row r="1199" spans="3:19">
      <c r="C1199" s="476">
        <v>1161</v>
      </c>
      <c r="D1199" s="476">
        <v>22</v>
      </c>
      <c r="E1199" s="476"/>
      <c r="F1199" s="476">
        <v>1162</v>
      </c>
      <c r="G1199" s="15">
        <v>22</v>
      </c>
      <c r="I1199" s="15">
        <v>1162</v>
      </c>
      <c r="J1199" s="15">
        <v>22</v>
      </c>
      <c r="L1199" s="15">
        <v>1163</v>
      </c>
      <c r="M1199" s="15">
        <v>22</v>
      </c>
      <c r="O1199" s="15">
        <v>1163</v>
      </c>
      <c r="P1199" s="15">
        <v>22</v>
      </c>
      <c r="R1199" s="15">
        <f>ROW('us01'!V1163)</f>
        <v>1163</v>
      </c>
      <c r="S1199" s="15">
        <f>COLUMN('us01'!V1163)</f>
        <v>22</v>
      </c>
    </row>
    <row r="1200" spans="3:19">
      <c r="C1200" s="476">
        <v>1162</v>
      </c>
      <c r="D1200" s="476">
        <v>22</v>
      </c>
      <c r="E1200" s="476"/>
      <c r="F1200" s="476">
        <v>1163</v>
      </c>
      <c r="G1200" s="15">
        <v>22</v>
      </c>
      <c r="I1200" s="15">
        <v>1163</v>
      </c>
      <c r="J1200" s="15">
        <v>22</v>
      </c>
      <c r="L1200" s="15">
        <v>1164</v>
      </c>
      <c r="M1200" s="15">
        <v>22</v>
      </c>
      <c r="O1200" s="15">
        <v>1164</v>
      </c>
      <c r="P1200" s="15">
        <v>22</v>
      </c>
      <c r="R1200" s="15">
        <f>ROW('us01'!V1164)</f>
        <v>1164</v>
      </c>
      <c r="S1200" s="15">
        <f>COLUMN('us01'!V1164)</f>
        <v>22</v>
      </c>
    </row>
    <row r="1201" spans="3:19">
      <c r="C1201" s="476">
        <v>1163</v>
      </c>
      <c r="D1201" s="476">
        <v>22</v>
      </c>
      <c r="E1201" s="476"/>
      <c r="F1201" s="476">
        <v>1164</v>
      </c>
      <c r="G1201" s="15">
        <v>22</v>
      </c>
      <c r="I1201" s="15">
        <v>1164</v>
      </c>
      <c r="J1201" s="15">
        <v>22</v>
      </c>
      <c r="L1201" s="15">
        <v>1165</v>
      </c>
      <c r="M1201" s="15">
        <v>22</v>
      </c>
      <c r="O1201" s="15">
        <v>1165</v>
      </c>
      <c r="P1201" s="15">
        <v>22</v>
      </c>
      <c r="R1201" s="15">
        <f>ROW('us01'!V1165)</f>
        <v>1165</v>
      </c>
      <c r="S1201" s="15">
        <f>COLUMN('us01'!V1165)</f>
        <v>22</v>
      </c>
    </row>
    <row r="1202" spans="3:19">
      <c r="C1202" s="476">
        <v>1164</v>
      </c>
      <c r="D1202" s="476">
        <v>22</v>
      </c>
      <c r="E1202" s="476"/>
      <c r="F1202" s="476">
        <v>1165</v>
      </c>
      <c r="G1202" s="15">
        <v>22</v>
      </c>
      <c r="I1202" s="15">
        <v>1165</v>
      </c>
      <c r="J1202" s="15">
        <v>22</v>
      </c>
      <c r="L1202" s="15">
        <v>1166</v>
      </c>
      <c r="M1202" s="15">
        <v>22</v>
      </c>
      <c r="O1202" s="15">
        <v>1166</v>
      </c>
      <c r="P1202" s="15">
        <v>22</v>
      </c>
      <c r="R1202" s="15">
        <f>ROW('us01'!V1166)</f>
        <v>1166</v>
      </c>
      <c r="S1202" s="15">
        <f>COLUMN('us01'!V1166)</f>
        <v>22</v>
      </c>
    </row>
    <row r="1203" spans="3:19">
      <c r="C1203" s="476">
        <v>1165</v>
      </c>
      <c r="D1203" s="476">
        <v>22</v>
      </c>
      <c r="E1203" s="476"/>
      <c r="F1203" s="476">
        <v>1166</v>
      </c>
      <c r="G1203" s="15">
        <v>22</v>
      </c>
      <c r="I1203" s="15">
        <v>1166</v>
      </c>
      <c r="J1203" s="15">
        <v>22</v>
      </c>
      <c r="L1203" s="15">
        <v>1167</v>
      </c>
      <c r="M1203" s="15">
        <v>22</v>
      </c>
      <c r="O1203" s="15">
        <v>1167</v>
      </c>
      <c r="P1203" s="15">
        <v>22</v>
      </c>
      <c r="R1203" s="15">
        <f>ROW('us01'!V1167)</f>
        <v>1167</v>
      </c>
      <c r="S1203" s="15">
        <f>COLUMN('us01'!V1167)</f>
        <v>22</v>
      </c>
    </row>
    <row r="1204" spans="3:19">
      <c r="C1204" s="476">
        <v>1166</v>
      </c>
      <c r="D1204" s="476">
        <v>22</v>
      </c>
      <c r="E1204" s="476"/>
      <c r="F1204" s="476">
        <v>1167</v>
      </c>
      <c r="G1204" s="15">
        <v>22</v>
      </c>
      <c r="I1204" s="15">
        <v>1167</v>
      </c>
      <c r="J1204" s="15">
        <v>22</v>
      </c>
      <c r="L1204" s="15">
        <v>1168</v>
      </c>
      <c r="M1204" s="15">
        <v>22</v>
      </c>
      <c r="O1204" s="15">
        <v>1168</v>
      </c>
      <c r="P1204" s="15">
        <v>22</v>
      </c>
      <c r="R1204" s="15">
        <f>ROW('us01'!V1168)</f>
        <v>1168</v>
      </c>
      <c r="S1204" s="15">
        <f>COLUMN('us01'!V1168)</f>
        <v>22</v>
      </c>
    </row>
    <row r="1205" spans="3:19">
      <c r="C1205" s="476">
        <v>1167</v>
      </c>
      <c r="D1205" s="476">
        <v>22</v>
      </c>
      <c r="E1205" s="476"/>
      <c r="F1205" s="476">
        <v>1168</v>
      </c>
      <c r="G1205" s="15">
        <v>22</v>
      </c>
      <c r="I1205" s="15">
        <v>1168</v>
      </c>
      <c r="J1205" s="15">
        <v>22</v>
      </c>
      <c r="L1205" s="15">
        <v>1169</v>
      </c>
      <c r="M1205" s="15">
        <v>22</v>
      </c>
      <c r="O1205" s="15">
        <v>1169</v>
      </c>
      <c r="P1205" s="15">
        <v>22</v>
      </c>
      <c r="R1205" s="15">
        <f>ROW('us01'!V1169)</f>
        <v>1169</v>
      </c>
      <c r="S1205" s="15">
        <f>COLUMN('us01'!V1169)</f>
        <v>22</v>
      </c>
    </row>
    <row r="1206" spans="3:19">
      <c r="C1206" s="476">
        <v>1168</v>
      </c>
      <c r="D1206" s="476">
        <v>22</v>
      </c>
      <c r="E1206" s="476"/>
      <c r="F1206" s="476">
        <v>1169</v>
      </c>
      <c r="G1206" s="15">
        <v>22</v>
      </c>
      <c r="I1206" s="15">
        <v>1169</v>
      </c>
      <c r="J1206" s="15">
        <v>22</v>
      </c>
      <c r="L1206" s="15">
        <v>1170</v>
      </c>
      <c r="M1206" s="15">
        <v>22</v>
      </c>
      <c r="O1206" s="15">
        <v>1170</v>
      </c>
      <c r="P1206" s="15">
        <v>22</v>
      </c>
      <c r="R1206" s="15">
        <f>ROW('us01'!V1170)</f>
        <v>1170</v>
      </c>
      <c r="S1206" s="15">
        <f>COLUMN('us01'!V1170)</f>
        <v>22</v>
      </c>
    </row>
    <row r="1207" spans="3:19">
      <c r="C1207" s="476">
        <v>1169</v>
      </c>
      <c r="D1207" s="476">
        <v>22</v>
      </c>
      <c r="E1207" s="476"/>
      <c r="F1207" s="476">
        <v>1170</v>
      </c>
      <c r="G1207" s="15">
        <v>22</v>
      </c>
      <c r="I1207" s="15">
        <v>1170</v>
      </c>
      <c r="J1207" s="15">
        <v>22</v>
      </c>
      <c r="L1207" s="15">
        <v>1171</v>
      </c>
      <c r="M1207" s="15">
        <v>22</v>
      </c>
      <c r="O1207" s="15">
        <v>1171</v>
      </c>
      <c r="P1207" s="15">
        <v>22</v>
      </c>
      <c r="R1207" s="15">
        <f>ROW('us01'!V1171)</f>
        <v>1171</v>
      </c>
      <c r="S1207" s="15">
        <f>COLUMN('us01'!V1171)</f>
        <v>22</v>
      </c>
    </row>
    <row r="1208" spans="3:19">
      <c r="C1208" s="476">
        <v>1170</v>
      </c>
      <c r="D1208" s="476">
        <v>22</v>
      </c>
      <c r="E1208" s="476"/>
      <c r="F1208" s="476">
        <v>1171</v>
      </c>
      <c r="G1208" s="15">
        <v>22</v>
      </c>
      <c r="I1208" s="15">
        <v>1171</v>
      </c>
      <c r="J1208" s="15">
        <v>22</v>
      </c>
      <c r="L1208" s="15">
        <v>1172</v>
      </c>
      <c r="M1208" s="15">
        <v>22</v>
      </c>
      <c r="O1208" s="15">
        <v>1172</v>
      </c>
      <c r="P1208" s="15">
        <v>22</v>
      </c>
      <c r="R1208" s="15">
        <f>ROW('us01'!V1172)</f>
        <v>1172</v>
      </c>
      <c r="S1208" s="15">
        <f>COLUMN('us01'!V1172)</f>
        <v>22</v>
      </c>
    </row>
    <row r="1209" spans="3:19">
      <c r="C1209" s="476">
        <v>1171</v>
      </c>
      <c r="D1209" s="476">
        <v>22</v>
      </c>
      <c r="E1209" s="476"/>
      <c r="F1209" s="476">
        <v>1172</v>
      </c>
      <c r="G1209" s="15">
        <v>22</v>
      </c>
      <c r="I1209" s="15">
        <v>1172</v>
      </c>
      <c r="J1209" s="15">
        <v>22</v>
      </c>
      <c r="L1209" s="15">
        <v>1173</v>
      </c>
      <c r="M1209" s="15">
        <v>22</v>
      </c>
      <c r="O1209" s="15">
        <v>1173</v>
      </c>
      <c r="P1209" s="15">
        <v>22</v>
      </c>
      <c r="R1209" s="15">
        <f>ROW('us01'!V1173)</f>
        <v>1173</v>
      </c>
      <c r="S1209" s="15">
        <f>COLUMN('us01'!V1173)</f>
        <v>22</v>
      </c>
    </row>
    <row r="1210" spans="3:19">
      <c r="C1210" s="476">
        <v>1172</v>
      </c>
      <c r="D1210" s="476">
        <v>22</v>
      </c>
      <c r="E1210" s="476"/>
      <c r="F1210" s="476">
        <v>1173</v>
      </c>
      <c r="G1210" s="15">
        <v>22</v>
      </c>
      <c r="I1210" s="15">
        <v>1173</v>
      </c>
      <c r="J1210" s="15">
        <v>22</v>
      </c>
      <c r="L1210" s="15">
        <v>1174</v>
      </c>
      <c r="M1210" s="15">
        <v>22</v>
      </c>
      <c r="O1210" s="15">
        <v>1174</v>
      </c>
      <c r="P1210" s="15">
        <v>22</v>
      </c>
      <c r="R1210" s="15">
        <f>ROW('us01'!V1174)</f>
        <v>1174</v>
      </c>
      <c r="S1210" s="15">
        <f>COLUMN('us01'!V1174)</f>
        <v>22</v>
      </c>
    </row>
    <row r="1211" spans="3:19">
      <c r="C1211" s="476">
        <v>1173</v>
      </c>
      <c r="D1211" s="476">
        <v>22</v>
      </c>
      <c r="E1211" s="476"/>
      <c r="F1211" s="476">
        <v>1174</v>
      </c>
      <c r="G1211" s="15">
        <v>22</v>
      </c>
      <c r="I1211" s="15">
        <v>1174</v>
      </c>
      <c r="J1211" s="15">
        <v>22</v>
      </c>
      <c r="L1211" s="15">
        <v>1175</v>
      </c>
      <c r="M1211" s="15">
        <v>22</v>
      </c>
      <c r="O1211" s="15">
        <v>1175</v>
      </c>
      <c r="P1211" s="15">
        <v>22</v>
      </c>
      <c r="R1211" s="15">
        <f>ROW('us01'!V1175)</f>
        <v>1175</v>
      </c>
      <c r="S1211" s="15">
        <f>COLUMN('us01'!V1175)</f>
        <v>22</v>
      </c>
    </row>
    <row r="1212" spans="3:19">
      <c r="C1212" s="476">
        <v>1174</v>
      </c>
      <c r="D1212" s="476">
        <v>22</v>
      </c>
      <c r="E1212" s="476"/>
      <c r="F1212" s="476">
        <v>1175</v>
      </c>
      <c r="G1212" s="15">
        <v>22</v>
      </c>
      <c r="I1212" s="15">
        <v>1175</v>
      </c>
      <c r="J1212" s="15">
        <v>22</v>
      </c>
      <c r="L1212" s="15">
        <v>1176</v>
      </c>
      <c r="M1212" s="15">
        <v>22</v>
      </c>
      <c r="O1212" s="15">
        <v>1176</v>
      </c>
      <c r="P1212" s="15">
        <v>22</v>
      </c>
      <c r="R1212" s="15">
        <f>ROW('us01'!V1176)</f>
        <v>1176</v>
      </c>
      <c r="S1212" s="15">
        <f>COLUMN('us01'!V1176)</f>
        <v>22</v>
      </c>
    </row>
    <row r="1213" spans="3:19">
      <c r="C1213" s="476">
        <v>1175</v>
      </c>
      <c r="D1213" s="476">
        <v>22</v>
      </c>
      <c r="E1213" s="476"/>
      <c r="F1213" s="476">
        <v>1176</v>
      </c>
      <c r="G1213" s="15">
        <v>22</v>
      </c>
      <c r="I1213" s="15">
        <v>1176</v>
      </c>
      <c r="J1213" s="15">
        <v>22</v>
      </c>
      <c r="L1213" s="15">
        <v>1177</v>
      </c>
      <c r="M1213" s="15">
        <v>22</v>
      </c>
      <c r="O1213" s="15">
        <v>1177</v>
      </c>
      <c r="P1213" s="15">
        <v>22</v>
      </c>
      <c r="R1213" s="15">
        <f>ROW('us01'!V1177)</f>
        <v>1177</v>
      </c>
      <c r="S1213" s="15">
        <f>COLUMN('us01'!V1177)</f>
        <v>22</v>
      </c>
    </row>
    <row r="1214" spans="3:19">
      <c r="C1214" s="476">
        <v>1176</v>
      </c>
      <c r="D1214" s="476">
        <v>22</v>
      </c>
      <c r="E1214" s="476"/>
      <c r="F1214" s="476">
        <v>1177</v>
      </c>
      <c r="G1214" s="15">
        <v>22</v>
      </c>
      <c r="I1214" s="15">
        <v>1177</v>
      </c>
      <c r="J1214" s="15">
        <v>22</v>
      </c>
      <c r="L1214" s="15">
        <v>1178</v>
      </c>
      <c r="M1214" s="15">
        <v>22</v>
      </c>
      <c r="O1214" s="15">
        <v>1178</v>
      </c>
      <c r="P1214" s="15">
        <v>22</v>
      </c>
      <c r="R1214" s="15">
        <f>ROW('us01'!V1178)</f>
        <v>1178</v>
      </c>
      <c r="S1214" s="15">
        <f>COLUMN('us01'!V1178)</f>
        <v>22</v>
      </c>
    </row>
    <row r="1215" spans="3:19">
      <c r="C1215" s="476">
        <v>1177</v>
      </c>
      <c r="D1215" s="476">
        <v>22</v>
      </c>
      <c r="E1215" s="476"/>
      <c r="F1215" s="476">
        <v>1178</v>
      </c>
      <c r="G1215" s="15">
        <v>22</v>
      </c>
      <c r="I1215" s="15">
        <v>1178</v>
      </c>
      <c r="J1215" s="15">
        <v>22</v>
      </c>
      <c r="L1215" s="15">
        <v>1179</v>
      </c>
      <c r="M1215" s="15">
        <v>22</v>
      </c>
      <c r="O1215" s="15">
        <v>1179</v>
      </c>
      <c r="P1215" s="15">
        <v>22</v>
      </c>
      <c r="R1215" s="15">
        <f>ROW('us01'!V1179)</f>
        <v>1179</v>
      </c>
      <c r="S1215" s="15">
        <f>COLUMN('us01'!V1179)</f>
        <v>22</v>
      </c>
    </row>
    <row r="1216" spans="3:19">
      <c r="C1216" s="476">
        <v>1178</v>
      </c>
      <c r="D1216" s="476">
        <v>22</v>
      </c>
      <c r="E1216" s="476"/>
      <c r="F1216" s="476">
        <v>1179</v>
      </c>
      <c r="G1216" s="15">
        <v>22</v>
      </c>
      <c r="I1216" s="15">
        <v>1179</v>
      </c>
      <c r="J1216" s="15">
        <v>22</v>
      </c>
      <c r="L1216" s="15">
        <v>1180</v>
      </c>
      <c r="M1216" s="15">
        <v>22</v>
      </c>
      <c r="O1216" s="15">
        <v>1180</v>
      </c>
      <c r="P1216" s="15">
        <v>22</v>
      </c>
      <c r="R1216" s="15">
        <f>ROW('us01'!V1180)</f>
        <v>1180</v>
      </c>
      <c r="S1216" s="15">
        <f>COLUMN('us01'!V1180)</f>
        <v>22</v>
      </c>
    </row>
    <row r="1217" spans="3:19">
      <c r="C1217" s="476">
        <v>1179</v>
      </c>
      <c r="D1217" s="476">
        <v>22</v>
      </c>
      <c r="E1217" s="476"/>
      <c r="F1217" s="476">
        <v>1180</v>
      </c>
      <c r="G1217" s="15">
        <v>22</v>
      </c>
      <c r="I1217" s="15">
        <v>1180</v>
      </c>
      <c r="J1217" s="15">
        <v>22</v>
      </c>
      <c r="L1217" s="15">
        <v>1181</v>
      </c>
      <c r="M1217" s="15">
        <v>22</v>
      </c>
      <c r="O1217" s="15">
        <v>1181</v>
      </c>
      <c r="P1217" s="15">
        <v>22</v>
      </c>
      <c r="R1217" s="15">
        <f>ROW('us01'!V1181)</f>
        <v>1181</v>
      </c>
      <c r="S1217" s="15">
        <f>COLUMN('us01'!V1181)</f>
        <v>22</v>
      </c>
    </row>
    <row r="1218" spans="3:19">
      <c r="C1218" s="476">
        <v>1180</v>
      </c>
      <c r="D1218" s="476">
        <v>22</v>
      </c>
      <c r="E1218" s="476"/>
      <c r="F1218" s="476">
        <v>1181</v>
      </c>
      <c r="G1218" s="15">
        <v>22</v>
      </c>
      <c r="I1218" s="15">
        <v>1181</v>
      </c>
      <c r="J1218" s="15">
        <v>22</v>
      </c>
      <c r="L1218" s="15">
        <v>1182</v>
      </c>
      <c r="M1218" s="15">
        <v>22</v>
      </c>
      <c r="O1218" s="15">
        <v>1182</v>
      </c>
      <c r="P1218" s="15">
        <v>22</v>
      </c>
      <c r="R1218" s="15">
        <f>ROW('us01'!V1182)</f>
        <v>1182</v>
      </c>
      <c r="S1218" s="15">
        <f>COLUMN('us01'!V1182)</f>
        <v>22</v>
      </c>
    </row>
    <row r="1219" spans="3:19">
      <c r="C1219" s="476">
        <v>1181</v>
      </c>
      <c r="D1219" s="476">
        <v>22</v>
      </c>
      <c r="E1219" s="476"/>
      <c r="F1219" s="476">
        <v>1182</v>
      </c>
      <c r="G1219" s="15">
        <v>22</v>
      </c>
      <c r="I1219" s="15">
        <v>1182</v>
      </c>
      <c r="J1219" s="15">
        <v>22</v>
      </c>
      <c r="L1219" s="15">
        <v>1183</v>
      </c>
      <c r="M1219" s="15">
        <v>22</v>
      </c>
      <c r="O1219" s="15">
        <v>1183</v>
      </c>
      <c r="P1219" s="15">
        <v>22</v>
      </c>
      <c r="R1219" s="15">
        <f>ROW('us01'!V1183)</f>
        <v>1183</v>
      </c>
      <c r="S1219" s="15">
        <f>COLUMN('us01'!V1183)</f>
        <v>22</v>
      </c>
    </row>
    <row r="1220" spans="3:19">
      <c r="C1220" s="476">
        <v>1182</v>
      </c>
      <c r="D1220" s="476">
        <v>22</v>
      </c>
      <c r="E1220" s="476"/>
      <c r="F1220" s="476">
        <v>1183</v>
      </c>
      <c r="G1220" s="15">
        <v>22</v>
      </c>
      <c r="I1220" s="15">
        <v>1183</v>
      </c>
      <c r="J1220" s="15">
        <v>22</v>
      </c>
      <c r="L1220" s="15">
        <v>1184</v>
      </c>
      <c r="M1220" s="15">
        <v>22</v>
      </c>
      <c r="O1220" s="15">
        <v>1184</v>
      </c>
      <c r="P1220" s="15">
        <v>22</v>
      </c>
      <c r="R1220" s="15">
        <f>ROW('us01'!V1184)</f>
        <v>1184</v>
      </c>
      <c r="S1220" s="15">
        <f>COLUMN('us01'!V1184)</f>
        <v>22</v>
      </c>
    </row>
    <row r="1221" spans="3:19">
      <c r="C1221" s="476">
        <v>1183</v>
      </c>
      <c r="D1221" s="476">
        <v>22</v>
      </c>
      <c r="E1221" s="476"/>
      <c r="F1221" s="476">
        <v>1184</v>
      </c>
      <c r="G1221" s="15">
        <v>22</v>
      </c>
      <c r="I1221" s="15">
        <v>1184</v>
      </c>
      <c r="J1221" s="15">
        <v>22</v>
      </c>
      <c r="L1221" s="15">
        <v>1185</v>
      </c>
      <c r="M1221" s="15">
        <v>22</v>
      </c>
      <c r="O1221" s="15">
        <v>1185</v>
      </c>
      <c r="P1221" s="15">
        <v>22</v>
      </c>
      <c r="R1221" s="15">
        <f>ROW('us01'!V1185)</f>
        <v>1185</v>
      </c>
      <c r="S1221" s="15">
        <f>COLUMN('us01'!V1185)</f>
        <v>22</v>
      </c>
    </row>
    <row r="1222" spans="3:19">
      <c r="C1222" s="476">
        <v>1134</v>
      </c>
      <c r="D1222" s="476">
        <v>28</v>
      </c>
      <c r="E1222" s="476"/>
      <c r="F1222" s="476">
        <v>1135</v>
      </c>
      <c r="G1222" s="15">
        <v>28</v>
      </c>
      <c r="I1222" s="15">
        <v>1135</v>
      </c>
      <c r="J1222" s="15">
        <v>28</v>
      </c>
      <c r="L1222" s="15">
        <v>1136</v>
      </c>
      <c r="M1222" s="15">
        <v>28</v>
      </c>
      <c r="O1222" s="15">
        <v>1136</v>
      </c>
      <c r="P1222" s="15">
        <v>28</v>
      </c>
      <c r="R1222" s="15">
        <f>ROW('us01'!AB1136)</f>
        <v>1136</v>
      </c>
      <c r="S1222" s="15">
        <f>COLUMN('us01'!AB1136)</f>
        <v>28</v>
      </c>
    </row>
    <row r="1223" spans="3:19">
      <c r="C1223" s="476">
        <v>1135</v>
      </c>
      <c r="D1223" s="476">
        <v>28</v>
      </c>
      <c r="E1223" s="476"/>
      <c r="F1223" s="476">
        <v>1136</v>
      </c>
      <c r="G1223" s="15">
        <v>28</v>
      </c>
      <c r="I1223" s="15">
        <v>1136</v>
      </c>
      <c r="J1223" s="15">
        <v>28</v>
      </c>
      <c r="L1223" s="15">
        <v>1137</v>
      </c>
      <c r="M1223" s="15">
        <v>28</v>
      </c>
      <c r="O1223" s="15">
        <v>1137</v>
      </c>
      <c r="P1223" s="15">
        <v>28</v>
      </c>
      <c r="R1223" s="15">
        <f>ROW('us01'!AB1137)</f>
        <v>1137</v>
      </c>
      <c r="S1223" s="15">
        <f>COLUMN('us01'!AB1137)</f>
        <v>28</v>
      </c>
    </row>
    <row r="1224" spans="3:19">
      <c r="C1224" s="476">
        <v>1136</v>
      </c>
      <c r="D1224" s="476">
        <v>28</v>
      </c>
      <c r="E1224" s="476"/>
      <c r="F1224" s="476">
        <v>1137</v>
      </c>
      <c r="G1224" s="15">
        <v>28</v>
      </c>
      <c r="I1224" s="15">
        <v>1137</v>
      </c>
      <c r="J1224" s="15">
        <v>28</v>
      </c>
      <c r="L1224" s="15">
        <v>1138</v>
      </c>
      <c r="M1224" s="15">
        <v>28</v>
      </c>
      <c r="O1224" s="15">
        <v>1138</v>
      </c>
      <c r="P1224" s="15">
        <v>28</v>
      </c>
      <c r="R1224" s="15">
        <f>ROW('us01'!AB1138)</f>
        <v>1138</v>
      </c>
      <c r="S1224" s="15">
        <f>COLUMN('us01'!AB1138)</f>
        <v>28</v>
      </c>
    </row>
    <row r="1225" spans="3:19">
      <c r="C1225" s="476">
        <v>1137</v>
      </c>
      <c r="D1225" s="476">
        <v>28</v>
      </c>
      <c r="E1225" s="476"/>
      <c r="F1225" s="476">
        <v>1138</v>
      </c>
      <c r="G1225" s="15">
        <v>28</v>
      </c>
      <c r="I1225" s="15">
        <v>1138</v>
      </c>
      <c r="J1225" s="15">
        <v>28</v>
      </c>
      <c r="L1225" s="15">
        <v>1139</v>
      </c>
      <c r="M1225" s="15">
        <v>28</v>
      </c>
      <c r="O1225" s="15">
        <v>1139</v>
      </c>
      <c r="P1225" s="15">
        <v>28</v>
      </c>
      <c r="R1225" s="15">
        <f>ROW('us01'!AB1139)</f>
        <v>1139</v>
      </c>
      <c r="S1225" s="15">
        <f>COLUMN('us01'!AB1139)</f>
        <v>28</v>
      </c>
    </row>
    <row r="1226" spans="3:19">
      <c r="C1226" s="476">
        <v>1138</v>
      </c>
      <c r="D1226" s="476">
        <v>28</v>
      </c>
      <c r="E1226" s="476"/>
      <c r="F1226" s="476">
        <v>1139</v>
      </c>
      <c r="G1226" s="15">
        <v>28</v>
      </c>
      <c r="I1226" s="15">
        <v>1139</v>
      </c>
      <c r="J1226" s="15">
        <v>28</v>
      </c>
      <c r="L1226" s="15">
        <v>1140</v>
      </c>
      <c r="M1226" s="15">
        <v>28</v>
      </c>
      <c r="O1226" s="15">
        <v>1140</v>
      </c>
      <c r="P1226" s="15">
        <v>28</v>
      </c>
      <c r="R1226" s="15">
        <f>ROW('us01'!AB1140)</f>
        <v>1140</v>
      </c>
      <c r="S1226" s="15">
        <f>COLUMN('us01'!AB1140)</f>
        <v>28</v>
      </c>
    </row>
    <row r="1227" spans="3:19">
      <c r="C1227" s="476">
        <v>1139</v>
      </c>
      <c r="D1227" s="476">
        <v>28</v>
      </c>
      <c r="E1227" s="476"/>
      <c r="F1227" s="476">
        <v>1140</v>
      </c>
      <c r="G1227" s="15">
        <v>28</v>
      </c>
      <c r="I1227" s="15">
        <v>1140</v>
      </c>
      <c r="J1227" s="15">
        <v>28</v>
      </c>
      <c r="L1227" s="15">
        <v>1141</v>
      </c>
      <c r="M1227" s="15">
        <v>28</v>
      </c>
      <c r="O1227" s="15">
        <v>1141</v>
      </c>
      <c r="P1227" s="15">
        <v>28</v>
      </c>
      <c r="R1227" s="15">
        <f>ROW('us01'!AB1141)</f>
        <v>1141</v>
      </c>
      <c r="S1227" s="15">
        <f>COLUMN('us01'!AB1141)</f>
        <v>28</v>
      </c>
    </row>
    <row r="1228" spans="3:19">
      <c r="C1228" s="476">
        <v>1140</v>
      </c>
      <c r="D1228" s="476">
        <v>28</v>
      </c>
      <c r="E1228" s="476"/>
      <c r="F1228" s="476">
        <v>1141</v>
      </c>
      <c r="G1228" s="15">
        <v>28</v>
      </c>
      <c r="I1228" s="15">
        <v>1141</v>
      </c>
      <c r="J1228" s="15">
        <v>28</v>
      </c>
      <c r="L1228" s="15">
        <v>1142</v>
      </c>
      <c r="M1228" s="15">
        <v>28</v>
      </c>
      <c r="O1228" s="15">
        <v>1142</v>
      </c>
      <c r="P1228" s="15">
        <v>28</v>
      </c>
      <c r="R1228" s="15">
        <f>ROW('us01'!AB1142)</f>
        <v>1142</v>
      </c>
      <c r="S1228" s="15">
        <f>COLUMN('us01'!AB1142)</f>
        <v>28</v>
      </c>
    </row>
    <row r="1229" spans="3:19">
      <c r="C1229" s="476">
        <v>1141</v>
      </c>
      <c r="D1229" s="476">
        <v>28</v>
      </c>
      <c r="E1229" s="476"/>
      <c r="F1229" s="476">
        <v>1142</v>
      </c>
      <c r="G1229" s="15">
        <v>28</v>
      </c>
      <c r="I1229" s="15">
        <v>1142</v>
      </c>
      <c r="J1229" s="15">
        <v>28</v>
      </c>
      <c r="L1229" s="15">
        <v>1143</v>
      </c>
      <c r="M1229" s="15">
        <v>28</v>
      </c>
      <c r="O1229" s="15">
        <v>1143</v>
      </c>
      <c r="P1229" s="15">
        <v>28</v>
      </c>
      <c r="R1229" s="15">
        <f>ROW('us01'!AB1143)</f>
        <v>1143</v>
      </c>
      <c r="S1229" s="15">
        <f>COLUMN('us01'!AB1143)</f>
        <v>28</v>
      </c>
    </row>
    <row r="1230" spans="3:19">
      <c r="C1230" s="476">
        <v>1142</v>
      </c>
      <c r="D1230" s="476">
        <v>28</v>
      </c>
      <c r="E1230" s="476"/>
      <c r="F1230" s="476">
        <v>1143</v>
      </c>
      <c r="G1230" s="15">
        <v>28</v>
      </c>
      <c r="I1230" s="15">
        <v>1143</v>
      </c>
      <c r="J1230" s="15">
        <v>28</v>
      </c>
      <c r="L1230" s="15">
        <v>1144</v>
      </c>
      <c r="M1230" s="15">
        <v>28</v>
      </c>
      <c r="O1230" s="15">
        <v>1144</v>
      </c>
      <c r="P1230" s="15">
        <v>28</v>
      </c>
      <c r="R1230" s="15">
        <f>ROW('us01'!AB1144)</f>
        <v>1144</v>
      </c>
      <c r="S1230" s="15">
        <f>COLUMN('us01'!AB1144)</f>
        <v>28</v>
      </c>
    </row>
    <row r="1231" spans="3:19">
      <c r="C1231" s="476">
        <v>1143</v>
      </c>
      <c r="D1231" s="476">
        <v>28</v>
      </c>
      <c r="E1231" s="476"/>
      <c r="F1231" s="476">
        <v>1144</v>
      </c>
      <c r="G1231" s="15">
        <v>28</v>
      </c>
      <c r="I1231" s="15">
        <v>1144</v>
      </c>
      <c r="J1231" s="15">
        <v>28</v>
      </c>
      <c r="L1231" s="15">
        <v>1145</v>
      </c>
      <c r="M1231" s="15">
        <v>28</v>
      </c>
      <c r="O1231" s="15">
        <v>1145</v>
      </c>
      <c r="P1231" s="15">
        <v>28</v>
      </c>
      <c r="R1231" s="15">
        <f>ROW('us01'!AB1145)</f>
        <v>1145</v>
      </c>
      <c r="S1231" s="15">
        <f>COLUMN('us01'!AB1145)</f>
        <v>28</v>
      </c>
    </row>
    <row r="1232" spans="3:19">
      <c r="C1232" s="476">
        <v>1144</v>
      </c>
      <c r="D1232" s="476">
        <v>28</v>
      </c>
      <c r="E1232" s="476"/>
      <c r="F1232" s="476">
        <v>1145</v>
      </c>
      <c r="G1232" s="15">
        <v>28</v>
      </c>
      <c r="I1232" s="15">
        <v>1145</v>
      </c>
      <c r="J1232" s="15">
        <v>28</v>
      </c>
      <c r="L1232" s="15">
        <v>1146</v>
      </c>
      <c r="M1232" s="15">
        <v>28</v>
      </c>
      <c r="O1232" s="15">
        <v>1146</v>
      </c>
      <c r="P1232" s="15">
        <v>28</v>
      </c>
      <c r="R1232" s="15">
        <f>ROW('us01'!AB1146)</f>
        <v>1146</v>
      </c>
      <c r="S1232" s="15">
        <f>COLUMN('us01'!AB1146)</f>
        <v>28</v>
      </c>
    </row>
    <row r="1233" spans="3:19">
      <c r="C1233" s="476">
        <v>1145</v>
      </c>
      <c r="D1233" s="476">
        <v>28</v>
      </c>
      <c r="E1233" s="476"/>
      <c r="F1233" s="476">
        <v>1146</v>
      </c>
      <c r="G1233" s="15">
        <v>28</v>
      </c>
      <c r="I1233" s="15">
        <v>1146</v>
      </c>
      <c r="J1233" s="15">
        <v>28</v>
      </c>
      <c r="L1233" s="15">
        <v>1147</v>
      </c>
      <c r="M1233" s="15">
        <v>28</v>
      </c>
      <c r="O1233" s="15">
        <v>1147</v>
      </c>
      <c r="P1233" s="15">
        <v>28</v>
      </c>
      <c r="R1233" s="15">
        <f>ROW('us01'!AB1147)</f>
        <v>1147</v>
      </c>
      <c r="S1233" s="15">
        <f>COLUMN('us01'!AB1147)</f>
        <v>28</v>
      </c>
    </row>
    <row r="1234" spans="3:19">
      <c r="C1234" s="476">
        <v>1146</v>
      </c>
      <c r="D1234" s="476">
        <v>28</v>
      </c>
      <c r="E1234" s="476"/>
      <c r="F1234" s="476">
        <v>1147</v>
      </c>
      <c r="G1234" s="15">
        <v>28</v>
      </c>
      <c r="I1234" s="15">
        <v>1147</v>
      </c>
      <c r="J1234" s="15">
        <v>28</v>
      </c>
      <c r="L1234" s="15">
        <v>1148</v>
      </c>
      <c r="M1234" s="15">
        <v>28</v>
      </c>
      <c r="O1234" s="15">
        <v>1148</v>
      </c>
      <c r="P1234" s="15">
        <v>28</v>
      </c>
      <c r="R1234" s="15">
        <f>ROW('us01'!AB1148)</f>
        <v>1148</v>
      </c>
      <c r="S1234" s="15">
        <f>COLUMN('us01'!AB1148)</f>
        <v>28</v>
      </c>
    </row>
    <row r="1235" spans="3:19">
      <c r="C1235" s="476">
        <v>1147</v>
      </c>
      <c r="D1235" s="476">
        <v>28</v>
      </c>
      <c r="E1235" s="476"/>
      <c r="F1235" s="476">
        <v>1148</v>
      </c>
      <c r="G1235" s="15">
        <v>28</v>
      </c>
      <c r="I1235" s="15">
        <v>1148</v>
      </c>
      <c r="J1235" s="15">
        <v>28</v>
      </c>
      <c r="L1235" s="15">
        <v>1149</v>
      </c>
      <c r="M1235" s="15">
        <v>28</v>
      </c>
      <c r="O1235" s="15">
        <v>1149</v>
      </c>
      <c r="P1235" s="15">
        <v>28</v>
      </c>
      <c r="R1235" s="15">
        <f>ROW('us01'!AB1149)</f>
        <v>1149</v>
      </c>
      <c r="S1235" s="15">
        <f>COLUMN('us01'!AB1149)</f>
        <v>28</v>
      </c>
    </row>
    <row r="1236" spans="3:19">
      <c r="C1236" s="476">
        <v>1148</v>
      </c>
      <c r="D1236" s="476">
        <v>28</v>
      </c>
      <c r="E1236" s="476"/>
      <c r="F1236" s="476">
        <v>1149</v>
      </c>
      <c r="G1236" s="15">
        <v>28</v>
      </c>
      <c r="I1236" s="15">
        <v>1149</v>
      </c>
      <c r="J1236" s="15">
        <v>28</v>
      </c>
      <c r="L1236" s="15">
        <v>1150</v>
      </c>
      <c r="M1236" s="15">
        <v>28</v>
      </c>
      <c r="O1236" s="15">
        <v>1150</v>
      </c>
      <c r="P1236" s="15">
        <v>28</v>
      </c>
      <c r="R1236" s="15">
        <f>ROW('us01'!AB1150)</f>
        <v>1150</v>
      </c>
      <c r="S1236" s="15">
        <f>COLUMN('us01'!AB1150)</f>
        <v>28</v>
      </c>
    </row>
    <row r="1237" spans="3:19">
      <c r="C1237" s="476">
        <v>1149</v>
      </c>
      <c r="D1237" s="476">
        <v>28</v>
      </c>
      <c r="E1237" s="476"/>
      <c r="F1237" s="476">
        <v>1150</v>
      </c>
      <c r="G1237" s="15">
        <v>28</v>
      </c>
      <c r="I1237" s="15">
        <v>1150</v>
      </c>
      <c r="J1237" s="15">
        <v>28</v>
      </c>
      <c r="L1237" s="15">
        <v>1151</v>
      </c>
      <c r="M1237" s="15">
        <v>28</v>
      </c>
      <c r="O1237" s="15">
        <v>1151</v>
      </c>
      <c r="P1237" s="15">
        <v>28</v>
      </c>
      <c r="R1237" s="15">
        <f>ROW('us01'!AB1151)</f>
        <v>1151</v>
      </c>
      <c r="S1237" s="15">
        <f>COLUMN('us01'!AB1151)</f>
        <v>28</v>
      </c>
    </row>
    <row r="1238" spans="3:19">
      <c r="C1238" s="476">
        <v>1150</v>
      </c>
      <c r="D1238" s="476">
        <v>28</v>
      </c>
      <c r="E1238" s="476"/>
      <c r="F1238" s="476">
        <v>1151</v>
      </c>
      <c r="G1238" s="15">
        <v>28</v>
      </c>
      <c r="I1238" s="15">
        <v>1151</v>
      </c>
      <c r="J1238" s="15">
        <v>28</v>
      </c>
      <c r="L1238" s="15">
        <v>1152</v>
      </c>
      <c r="M1238" s="15">
        <v>28</v>
      </c>
      <c r="O1238" s="15">
        <v>1152</v>
      </c>
      <c r="P1238" s="15">
        <v>28</v>
      </c>
      <c r="R1238" s="15">
        <f>ROW('us01'!AB1152)</f>
        <v>1152</v>
      </c>
      <c r="S1238" s="15">
        <f>COLUMN('us01'!AB1152)</f>
        <v>28</v>
      </c>
    </row>
    <row r="1239" spans="3:19">
      <c r="C1239" s="476">
        <v>1151</v>
      </c>
      <c r="D1239" s="476">
        <v>28</v>
      </c>
      <c r="E1239" s="476"/>
      <c r="F1239" s="476">
        <v>1152</v>
      </c>
      <c r="G1239" s="15">
        <v>28</v>
      </c>
      <c r="I1239" s="15">
        <v>1152</v>
      </c>
      <c r="J1239" s="15">
        <v>28</v>
      </c>
      <c r="L1239" s="15">
        <v>1153</v>
      </c>
      <c r="M1239" s="15">
        <v>28</v>
      </c>
      <c r="O1239" s="15">
        <v>1153</v>
      </c>
      <c r="P1239" s="15">
        <v>28</v>
      </c>
      <c r="R1239" s="15">
        <f>ROW('us01'!AB1153)</f>
        <v>1153</v>
      </c>
      <c r="S1239" s="15">
        <f>COLUMN('us01'!AB1153)</f>
        <v>28</v>
      </c>
    </row>
    <row r="1240" spans="3:19">
      <c r="C1240" s="476">
        <v>1152</v>
      </c>
      <c r="D1240" s="476">
        <v>28</v>
      </c>
      <c r="E1240" s="476"/>
      <c r="F1240" s="476">
        <v>1153</v>
      </c>
      <c r="G1240" s="15">
        <v>28</v>
      </c>
      <c r="I1240" s="15">
        <v>1153</v>
      </c>
      <c r="J1240" s="15">
        <v>28</v>
      </c>
      <c r="L1240" s="15">
        <v>1154</v>
      </c>
      <c r="M1240" s="15">
        <v>28</v>
      </c>
      <c r="O1240" s="15">
        <v>1154</v>
      </c>
      <c r="P1240" s="15">
        <v>28</v>
      </c>
      <c r="R1240" s="15">
        <f>ROW('us01'!AB1154)</f>
        <v>1154</v>
      </c>
      <c r="S1240" s="15">
        <f>COLUMN('us01'!AB1154)</f>
        <v>28</v>
      </c>
    </row>
    <row r="1241" spans="3:19">
      <c r="C1241" s="476">
        <v>1153</v>
      </c>
      <c r="D1241" s="476">
        <v>28</v>
      </c>
      <c r="E1241" s="476"/>
      <c r="F1241" s="476">
        <v>1154</v>
      </c>
      <c r="G1241" s="15">
        <v>28</v>
      </c>
      <c r="I1241" s="15">
        <v>1154</v>
      </c>
      <c r="J1241" s="15">
        <v>28</v>
      </c>
      <c r="L1241" s="15">
        <v>1155</v>
      </c>
      <c r="M1241" s="15">
        <v>28</v>
      </c>
      <c r="O1241" s="15">
        <v>1155</v>
      </c>
      <c r="P1241" s="15">
        <v>28</v>
      </c>
      <c r="R1241" s="15">
        <f>ROW('us01'!AB1155)</f>
        <v>1155</v>
      </c>
      <c r="S1241" s="15">
        <f>COLUMN('us01'!AB1155)</f>
        <v>28</v>
      </c>
    </row>
    <row r="1242" spans="3:19">
      <c r="C1242" s="476">
        <v>1154</v>
      </c>
      <c r="D1242" s="476">
        <v>28</v>
      </c>
      <c r="E1242" s="476"/>
      <c r="F1242" s="476">
        <v>1155</v>
      </c>
      <c r="G1242" s="15">
        <v>28</v>
      </c>
      <c r="I1242" s="15">
        <v>1155</v>
      </c>
      <c r="J1242" s="15">
        <v>28</v>
      </c>
      <c r="L1242" s="15">
        <v>1156</v>
      </c>
      <c r="M1242" s="15">
        <v>28</v>
      </c>
      <c r="O1242" s="15">
        <v>1156</v>
      </c>
      <c r="P1242" s="15">
        <v>28</v>
      </c>
      <c r="R1242" s="15">
        <f>ROW('us01'!AB1156)</f>
        <v>1156</v>
      </c>
      <c r="S1242" s="15">
        <f>COLUMN('us01'!AB1156)</f>
        <v>28</v>
      </c>
    </row>
    <row r="1243" spans="3:19">
      <c r="C1243" s="476">
        <v>1155</v>
      </c>
      <c r="D1243" s="476">
        <v>28</v>
      </c>
      <c r="E1243" s="476"/>
      <c r="F1243" s="476">
        <v>1156</v>
      </c>
      <c r="G1243" s="15">
        <v>28</v>
      </c>
      <c r="I1243" s="15">
        <v>1156</v>
      </c>
      <c r="J1243" s="15">
        <v>28</v>
      </c>
      <c r="L1243" s="15">
        <v>1157</v>
      </c>
      <c r="M1243" s="15">
        <v>28</v>
      </c>
      <c r="O1243" s="15">
        <v>1157</v>
      </c>
      <c r="P1243" s="15">
        <v>28</v>
      </c>
      <c r="R1243" s="15">
        <f>ROW('us01'!AB1157)</f>
        <v>1157</v>
      </c>
      <c r="S1243" s="15">
        <f>COLUMN('us01'!AB1157)</f>
        <v>28</v>
      </c>
    </row>
    <row r="1244" spans="3:19">
      <c r="C1244" s="476">
        <v>1156</v>
      </c>
      <c r="D1244" s="476">
        <v>28</v>
      </c>
      <c r="E1244" s="476"/>
      <c r="F1244" s="476">
        <v>1157</v>
      </c>
      <c r="G1244" s="15">
        <v>28</v>
      </c>
      <c r="I1244" s="15">
        <v>1157</v>
      </c>
      <c r="J1244" s="15">
        <v>28</v>
      </c>
      <c r="L1244" s="15">
        <v>1158</v>
      </c>
      <c r="M1244" s="15">
        <v>28</v>
      </c>
      <c r="O1244" s="15">
        <v>1158</v>
      </c>
      <c r="P1244" s="15">
        <v>28</v>
      </c>
      <c r="R1244" s="15">
        <f>ROW('us01'!AB1158)</f>
        <v>1158</v>
      </c>
      <c r="S1244" s="15">
        <f>COLUMN('us01'!AB1158)</f>
        <v>28</v>
      </c>
    </row>
    <row r="1245" spans="3:19">
      <c r="C1245" s="476">
        <v>1157</v>
      </c>
      <c r="D1245" s="476">
        <v>28</v>
      </c>
      <c r="E1245" s="476"/>
      <c r="F1245" s="476">
        <v>1158</v>
      </c>
      <c r="G1245" s="15">
        <v>28</v>
      </c>
      <c r="I1245" s="15">
        <v>1158</v>
      </c>
      <c r="J1245" s="15">
        <v>28</v>
      </c>
      <c r="L1245" s="15">
        <v>1159</v>
      </c>
      <c r="M1245" s="15">
        <v>28</v>
      </c>
      <c r="O1245" s="15">
        <v>1159</v>
      </c>
      <c r="P1245" s="15">
        <v>28</v>
      </c>
      <c r="R1245" s="15">
        <f>ROW('us01'!AB1159)</f>
        <v>1159</v>
      </c>
      <c r="S1245" s="15">
        <f>COLUMN('us01'!AB1159)</f>
        <v>28</v>
      </c>
    </row>
    <row r="1246" spans="3:19">
      <c r="C1246" s="476">
        <v>1158</v>
      </c>
      <c r="D1246" s="476">
        <v>28</v>
      </c>
      <c r="E1246" s="476"/>
      <c r="F1246" s="476">
        <v>1159</v>
      </c>
      <c r="G1246" s="15">
        <v>28</v>
      </c>
      <c r="I1246" s="15">
        <v>1159</v>
      </c>
      <c r="J1246" s="15">
        <v>28</v>
      </c>
      <c r="L1246" s="15">
        <v>1160</v>
      </c>
      <c r="M1246" s="15">
        <v>28</v>
      </c>
      <c r="O1246" s="15">
        <v>1160</v>
      </c>
      <c r="P1246" s="15">
        <v>28</v>
      </c>
      <c r="R1246" s="15">
        <f>ROW('us01'!AB1160)</f>
        <v>1160</v>
      </c>
      <c r="S1246" s="15">
        <f>COLUMN('us01'!AB1160)</f>
        <v>28</v>
      </c>
    </row>
    <row r="1247" spans="3:19">
      <c r="C1247" s="476">
        <v>1159</v>
      </c>
      <c r="D1247" s="476">
        <v>28</v>
      </c>
      <c r="E1247" s="476"/>
      <c r="F1247" s="476">
        <v>1160</v>
      </c>
      <c r="G1247" s="15">
        <v>28</v>
      </c>
      <c r="I1247" s="15">
        <v>1160</v>
      </c>
      <c r="J1247" s="15">
        <v>28</v>
      </c>
      <c r="L1247" s="15">
        <v>1161</v>
      </c>
      <c r="M1247" s="15">
        <v>28</v>
      </c>
      <c r="O1247" s="15">
        <v>1161</v>
      </c>
      <c r="P1247" s="15">
        <v>28</v>
      </c>
      <c r="R1247" s="15">
        <f>ROW('us01'!AB1161)</f>
        <v>1161</v>
      </c>
      <c r="S1247" s="15">
        <f>COLUMN('us01'!AB1161)</f>
        <v>28</v>
      </c>
    </row>
    <row r="1248" spans="3:19">
      <c r="C1248" s="476">
        <v>1160</v>
      </c>
      <c r="D1248" s="476">
        <v>28</v>
      </c>
      <c r="E1248" s="476"/>
      <c r="F1248" s="476">
        <v>1161</v>
      </c>
      <c r="G1248" s="15">
        <v>28</v>
      </c>
      <c r="I1248" s="15">
        <v>1161</v>
      </c>
      <c r="J1248" s="15">
        <v>28</v>
      </c>
      <c r="L1248" s="15">
        <v>1162</v>
      </c>
      <c r="M1248" s="15">
        <v>28</v>
      </c>
      <c r="O1248" s="15">
        <v>1162</v>
      </c>
      <c r="P1248" s="15">
        <v>28</v>
      </c>
      <c r="R1248" s="15">
        <f>ROW('us01'!AB1162)</f>
        <v>1162</v>
      </c>
      <c r="S1248" s="15">
        <f>COLUMN('us01'!AB1162)</f>
        <v>28</v>
      </c>
    </row>
    <row r="1249" spans="3:19">
      <c r="C1249" s="476">
        <v>1161</v>
      </c>
      <c r="D1249" s="476">
        <v>28</v>
      </c>
      <c r="E1249" s="476"/>
      <c r="F1249" s="476">
        <v>1162</v>
      </c>
      <c r="G1249" s="15">
        <v>28</v>
      </c>
      <c r="I1249" s="15">
        <v>1162</v>
      </c>
      <c r="J1249" s="15">
        <v>28</v>
      </c>
      <c r="L1249" s="15">
        <v>1163</v>
      </c>
      <c r="M1249" s="15">
        <v>28</v>
      </c>
      <c r="O1249" s="15">
        <v>1163</v>
      </c>
      <c r="P1249" s="15">
        <v>28</v>
      </c>
      <c r="R1249" s="15">
        <f>ROW('us01'!AB1163)</f>
        <v>1163</v>
      </c>
      <c r="S1249" s="15">
        <f>COLUMN('us01'!AB1163)</f>
        <v>28</v>
      </c>
    </row>
    <row r="1250" spans="3:19">
      <c r="C1250" s="476">
        <v>1162</v>
      </c>
      <c r="D1250" s="476">
        <v>28</v>
      </c>
      <c r="E1250" s="476"/>
      <c r="F1250" s="476">
        <v>1163</v>
      </c>
      <c r="G1250" s="15">
        <v>28</v>
      </c>
      <c r="I1250" s="15">
        <v>1163</v>
      </c>
      <c r="J1250" s="15">
        <v>28</v>
      </c>
      <c r="L1250" s="15">
        <v>1164</v>
      </c>
      <c r="M1250" s="15">
        <v>28</v>
      </c>
      <c r="O1250" s="15">
        <v>1164</v>
      </c>
      <c r="P1250" s="15">
        <v>28</v>
      </c>
      <c r="R1250" s="15">
        <f>ROW('us01'!AB1164)</f>
        <v>1164</v>
      </c>
      <c r="S1250" s="15">
        <f>COLUMN('us01'!AB1164)</f>
        <v>28</v>
      </c>
    </row>
    <row r="1251" spans="3:19">
      <c r="C1251" s="476">
        <v>1163</v>
      </c>
      <c r="D1251" s="476">
        <v>28</v>
      </c>
      <c r="E1251" s="476"/>
      <c r="F1251" s="476">
        <v>1164</v>
      </c>
      <c r="G1251" s="15">
        <v>28</v>
      </c>
      <c r="I1251" s="15">
        <v>1164</v>
      </c>
      <c r="J1251" s="15">
        <v>28</v>
      </c>
      <c r="L1251" s="15">
        <v>1165</v>
      </c>
      <c r="M1251" s="15">
        <v>28</v>
      </c>
      <c r="O1251" s="15">
        <v>1165</v>
      </c>
      <c r="P1251" s="15">
        <v>28</v>
      </c>
      <c r="R1251" s="15">
        <f>ROW('us01'!AB1165)</f>
        <v>1165</v>
      </c>
      <c r="S1251" s="15">
        <f>COLUMN('us01'!AB1165)</f>
        <v>28</v>
      </c>
    </row>
    <row r="1252" spans="3:19">
      <c r="C1252" s="476">
        <v>1164</v>
      </c>
      <c r="D1252" s="476">
        <v>28</v>
      </c>
      <c r="E1252" s="476"/>
      <c r="F1252" s="476">
        <v>1165</v>
      </c>
      <c r="G1252" s="15">
        <v>28</v>
      </c>
      <c r="I1252" s="15">
        <v>1165</v>
      </c>
      <c r="J1252" s="15">
        <v>28</v>
      </c>
      <c r="L1252" s="15">
        <v>1166</v>
      </c>
      <c r="M1252" s="15">
        <v>28</v>
      </c>
      <c r="O1252" s="15">
        <v>1166</v>
      </c>
      <c r="P1252" s="15">
        <v>28</v>
      </c>
      <c r="R1252" s="15">
        <f>ROW('us01'!AB1166)</f>
        <v>1166</v>
      </c>
      <c r="S1252" s="15">
        <f>COLUMN('us01'!AB1166)</f>
        <v>28</v>
      </c>
    </row>
    <row r="1253" spans="3:19">
      <c r="C1253" s="476">
        <v>1165</v>
      </c>
      <c r="D1253" s="476">
        <v>28</v>
      </c>
      <c r="E1253" s="476"/>
      <c r="F1253" s="476">
        <v>1166</v>
      </c>
      <c r="G1253" s="15">
        <v>28</v>
      </c>
      <c r="I1253" s="15">
        <v>1166</v>
      </c>
      <c r="J1253" s="15">
        <v>28</v>
      </c>
      <c r="L1253" s="15">
        <v>1167</v>
      </c>
      <c r="M1253" s="15">
        <v>28</v>
      </c>
      <c r="O1253" s="15">
        <v>1167</v>
      </c>
      <c r="P1253" s="15">
        <v>28</v>
      </c>
      <c r="R1253" s="15">
        <f>ROW('us01'!AB1167)</f>
        <v>1167</v>
      </c>
      <c r="S1253" s="15">
        <f>COLUMN('us01'!AB1167)</f>
        <v>28</v>
      </c>
    </row>
    <row r="1254" spans="3:19">
      <c r="C1254" s="476">
        <v>1166</v>
      </c>
      <c r="D1254" s="476">
        <v>28</v>
      </c>
      <c r="E1254" s="476"/>
      <c r="F1254" s="476">
        <v>1167</v>
      </c>
      <c r="G1254" s="15">
        <v>28</v>
      </c>
      <c r="I1254" s="15">
        <v>1167</v>
      </c>
      <c r="J1254" s="15">
        <v>28</v>
      </c>
      <c r="L1254" s="15">
        <v>1168</v>
      </c>
      <c r="M1254" s="15">
        <v>28</v>
      </c>
      <c r="O1254" s="15">
        <v>1168</v>
      </c>
      <c r="P1254" s="15">
        <v>28</v>
      </c>
      <c r="R1254" s="15">
        <f>ROW('us01'!AB1168)</f>
        <v>1168</v>
      </c>
      <c r="S1254" s="15">
        <f>COLUMN('us01'!AB1168)</f>
        <v>28</v>
      </c>
    </row>
    <row r="1255" spans="3:19">
      <c r="C1255" s="476">
        <v>1167</v>
      </c>
      <c r="D1255" s="476">
        <v>28</v>
      </c>
      <c r="E1255" s="476"/>
      <c r="F1255" s="476">
        <v>1168</v>
      </c>
      <c r="G1255" s="15">
        <v>28</v>
      </c>
      <c r="I1255" s="15">
        <v>1168</v>
      </c>
      <c r="J1255" s="15">
        <v>28</v>
      </c>
      <c r="L1255" s="15">
        <v>1169</v>
      </c>
      <c r="M1255" s="15">
        <v>28</v>
      </c>
      <c r="O1255" s="15">
        <v>1169</v>
      </c>
      <c r="P1255" s="15">
        <v>28</v>
      </c>
      <c r="R1255" s="15">
        <f>ROW('us01'!AB1169)</f>
        <v>1169</v>
      </c>
      <c r="S1255" s="15">
        <f>COLUMN('us01'!AB1169)</f>
        <v>28</v>
      </c>
    </row>
    <row r="1256" spans="3:19">
      <c r="C1256" s="476">
        <v>1168</v>
      </c>
      <c r="D1256" s="476">
        <v>28</v>
      </c>
      <c r="E1256" s="476"/>
      <c r="F1256" s="476">
        <v>1169</v>
      </c>
      <c r="G1256" s="15">
        <v>28</v>
      </c>
      <c r="I1256" s="15">
        <v>1169</v>
      </c>
      <c r="J1256" s="15">
        <v>28</v>
      </c>
      <c r="L1256" s="15">
        <v>1170</v>
      </c>
      <c r="M1256" s="15">
        <v>28</v>
      </c>
      <c r="O1256" s="15">
        <v>1170</v>
      </c>
      <c r="P1256" s="15">
        <v>28</v>
      </c>
      <c r="R1256" s="15">
        <f>ROW('us01'!AB1170)</f>
        <v>1170</v>
      </c>
      <c r="S1256" s="15">
        <f>COLUMN('us01'!AB1170)</f>
        <v>28</v>
      </c>
    </row>
    <row r="1257" spans="3:19">
      <c r="C1257" s="476">
        <v>1169</v>
      </c>
      <c r="D1257" s="476">
        <v>28</v>
      </c>
      <c r="E1257" s="476"/>
      <c r="F1257" s="476">
        <v>1170</v>
      </c>
      <c r="G1257" s="15">
        <v>28</v>
      </c>
      <c r="I1257" s="15">
        <v>1170</v>
      </c>
      <c r="J1257" s="15">
        <v>28</v>
      </c>
      <c r="L1257" s="15">
        <v>1171</v>
      </c>
      <c r="M1257" s="15">
        <v>28</v>
      </c>
      <c r="O1257" s="15">
        <v>1171</v>
      </c>
      <c r="P1257" s="15">
        <v>28</v>
      </c>
      <c r="R1257" s="15">
        <f>ROW('us01'!AB1171)</f>
        <v>1171</v>
      </c>
      <c r="S1257" s="15">
        <f>COLUMN('us01'!AB1171)</f>
        <v>28</v>
      </c>
    </row>
    <row r="1258" spans="3:19">
      <c r="C1258" s="476">
        <v>1170</v>
      </c>
      <c r="D1258" s="476">
        <v>28</v>
      </c>
      <c r="E1258" s="476"/>
      <c r="F1258" s="476">
        <v>1171</v>
      </c>
      <c r="G1258" s="15">
        <v>28</v>
      </c>
      <c r="I1258" s="15">
        <v>1171</v>
      </c>
      <c r="J1258" s="15">
        <v>28</v>
      </c>
      <c r="L1258" s="15">
        <v>1172</v>
      </c>
      <c r="M1258" s="15">
        <v>28</v>
      </c>
      <c r="O1258" s="15">
        <v>1172</v>
      </c>
      <c r="P1258" s="15">
        <v>28</v>
      </c>
      <c r="R1258" s="15">
        <f>ROW('us01'!AB1172)</f>
        <v>1172</v>
      </c>
      <c r="S1258" s="15">
        <f>COLUMN('us01'!AB1172)</f>
        <v>28</v>
      </c>
    </row>
    <row r="1259" spans="3:19">
      <c r="C1259" s="476">
        <v>1171</v>
      </c>
      <c r="D1259" s="476">
        <v>28</v>
      </c>
      <c r="E1259" s="476"/>
      <c r="F1259" s="476">
        <v>1172</v>
      </c>
      <c r="G1259" s="15">
        <v>28</v>
      </c>
      <c r="I1259" s="15">
        <v>1172</v>
      </c>
      <c r="J1259" s="15">
        <v>28</v>
      </c>
      <c r="L1259" s="15">
        <v>1173</v>
      </c>
      <c r="M1259" s="15">
        <v>28</v>
      </c>
      <c r="O1259" s="15">
        <v>1173</v>
      </c>
      <c r="P1259" s="15">
        <v>28</v>
      </c>
      <c r="R1259" s="15">
        <f>ROW('us01'!AB1173)</f>
        <v>1173</v>
      </c>
      <c r="S1259" s="15">
        <f>COLUMN('us01'!AB1173)</f>
        <v>28</v>
      </c>
    </row>
    <row r="1260" spans="3:19">
      <c r="C1260" s="476">
        <v>1172</v>
      </c>
      <c r="D1260" s="476">
        <v>28</v>
      </c>
      <c r="E1260" s="476"/>
      <c r="F1260" s="476">
        <v>1173</v>
      </c>
      <c r="G1260" s="15">
        <v>28</v>
      </c>
      <c r="I1260" s="15">
        <v>1173</v>
      </c>
      <c r="J1260" s="15">
        <v>28</v>
      </c>
      <c r="L1260" s="15">
        <v>1174</v>
      </c>
      <c r="M1260" s="15">
        <v>28</v>
      </c>
      <c r="O1260" s="15">
        <v>1174</v>
      </c>
      <c r="P1260" s="15">
        <v>28</v>
      </c>
      <c r="R1260" s="15">
        <f>ROW('us01'!AB1174)</f>
        <v>1174</v>
      </c>
      <c r="S1260" s="15">
        <f>COLUMN('us01'!AB1174)</f>
        <v>28</v>
      </c>
    </row>
    <row r="1261" spans="3:19">
      <c r="C1261" s="476">
        <v>1173</v>
      </c>
      <c r="D1261" s="476">
        <v>28</v>
      </c>
      <c r="E1261" s="476"/>
      <c r="F1261" s="476">
        <v>1174</v>
      </c>
      <c r="G1261" s="15">
        <v>28</v>
      </c>
      <c r="I1261" s="15">
        <v>1174</v>
      </c>
      <c r="J1261" s="15">
        <v>28</v>
      </c>
      <c r="L1261" s="15">
        <v>1175</v>
      </c>
      <c r="M1261" s="15">
        <v>28</v>
      </c>
      <c r="O1261" s="15">
        <v>1175</v>
      </c>
      <c r="P1261" s="15">
        <v>28</v>
      </c>
      <c r="R1261" s="15">
        <f>ROW('us01'!AB1175)</f>
        <v>1175</v>
      </c>
      <c r="S1261" s="15">
        <f>COLUMN('us01'!AB1175)</f>
        <v>28</v>
      </c>
    </row>
    <row r="1262" spans="3:19">
      <c r="C1262" s="476">
        <v>1174</v>
      </c>
      <c r="D1262" s="476">
        <v>28</v>
      </c>
      <c r="E1262" s="476"/>
      <c r="F1262" s="476">
        <v>1175</v>
      </c>
      <c r="G1262" s="15">
        <v>28</v>
      </c>
      <c r="I1262" s="15">
        <v>1175</v>
      </c>
      <c r="J1262" s="15">
        <v>28</v>
      </c>
      <c r="L1262" s="15">
        <v>1176</v>
      </c>
      <c r="M1262" s="15">
        <v>28</v>
      </c>
      <c r="O1262" s="15">
        <v>1176</v>
      </c>
      <c r="P1262" s="15">
        <v>28</v>
      </c>
      <c r="R1262" s="15">
        <f>ROW('us01'!AB1176)</f>
        <v>1176</v>
      </c>
      <c r="S1262" s="15">
        <f>COLUMN('us01'!AB1176)</f>
        <v>28</v>
      </c>
    </row>
    <row r="1263" spans="3:19">
      <c r="C1263" s="476">
        <v>1175</v>
      </c>
      <c r="D1263" s="476">
        <v>28</v>
      </c>
      <c r="E1263" s="476"/>
      <c r="F1263" s="476">
        <v>1176</v>
      </c>
      <c r="G1263" s="15">
        <v>28</v>
      </c>
      <c r="I1263" s="15">
        <v>1176</v>
      </c>
      <c r="J1263" s="15">
        <v>28</v>
      </c>
      <c r="L1263" s="15">
        <v>1177</v>
      </c>
      <c r="M1263" s="15">
        <v>28</v>
      </c>
      <c r="O1263" s="15">
        <v>1177</v>
      </c>
      <c r="P1263" s="15">
        <v>28</v>
      </c>
      <c r="R1263" s="15">
        <f>ROW('us01'!AB1177)</f>
        <v>1177</v>
      </c>
      <c r="S1263" s="15">
        <f>COLUMN('us01'!AB1177)</f>
        <v>28</v>
      </c>
    </row>
    <row r="1264" spans="3:19">
      <c r="C1264" s="476">
        <v>1176</v>
      </c>
      <c r="D1264" s="476">
        <v>28</v>
      </c>
      <c r="E1264" s="476"/>
      <c r="F1264" s="476">
        <v>1177</v>
      </c>
      <c r="G1264" s="15">
        <v>28</v>
      </c>
      <c r="I1264" s="15">
        <v>1177</v>
      </c>
      <c r="J1264" s="15">
        <v>28</v>
      </c>
      <c r="L1264" s="15">
        <v>1178</v>
      </c>
      <c r="M1264" s="15">
        <v>28</v>
      </c>
      <c r="O1264" s="15">
        <v>1178</v>
      </c>
      <c r="P1264" s="15">
        <v>28</v>
      </c>
      <c r="R1264" s="15">
        <f>ROW('us01'!AB1178)</f>
        <v>1178</v>
      </c>
      <c r="S1264" s="15">
        <f>COLUMN('us01'!AB1178)</f>
        <v>28</v>
      </c>
    </row>
    <row r="1265" spans="3:19">
      <c r="C1265" s="476">
        <v>1177</v>
      </c>
      <c r="D1265" s="476">
        <v>28</v>
      </c>
      <c r="E1265" s="476"/>
      <c r="F1265" s="476">
        <v>1178</v>
      </c>
      <c r="G1265" s="15">
        <v>28</v>
      </c>
      <c r="I1265" s="15">
        <v>1178</v>
      </c>
      <c r="J1265" s="15">
        <v>28</v>
      </c>
      <c r="L1265" s="15">
        <v>1179</v>
      </c>
      <c r="M1265" s="15">
        <v>28</v>
      </c>
      <c r="O1265" s="15">
        <v>1179</v>
      </c>
      <c r="P1265" s="15">
        <v>28</v>
      </c>
      <c r="R1265" s="15">
        <f>ROW('us01'!AB1179)</f>
        <v>1179</v>
      </c>
      <c r="S1265" s="15">
        <f>COLUMN('us01'!AB1179)</f>
        <v>28</v>
      </c>
    </row>
    <row r="1266" spans="3:19">
      <c r="C1266" s="476">
        <v>1178</v>
      </c>
      <c r="D1266" s="476">
        <v>28</v>
      </c>
      <c r="E1266" s="476"/>
      <c r="F1266" s="476">
        <v>1179</v>
      </c>
      <c r="G1266" s="15">
        <v>28</v>
      </c>
      <c r="I1266" s="15">
        <v>1179</v>
      </c>
      <c r="J1266" s="15">
        <v>28</v>
      </c>
      <c r="L1266" s="15">
        <v>1180</v>
      </c>
      <c r="M1266" s="15">
        <v>28</v>
      </c>
      <c r="O1266" s="15">
        <v>1180</v>
      </c>
      <c r="P1266" s="15">
        <v>28</v>
      </c>
      <c r="R1266" s="15">
        <f>ROW('us01'!AB1180)</f>
        <v>1180</v>
      </c>
      <c r="S1266" s="15">
        <f>COLUMN('us01'!AB1180)</f>
        <v>28</v>
      </c>
    </row>
    <row r="1267" spans="3:19">
      <c r="C1267" s="476">
        <v>1179</v>
      </c>
      <c r="D1267" s="476">
        <v>28</v>
      </c>
      <c r="E1267" s="476"/>
      <c r="F1267" s="476">
        <v>1180</v>
      </c>
      <c r="G1267" s="15">
        <v>28</v>
      </c>
      <c r="I1267" s="15">
        <v>1180</v>
      </c>
      <c r="J1267" s="15">
        <v>28</v>
      </c>
      <c r="L1267" s="15">
        <v>1181</v>
      </c>
      <c r="M1267" s="15">
        <v>28</v>
      </c>
      <c r="O1267" s="15">
        <v>1181</v>
      </c>
      <c r="P1267" s="15">
        <v>28</v>
      </c>
      <c r="R1267" s="15">
        <f>ROW('us01'!AB1181)</f>
        <v>1181</v>
      </c>
      <c r="S1267" s="15">
        <f>COLUMN('us01'!AB1181)</f>
        <v>28</v>
      </c>
    </row>
    <row r="1268" spans="3:19">
      <c r="C1268" s="476">
        <v>1180</v>
      </c>
      <c r="D1268" s="476">
        <v>28</v>
      </c>
      <c r="E1268" s="476"/>
      <c r="F1268" s="476">
        <v>1181</v>
      </c>
      <c r="G1268" s="15">
        <v>28</v>
      </c>
      <c r="I1268" s="15">
        <v>1181</v>
      </c>
      <c r="J1268" s="15">
        <v>28</v>
      </c>
      <c r="L1268" s="15">
        <v>1182</v>
      </c>
      <c r="M1268" s="15">
        <v>28</v>
      </c>
      <c r="O1268" s="15">
        <v>1182</v>
      </c>
      <c r="P1268" s="15">
        <v>28</v>
      </c>
      <c r="R1268" s="15">
        <f>ROW('us01'!AB1182)</f>
        <v>1182</v>
      </c>
      <c r="S1268" s="15">
        <f>COLUMN('us01'!AB1182)</f>
        <v>28</v>
      </c>
    </row>
    <row r="1269" spans="3:19">
      <c r="C1269" s="476">
        <v>1181</v>
      </c>
      <c r="D1269" s="476">
        <v>28</v>
      </c>
      <c r="E1269" s="476"/>
      <c r="F1269" s="476">
        <v>1182</v>
      </c>
      <c r="G1269" s="15">
        <v>28</v>
      </c>
      <c r="I1269" s="15">
        <v>1182</v>
      </c>
      <c r="J1269" s="15">
        <v>28</v>
      </c>
      <c r="L1269" s="15">
        <v>1183</v>
      </c>
      <c r="M1269" s="15">
        <v>28</v>
      </c>
      <c r="O1269" s="15">
        <v>1183</v>
      </c>
      <c r="P1269" s="15">
        <v>28</v>
      </c>
      <c r="R1269" s="15">
        <f>ROW('us01'!AB1183)</f>
        <v>1183</v>
      </c>
      <c r="S1269" s="15">
        <f>COLUMN('us01'!AB1183)</f>
        <v>28</v>
      </c>
    </row>
    <row r="1270" spans="3:19">
      <c r="C1270" s="476">
        <v>1182</v>
      </c>
      <c r="D1270" s="476">
        <v>28</v>
      </c>
      <c r="E1270" s="476"/>
      <c r="F1270" s="476">
        <v>1183</v>
      </c>
      <c r="G1270" s="15">
        <v>28</v>
      </c>
      <c r="I1270" s="15">
        <v>1183</v>
      </c>
      <c r="J1270" s="15">
        <v>28</v>
      </c>
      <c r="L1270" s="15">
        <v>1184</v>
      </c>
      <c r="M1270" s="15">
        <v>28</v>
      </c>
      <c r="O1270" s="15">
        <v>1184</v>
      </c>
      <c r="P1270" s="15">
        <v>28</v>
      </c>
      <c r="R1270" s="15">
        <f>ROW('us01'!AB1184)</f>
        <v>1184</v>
      </c>
      <c r="S1270" s="15">
        <f>COLUMN('us01'!AB1184)</f>
        <v>28</v>
      </c>
    </row>
    <row r="1271" spans="3:19">
      <c r="C1271" s="476">
        <v>1183</v>
      </c>
      <c r="D1271" s="476">
        <v>28</v>
      </c>
      <c r="E1271" s="476"/>
      <c r="F1271" s="476">
        <v>1184</v>
      </c>
      <c r="G1271" s="15">
        <v>28</v>
      </c>
      <c r="I1271" s="15">
        <v>1184</v>
      </c>
      <c r="J1271" s="15">
        <v>28</v>
      </c>
      <c r="L1271" s="15">
        <v>1185</v>
      </c>
      <c r="M1271" s="15">
        <v>28</v>
      </c>
      <c r="O1271" s="15">
        <v>1185</v>
      </c>
      <c r="P1271" s="15">
        <v>28</v>
      </c>
      <c r="R1271" s="15">
        <f>ROW('us01'!AB1185)</f>
        <v>1185</v>
      </c>
      <c r="S1271" s="15">
        <f>COLUMN('us01'!AB1185)</f>
        <v>28</v>
      </c>
    </row>
    <row r="1272" spans="3:19">
      <c r="C1272" s="476">
        <v>1134</v>
      </c>
      <c r="D1272" s="476">
        <v>33</v>
      </c>
      <c r="E1272" s="476"/>
      <c r="F1272" s="476">
        <v>1135</v>
      </c>
      <c r="G1272" s="15">
        <v>33</v>
      </c>
      <c r="I1272" s="15">
        <v>1135</v>
      </c>
      <c r="J1272" s="15">
        <v>33</v>
      </c>
      <c r="L1272" s="15">
        <v>1136</v>
      </c>
      <c r="M1272" s="15">
        <v>33</v>
      </c>
      <c r="O1272" s="15">
        <v>1136</v>
      </c>
      <c r="P1272" s="15">
        <v>33</v>
      </c>
      <c r="R1272" s="15">
        <f>ROW('us01'!AG1136)</f>
        <v>1136</v>
      </c>
      <c r="S1272" s="15">
        <f>COLUMN('us01'!AG1136)</f>
        <v>33</v>
      </c>
    </row>
    <row r="1273" spans="3:19">
      <c r="C1273" s="476">
        <v>1135</v>
      </c>
      <c r="D1273" s="476">
        <v>33</v>
      </c>
      <c r="E1273" s="476"/>
      <c r="F1273" s="476">
        <v>1136</v>
      </c>
      <c r="G1273" s="15">
        <v>33</v>
      </c>
      <c r="I1273" s="15">
        <v>1136</v>
      </c>
      <c r="J1273" s="15">
        <v>33</v>
      </c>
      <c r="L1273" s="15">
        <v>1137</v>
      </c>
      <c r="M1273" s="15">
        <v>33</v>
      </c>
      <c r="O1273" s="15">
        <v>1137</v>
      </c>
      <c r="P1273" s="15">
        <v>33</v>
      </c>
      <c r="R1273" s="15">
        <f>ROW('us01'!AG1137)</f>
        <v>1137</v>
      </c>
      <c r="S1273" s="15">
        <f>COLUMN('us01'!AG1137)</f>
        <v>33</v>
      </c>
    </row>
    <row r="1274" spans="3:19">
      <c r="C1274" s="476">
        <v>1136</v>
      </c>
      <c r="D1274" s="476">
        <v>33</v>
      </c>
      <c r="E1274" s="476"/>
      <c r="F1274" s="476">
        <v>1137</v>
      </c>
      <c r="G1274" s="15">
        <v>33</v>
      </c>
      <c r="I1274" s="15">
        <v>1137</v>
      </c>
      <c r="J1274" s="15">
        <v>33</v>
      </c>
      <c r="L1274" s="15">
        <v>1138</v>
      </c>
      <c r="M1274" s="15">
        <v>33</v>
      </c>
      <c r="O1274" s="15">
        <v>1138</v>
      </c>
      <c r="P1274" s="15">
        <v>33</v>
      </c>
      <c r="R1274" s="15">
        <f>ROW('us01'!AG1138)</f>
        <v>1138</v>
      </c>
      <c r="S1274" s="15">
        <f>COLUMN('us01'!AG1138)</f>
        <v>33</v>
      </c>
    </row>
    <row r="1275" spans="3:19">
      <c r="C1275" s="476">
        <v>1137</v>
      </c>
      <c r="D1275" s="476">
        <v>33</v>
      </c>
      <c r="E1275" s="476"/>
      <c r="F1275" s="476">
        <v>1138</v>
      </c>
      <c r="G1275" s="15">
        <v>33</v>
      </c>
      <c r="I1275" s="15">
        <v>1138</v>
      </c>
      <c r="J1275" s="15">
        <v>33</v>
      </c>
      <c r="L1275" s="15">
        <v>1139</v>
      </c>
      <c r="M1275" s="15">
        <v>33</v>
      </c>
      <c r="O1275" s="15">
        <v>1139</v>
      </c>
      <c r="P1275" s="15">
        <v>33</v>
      </c>
      <c r="R1275" s="15">
        <f>ROW('us01'!AG1139)</f>
        <v>1139</v>
      </c>
      <c r="S1275" s="15">
        <f>COLUMN('us01'!AG1139)</f>
        <v>33</v>
      </c>
    </row>
    <row r="1276" spans="3:19">
      <c r="C1276" s="476">
        <v>1138</v>
      </c>
      <c r="D1276" s="476">
        <v>33</v>
      </c>
      <c r="E1276" s="476"/>
      <c r="F1276" s="476">
        <v>1139</v>
      </c>
      <c r="G1276" s="15">
        <v>33</v>
      </c>
      <c r="I1276" s="15">
        <v>1139</v>
      </c>
      <c r="J1276" s="15">
        <v>33</v>
      </c>
      <c r="L1276" s="15">
        <v>1140</v>
      </c>
      <c r="M1276" s="15">
        <v>33</v>
      </c>
      <c r="O1276" s="15">
        <v>1140</v>
      </c>
      <c r="P1276" s="15">
        <v>33</v>
      </c>
      <c r="R1276" s="15">
        <f>ROW('us01'!AG1140)</f>
        <v>1140</v>
      </c>
      <c r="S1276" s="15">
        <f>COLUMN('us01'!AG1140)</f>
        <v>33</v>
      </c>
    </row>
    <row r="1277" spans="3:19">
      <c r="C1277" s="476">
        <v>1139</v>
      </c>
      <c r="D1277" s="476">
        <v>33</v>
      </c>
      <c r="E1277" s="476"/>
      <c r="F1277" s="476">
        <v>1140</v>
      </c>
      <c r="G1277" s="15">
        <v>33</v>
      </c>
      <c r="I1277" s="15">
        <v>1140</v>
      </c>
      <c r="J1277" s="15">
        <v>33</v>
      </c>
      <c r="L1277" s="15">
        <v>1141</v>
      </c>
      <c r="M1277" s="15">
        <v>33</v>
      </c>
      <c r="O1277" s="15">
        <v>1141</v>
      </c>
      <c r="P1277" s="15">
        <v>33</v>
      </c>
      <c r="R1277" s="15">
        <f>ROW('us01'!AG1141)</f>
        <v>1141</v>
      </c>
      <c r="S1277" s="15">
        <f>COLUMN('us01'!AG1141)</f>
        <v>33</v>
      </c>
    </row>
    <row r="1278" spans="3:19">
      <c r="C1278" s="476">
        <v>1140</v>
      </c>
      <c r="D1278" s="476">
        <v>33</v>
      </c>
      <c r="E1278" s="476"/>
      <c r="F1278" s="476">
        <v>1141</v>
      </c>
      <c r="G1278" s="15">
        <v>33</v>
      </c>
      <c r="I1278" s="15">
        <v>1141</v>
      </c>
      <c r="J1278" s="15">
        <v>33</v>
      </c>
      <c r="L1278" s="15">
        <v>1142</v>
      </c>
      <c r="M1278" s="15">
        <v>33</v>
      </c>
      <c r="O1278" s="15">
        <v>1142</v>
      </c>
      <c r="P1278" s="15">
        <v>33</v>
      </c>
      <c r="R1278" s="15">
        <f>ROW('us01'!AG1142)</f>
        <v>1142</v>
      </c>
      <c r="S1278" s="15">
        <f>COLUMN('us01'!AG1142)</f>
        <v>33</v>
      </c>
    </row>
    <row r="1279" spans="3:19">
      <c r="C1279" s="476">
        <v>1141</v>
      </c>
      <c r="D1279" s="476">
        <v>33</v>
      </c>
      <c r="E1279" s="476"/>
      <c r="F1279" s="476">
        <v>1142</v>
      </c>
      <c r="G1279" s="15">
        <v>33</v>
      </c>
      <c r="I1279" s="15">
        <v>1142</v>
      </c>
      <c r="J1279" s="15">
        <v>33</v>
      </c>
      <c r="L1279" s="15">
        <v>1143</v>
      </c>
      <c r="M1279" s="15">
        <v>33</v>
      </c>
      <c r="O1279" s="15">
        <v>1143</v>
      </c>
      <c r="P1279" s="15">
        <v>33</v>
      </c>
      <c r="R1279" s="15">
        <f>ROW('us01'!AG1143)</f>
        <v>1143</v>
      </c>
      <c r="S1279" s="15">
        <f>COLUMN('us01'!AG1143)</f>
        <v>33</v>
      </c>
    </row>
    <row r="1280" spans="3:19">
      <c r="C1280" s="476">
        <v>1142</v>
      </c>
      <c r="D1280" s="476">
        <v>33</v>
      </c>
      <c r="E1280" s="476"/>
      <c r="F1280" s="476">
        <v>1143</v>
      </c>
      <c r="G1280" s="15">
        <v>33</v>
      </c>
      <c r="I1280" s="15">
        <v>1143</v>
      </c>
      <c r="J1280" s="15">
        <v>33</v>
      </c>
      <c r="L1280" s="15">
        <v>1144</v>
      </c>
      <c r="M1280" s="15">
        <v>33</v>
      </c>
      <c r="O1280" s="15">
        <v>1144</v>
      </c>
      <c r="P1280" s="15">
        <v>33</v>
      </c>
      <c r="R1280" s="15">
        <f>ROW('us01'!AG1144)</f>
        <v>1144</v>
      </c>
      <c r="S1280" s="15">
        <f>COLUMN('us01'!AG1144)</f>
        <v>33</v>
      </c>
    </row>
    <row r="1281" spans="3:19">
      <c r="C1281" s="476">
        <v>1143</v>
      </c>
      <c r="D1281" s="476">
        <v>33</v>
      </c>
      <c r="E1281" s="476"/>
      <c r="F1281" s="476">
        <v>1144</v>
      </c>
      <c r="G1281" s="15">
        <v>33</v>
      </c>
      <c r="I1281" s="15">
        <v>1144</v>
      </c>
      <c r="J1281" s="15">
        <v>33</v>
      </c>
      <c r="L1281" s="15">
        <v>1145</v>
      </c>
      <c r="M1281" s="15">
        <v>33</v>
      </c>
      <c r="O1281" s="15">
        <v>1145</v>
      </c>
      <c r="P1281" s="15">
        <v>33</v>
      </c>
      <c r="R1281" s="15">
        <f>ROW('us01'!AG1145)</f>
        <v>1145</v>
      </c>
      <c r="S1281" s="15">
        <f>COLUMN('us01'!AG1145)</f>
        <v>33</v>
      </c>
    </row>
    <row r="1282" spans="3:19">
      <c r="C1282" s="476">
        <v>1144</v>
      </c>
      <c r="D1282" s="476">
        <v>33</v>
      </c>
      <c r="E1282" s="476"/>
      <c r="F1282" s="476">
        <v>1145</v>
      </c>
      <c r="G1282" s="15">
        <v>33</v>
      </c>
      <c r="I1282" s="15">
        <v>1145</v>
      </c>
      <c r="J1282" s="15">
        <v>33</v>
      </c>
      <c r="L1282" s="15">
        <v>1146</v>
      </c>
      <c r="M1282" s="15">
        <v>33</v>
      </c>
      <c r="O1282" s="15">
        <v>1146</v>
      </c>
      <c r="P1282" s="15">
        <v>33</v>
      </c>
      <c r="R1282" s="15">
        <f>ROW('us01'!AG1146)</f>
        <v>1146</v>
      </c>
      <c r="S1282" s="15">
        <f>COLUMN('us01'!AG1146)</f>
        <v>33</v>
      </c>
    </row>
    <row r="1283" spans="3:19">
      <c r="C1283" s="476">
        <v>1145</v>
      </c>
      <c r="D1283" s="476">
        <v>33</v>
      </c>
      <c r="E1283" s="476"/>
      <c r="F1283" s="476">
        <v>1146</v>
      </c>
      <c r="G1283" s="15">
        <v>33</v>
      </c>
      <c r="I1283" s="15">
        <v>1146</v>
      </c>
      <c r="J1283" s="15">
        <v>33</v>
      </c>
      <c r="L1283" s="15">
        <v>1147</v>
      </c>
      <c r="M1283" s="15">
        <v>33</v>
      </c>
      <c r="O1283" s="15">
        <v>1147</v>
      </c>
      <c r="P1283" s="15">
        <v>33</v>
      </c>
      <c r="R1283" s="15">
        <f>ROW('us01'!AG1147)</f>
        <v>1147</v>
      </c>
      <c r="S1283" s="15">
        <f>COLUMN('us01'!AG1147)</f>
        <v>33</v>
      </c>
    </row>
    <row r="1284" spans="3:19">
      <c r="C1284" s="476">
        <v>1146</v>
      </c>
      <c r="D1284" s="476">
        <v>33</v>
      </c>
      <c r="E1284" s="476"/>
      <c r="F1284" s="476">
        <v>1147</v>
      </c>
      <c r="G1284" s="15">
        <v>33</v>
      </c>
      <c r="I1284" s="15">
        <v>1147</v>
      </c>
      <c r="J1284" s="15">
        <v>33</v>
      </c>
      <c r="L1284" s="15">
        <v>1148</v>
      </c>
      <c r="M1284" s="15">
        <v>33</v>
      </c>
      <c r="O1284" s="15">
        <v>1148</v>
      </c>
      <c r="P1284" s="15">
        <v>33</v>
      </c>
      <c r="R1284" s="15">
        <f>ROW('us01'!AG1148)</f>
        <v>1148</v>
      </c>
      <c r="S1284" s="15">
        <f>COLUMN('us01'!AG1148)</f>
        <v>33</v>
      </c>
    </row>
    <row r="1285" spans="3:19">
      <c r="C1285" s="476">
        <v>1147</v>
      </c>
      <c r="D1285" s="476">
        <v>33</v>
      </c>
      <c r="E1285" s="476"/>
      <c r="F1285" s="476">
        <v>1148</v>
      </c>
      <c r="G1285" s="15">
        <v>33</v>
      </c>
      <c r="I1285" s="15">
        <v>1148</v>
      </c>
      <c r="J1285" s="15">
        <v>33</v>
      </c>
      <c r="L1285" s="15">
        <v>1149</v>
      </c>
      <c r="M1285" s="15">
        <v>33</v>
      </c>
      <c r="O1285" s="15">
        <v>1149</v>
      </c>
      <c r="P1285" s="15">
        <v>33</v>
      </c>
      <c r="R1285" s="15">
        <f>ROW('us01'!AG1149)</f>
        <v>1149</v>
      </c>
      <c r="S1285" s="15">
        <f>COLUMN('us01'!AG1149)</f>
        <v>33</v>
      </c>
    </row>
    <row r="1286" spans="3:19">
      <c r="C1286" s="476">
        <v>1148</v>
      </c>
      <c r="D1286" s="476">
        <v>33</v>
      </c>
      <c r="E1286" s="476"/>
      <c r="F1286" s="476">
        <v>1149</v>
      </c>
      <c r="G1286" s="15">
        <v>33</v>
      </c>
      <c r="I1286" s="15">
        <v>1149</v>
      </c>
      <c r="J1286" s="15">
        <v>33</v>
      </c>
      <c r="L1286" s="15">
        <v>1150</v>
      </c>
      <c r="M1286" s="15">
        <v>33</v>
      </c>
      <c r="O1286" s="15">
        <v>1150</v>
      </c>
      <c r="P1286" s="15">
        <v>33</v>
      </c>
      <c r="R1286" s="15">
        <f>ROW('us01'!AG1150)</f>
        <v>1150</v>
      </c>
      <c r="S1286" s="15">
        <f>COLUMN('us01'!AG1150)</f>
        <v>33</v>
      </c>
    </row>
    <row r="1287" spans="3:19">
      <c r="C1287" s="476">
        <v>1149</v>
      </c>
      <c r="D1287" s="476">
        <v>33</v>
      </c>
      <c r="E1287" s="476"/>
      <c r="F1287" s="476">
        <v>1150</v>
      </c>
      <c r="G1287" s="15">
        <v>33</v>
      </c>
      <c r="I1287" s="15">
        <v>1150</v>
      </c>
      <c r="J1287" s="15">
        <v>33</v>
      </c>
      <c r="L1287" s="15">
        <v>1151</v>
      </c>
      <c r="M1287" s="15">
        <v>33</v>
      </c>
      <c r="O1287" s="15">
        <v>1151</v>
      </c>
      <c r="P1287" s="15">
        <v>33</v>
      </c>
      <c r="R1287" s="15">
        <f>ROW('us01'!AG1151)</f>
        <v>1151</v>
      </c>
      <c r="S1287" s="15">
        <f>COLUMN('us01'!AG1151)</f>
        <v>33</v>
      </c>
    </row>
    <row r="1288" spans="3:19">
      <c r="C1288" s="476">
        <v>1150</v>
      </c>
      <c r="D1288" s="476">
        <v>33</v>
      </c>
      <c r="E1288" s="476"/>
      <c r="F1288" s="476">
        <v>1151</v>
      </c>
      <c r="G1288" s="15">
        <v>33</v>
      </c>
      <c r="I1288" s="15">
        <v>1151</v>
      </c>
      <c r="J1288" s="15">
        <v>33</v>
      </c>
      <c r="L1288" s="15">
        <v>1152</v>
      </c>
      <c r="M1288" s="15">
        <v>33</v>
      </c>
      <c r="O1288" s="15">
        <v>1152</v>
      </c>
      <c r="P1288" s="15">
        <v>33</v>
      </c>
      <c r="R1288" s="15">
        <f>ROW('us01'!AG1152)</f>
        <v>1152</v>
      </c>
      <c r="S1288" s="15">
        <f>COLUMN('us01'!AG1152)</f>
        <v>33</v>
      </c>
    </row>
    <row r="1289" spans="3:19">
      <c r="C1289" s="476">
        <v>1151</v>
      </c>
      <c r="D1289" s="476">
        <v>33</v>
      </c>
      <c r="E1289" s="476"/>
      <c r="F1289" s="476">
        <v>1152</v>
      </c>
      <c r="G1289" s="15">
        <v>33</v>
      </c>
      <c r="I1289" s="15">
        <v>1152</v>
      </c>
      <c r="J1289" s="15">
        <v>33</v>
      </c>
      <c r="L1289" s="15">
        <v>1153</v>
      </c>
      <c r="M1289" s="15">
        <v>33</v>
      </c>
      <c r="O1289" s="15">
        <v>1153</v>
      </c>
      <c r="P1289" s="15">
        <v>33</v>
      </c>
      <c r="R1289" s="15">
        <f>ROW('us01'!AG1153)</f>
        <v>1153</v>
      </c>
      <c r="S1289" s="15">
        <f>COLUMN('us01'!AG1153)</f>
        <v>33</v>
      </c>
    </row>
    <row r="1290" spans="3:19">
      <c r="C1290" s="476">
        <v>1152</v>
      </c>
      <c r="D1290" s="476">
        <v>33</v>
      </c>
      <c r="E1290" s="476"/>
      <c r="F1290" s="476">
        <v>1153</v>
      </c>
      <c r="G1290" s="15">
        <v>33</v>
      </c>
      <c r="I1290" s="15">
        <v>1153</v>
      </c>
      <c r="J1290" s="15">
        <v>33</v>
      </c>
      <c r="L1290" s="15">
        <v>1154</v>
      </c>
      <c r="M1290" s="15">
        <v>33</v>
      </c>
      <c r="O1290" s="15">
        <v>1154</v>
      </c>
      <c r="P1290" s="15">
        <v>33</v>
      </c>
      <c r="R1290" s="15">
        <f>ROW('us01'!AG1154)</f>
        <v>1154</v>
      </c>
      <c r="S1290" s="15">
        <f>COLUMN('us01'!AG1154)</f>
        <v>33</v>
      </c>
    </row>
    <row r="1291" spans="3:19">
      <c r="C1291" s="476">
        <v>1153</v>
      </c>
      <c r="D1291" s="476">
        <v>33</v>
      </c>
      <c r="E1291" s="476"/>
      <c r="F1291" s="476">
        <v>1154</v>
      </c>
      <c r="G1291" s="15">
        <v>33</v>
      </c>
      <c r="I1291" s="15">
        <v>1154</v>
      </c>
      <c r="J1291" s="15">
        <v>33</v>
      </c>
      <c r="L1291" s="15">
        <v>1155</v>
      </c>
      <c r="M1291" s="15">
        <v>33</v>
      </c>
      <c r="O1291" s="15">
        <v>1155</v>
      </c>
      <c r="P1291" s="15">
        <v>33</v>
      </c>
      <c r="R1291" s="15">
        <f>ROW('us01'!AG1155)</f>
        <v>1155</v>
      </c>
      <c r="S1291" s="15">
        <f>COLUMN('us01'!AG1155)</f>
        <v>33</v>
      </c>
    </row>
    <row r="1292" spans="3:19">
      <c r="C1292" s="476">
        <v>1154</v>
      </c>
      <c r="D1292" s="476">
        <v>33</v>
      </c>
      <c r="E1292" s="476"/>
      <c r="F1292" s="476">
        <v>1155</v>
      </c>
      <c r="G1292" s="15">
        <v>33</v>
      </c>
      <c r="I1292" s="15">
        <v>1155</v>
      </c>
      <c r="J1292" s="15">
        <v>33</v>
      </c>
      <c r="L1292" s="15">
        <v>1156</v>
      </c>
      <c r="M1292" s="15">
        <v>33</v>
      </c>
      <c r="O1292" s="15">
        <v>1156</v>
      </c>
      <c r="P1292" s="15">
        <v>33</v>
      </c>
      <c r="R1292" s="15">
        <f>ROW('us01'!AG1156)</f>
        <v>1156</v>
      </c>
      <c r="S1292" s="15">
        <f>COLUMN('us01'!AG1156)</f>
        <v>33</v>
      </c>
    </row>
    <row r="1293" spans="3:19">
      <c r="C1293" s="476">
        <v>1155</v>
      </c>
      <c r="D1293" s="476">
        <v>33</v>
      </c>
      <c r="E1293" s="476"/>
      <c r="F1293" s="476">
        <v>1156</v>
      </c>
      <c r="G1293" s="15">
        <v>33</v>
      </c>
      <c r="I1293" s="15">
        <v>1156</v>
      </c>
      <c r="J1293" s="15">
        <v>33</v>
      </c>
      <c r="L1293" s="15">
        <v>1157</v>
      </c>
      <c r="M1293" s="15">
        <v>33</v>
      </c>
      <c r="O1293" s="15">
        <v>1157</v>
      </c>
      <c r="P1293" s="15">
        <v>33</v>
      </c>
      <c r="R1293" s="15">
        <f>ROW('us01'!AG1157)</f>
        <v>1157</v>
      </c>
      <c r="S1293" s="15">
        <f>COLUMN('us01'!AG1157)</f>
        <v>33</v>
      </c>
    </row>
    <row r="1294" spans="3:19">
      <c r="C1294" s="476">
        <v>1156</v>
      </c>
      <c r="D1294" s="476">
        <v>33</v>
      </c>
      <c r="E1294" s="476"/>
      <c r="F1294" s="476">
        <v>1157</v>
      </c>
      <c r="G1294" s="15">
        <v>33</v>
      </c>
      <c r="I1294" s="15">
        <v>1157</v>
      </c>
      <c r="J1294" s="15">
        <v>33</v>
      </c>
      <c r="L1294" s="15">
        <v>1158</v>
      </c>
      <c r="M1294" s="15">
        <v>33</v>
      </c>
      <c r="O1294" s="15">
        <v>1158</v>
      </c>
      <c r="P1294" s="15">
        <v>33</v>
      </c>
      <c r="R1294" s="15">
        <f>ROW('us01'!AG1158)</f>
        <v>1158</v>
      </c>
      <c r="S1294" s="15">
        <f>COLUMN('us01'!AG1158)</f>
        <v>33</v>
      </c>
    </row>
    <row r="1295" spans="3:19">
      <c r="C1295" s="476">
        <v>1157</v>
      </c>
      <c r="D1295" s="476">
        <v>33</v>
      </c>
      <c r="E1295" s="476"/>
      <c r="F1295" s="476">
        <v>1158</v>
      </c>
      <c r="G1295" s="15">
        <v>33</v>
      </c>
      <c r="I1295" s="15">
        <v>1158</v>
      </c>
      <c r="J1295" s="15">
        <v>33</v>
      </c>
      <c r="L1295" s="15">
        <v>1159</v>
      </c>
      <c r="M1295" s="15">
        <v>33</v>
      </c>
      <c r="O1295" s="15">
        <v>1159</v>
      </c>
      <c r="P1295" s="15">
        <v>33</v>
      </c>
      <c r="R1295" s="15">
        <f>ROW('us01'!AG1159)</f>
        <v>1159</v>
      </c>
      <c r="S1295" s="15">
        <f>COLUMN('us01'!AG1159)</f>
        <v>33</v>
      </c>
    </row>
    <row r="1296" spans="3:19">
      <c r="C1296" s="476">
        <v>1158</v>
      </c>
      <c r="D1296" s="476">
        <v>33</v>
      </c>
      <c r="E1296" s="476"/>
      <c r="F1296" s="476">
        <v>1159</v>
      </c>
      <c r="G1296" s="15">
        <v>33</v>
      </c>
      <c r="I1296" s="15">
        <v>1159</v>
      </c>
      <c r="J1296" s="15">
        <v>33</v>
      </c>
      <c r="L1296" s="15">
        <v>1160</v>
      </c>
      <c r="M1296" s="15">
        <v>33</v>
      </c>
      <c r="O1296" s="15">
        <v>1160</v>
      </c>
      <c r="P1296" s="15">
        <v>33</v>
      </c>
      <c r="R1296" s="15">
        <f>ROW('us01'!AG1160)</f>
        <v>1160</v>
      </c>
      <c r="S1296" s="15">
        <f>COLUMN('us01'!AG1160)</f>
        <v>33</v>
      </c>
    </row>
    <row r="1297" spans="3:19">
      <c r="C1297" s="476">
        <v>1159</v>
      </c>
      <c r="D1297" s="476">
        <v>33</v>
      </c>
      <c r="E1297" s="476"/>
      <c r="F1297" s="476">
        <v>1160</v>
      </c>
      <c r="G1297" s="15">
        <v>33</v>
      </c>
      <c r="I1297" s="15">
        <v>1160</v>
      </c>
      <c r="J1297" s="15">
        <v>33</v>
      </c>
      <c r="L1297" s="15">
        <v>1161</v>
      </c>
      <c r="M1297" s="15">
        <v>33</v>
      </c>
      <c r="O1297" s="15">
        <v>1161</v>
      </c>
      <c r="P1297" s="15">
        <v>33</v>
      </c>
      <c r="R1297" s="15">
        <f>ROW('us01'!AG1161)</f>
        <v>1161</v>
      </c>
      <c r="S1297" s="15">
        <f>COLUMN('us01'!AG1161)</f>
        <v>33</v>
      </c>
    </row>
    <row r="1298" spans="3:19">
      <c r="C1298" s="476">
        <v>1160</v>
      </c>
      <c r="D1298" s="476">
        <v>33</v>
      </c>
      <c r="E1298" s="476"/>
      <c r="F1298" s="476">
        <v>1161</v>
      </c>
      <c r="G1298" s="15">
        <v>33</v>
      </c>
      <c r="I1298" s="15">
        <v>1161</v>
      </c>
      <c r="J1298" s="15">
        <v>33</v>
      </c>
      <c r="L1298" s="15">
        <v>1162</v>
      </c>
      <c r="M1298" s="15">
        <v>33</v>
      </c>
      <c r="O1298" s="15">
        <v>1162</v>
      </c>
      <c r="P1298" s="15">
        <v>33</v>
      </c>
      <c r="R1298" s="15">
        <f>ROW('us01'!AG1162)</f>
        <v>1162</v>
      </c>
      <c r="S1298" s="15">
        <f>COLUMN('us01'!AG1162)</f>
        <v>33</v>
      </c>
    </row>
    <row r="1299" spans="3:19">
      <c r="C1299" s="476">
        <v>1161</v>
      </c>
      <c r="D1299" s="476">
        <v>33</v>
      </c>
      <c r="E1299" s="476"/>
      <c r="F1299" s="476">
        <v>1162</v>
      </c>
      <c r="G1299" s="15">
        <v>33</v>
      </c>
      <c r="I1299" s="15">
        <v>1162</v>
      </c>
      <c r="J1299" s="15">
        <v>33</v>
      </c>
      <c r="L1299" s="15">
        <v>1163</v>
      </c>
      <c r="M1299" s="15">
        <v>33</v>
      </c>
      <c r="O1299" s="15">
        <v>1163</v>
      </c>
      <c r="P1299" s="15">
        <v>33</v>
      </c>
      <c r="R1299" s="15">
        <f>ROW('us01'!AG1163)</f>
        <v>1163</v>
      </c>
      <c r="S1299" s="15">
        <f>COLUMN('us01'!AG1163)</f>
        <v>33</v>
      </c>
    </row>
    <row r="1300" spans="3:19">
      <c r="C1300" s="476">
        <v>1162</v>
      </c>
      <c r="D1300" s="476">
        <v>33</v>
      </c>
      <c r="E1300" s="476"/>
      <c r="F1300" s="476">
        <v>1163</v>
      </c>
      <c r="G1300" s="15">
        <v>33</v>
      </c>
      <c r="I1300" s="15">
        <v>1163</v>
      </c>
      <c r="J1300" s="15">
        <v>33</v>
      </c>
      <c r="L1300" s="15">
        <v>1164</v>
      </c>
      <c r="M1300" s="15">
        <v>33</v>
      </c>
      <c r="O1300" s="15">
        <v>1164</v>
      </c>
      <c r="P1300" s="15">
        <v>33</v>
      </c>
      <c r="R1300" s="15">
        <f>ROW('us01'!AG1164)</f>
        <v>1164</v>
      </c>
      <c r="S1300" s="15">
        <f>COLUMN('us01'!AG1164)</f>
        <v>33</v>
      </c>
    </row>
    <row r="1301" spans="3:19">
      <c r="C1301" s="476">
        <v>1163</v>
      </c>
      <c r="D1301" s="476">
        <v>33</v>
      </c>
      <c r="E1301" s="476"/>
      <c r="F1301" s="476">
        <v>1164</v>
      </c>
      <c r="G1301" s="15">
        <v>33</v>
      </c>
      <c r="I1301" s="15">
        <v>1164</v>
      </c>
      <c r="J1301" s="15">
        <v>33</v>
      </c>
      <c r="L1301" s="15">
        <v>1165</v>
      </c>
      <c r="M1301" s="15">
        <v>33</v>
      </c>
      <c r="O1301" s="15">
        <v>1165</v>
      </c>
      <c r="P1301" s="15">
        <v>33</v>
      </c>
      <c r="R1301" s="15">
        <f>ROW('us01'!AG1165)</f>
        <v>1165</v>
      </c>
      <c r="S1301" s="15">
        <f>COLUMN('us01'!AG1165)</f>
        <v>33</v>
      </c>
    </row>
    <row r="1302" spans="3:19">
      <c r="C1302" s="476">
        <v>1164</v>
      </c>
      <c r="D1302" s="476">
        <v>33</v>
      </c>
      <c r="E1302" s="476"/>
      <c r="F1302" s="476">
        <v>1165</v>
      </c>
      <c r="G1302" s="15">
        <v>33</v>
      </c>
      <c r="I1302" s="15">
        <v>1165</v>
      </c>
      <c r="J1302" s="15">
        <v>33</v>
      </c>
      <c r="L1302" s="15">
        <v>1166</v>
      </c>
      <c r="M1302" s="15">
        <v>33</v>
      </c>
      <c r="O1302" s="15">
        <v>1166</v>
      </c>
      <c r="P1302" s="15">
        <v>33</v>
      </c>
      <c r="R1302" s="15">
        <f>ROW('us01'!AG1166)</f>
        <v>1166</v>
      </c>
      <c r="S1302" s="15">
        <f>COLUMN('us01'!AG1166)</f>
        <v>33</v>
      </c>
    </row>
    <row r="1303" spans="3:19">
      <c r="C1303" s="476">
        <v>1165</v>
      </c>
      <c r="D1303" s="476">
        <v>33</v>
      </c>
      <c r="E1303" s="476"/>
      <c r="F1303" s="476">
        <v>1166</v>
      </c>
      <c r="G1303" s="15">
        <v>33</v>
      </c>
      <c r="I1303" s="15">
        <v>1166</v>
      </c>
      <c r="J1303" s="15">
        <v>33</v>
      </c>
      <c r="L1303" s="15">
        <v>1167</v>
      </c>
      <c r="M1303" s="15">
        <v>33</v>
      </c>
      <c r="O1303" s="15">
        <v>1167</v>
      </c>
      <c r="P1303" s="15">
        <v>33</v>
      </c>
      <c r="R1303" s="15">
        <f>ROW('us01'!AG1167)</f>
        <v>1167</v>
      </c>
      <c r="S1303" s="15">
        <f>COLUMN('us01'!AG1167)</f>
        <v>33</v>
      </c>
    </row>
    <row r="1304" spans="3:19">
      <c r="C1304" s="476">
        <v>1166</v>
      </c>
      <c r="D1304" s="476">
        <v>33</v>
      </c>
      <c r="E1304" s="476"/>
      <c r="F1304" s="476">
        <v>1167</v>
      </c>
      <c r="G1304" s="15">
        <v>33</v>
      </c>
      <c r="I1304" s="15">
        <v>1167</v>
      </c>
      <c r="J1304" s="15">
        <v>33</v>
      </c>
      <c r="L1304" s="15">
        <v>1168</v>
      </c>
      <c r="M1304" s="15">
        <v>33</v>
      </c>
      <c r="O1304" s="15">
        <v>1168</v>
      </c>
      <c r="P1304" s="15">
        <v>33</v>
      </c>
      <c r="R1304" s="15">
        <f>ROW('us01'!AG1168)</f>
        <v>1168</v>
      </c>
      <c r="S1304" s="15">
        <f>COLUMN('us01'!AG1168)</f>
        <v>33</v>
      </c>
    </row>
    <row r="1305" spans="3:19">
      <c r="C1305" s="476">
        <v>1167</v>
      </c>
      <c r="D1305" s="476">
        <v>33</v>
      </c>
      <c r="E1305" s="476"/>
      <c r="F1305" s="476">
        <v>1168</v>
      </c>
      <c r="G1305" s="15">
        <v>33</v>
      </c>
      <c r="I1305" s="15">
        <v>1168</v>
      </c>
      <c r="J1305" s="15">
        <v>33</v>
      </c>
      <c r="L1305" s="15">
        <v>1169</v>
      </c>
      <c r="M1305" s="15">
        <v>33</v>
      </c>
      <c r="O1305" s="15">
        <v>1169</v>
      </c>
      <c r="P1305" s="15">
        <v>33</v>
      </c>
      <c r="R1305" s="15">
        <f>ROW('us01'!AG1169)</f>
        <v>1169</v>
      </c>
      <c r="S1305" s="15">
        <f>COLUMN('us01'!AG1169)</f>
        <v>33</v>
      </c>
    </row>
    <row r="1306" spans="3:19">
      <c r="C1306" s="476">
        <v>1168</v>
      </c>
      <c r="D1306" s="476">
        <v>33</v>
      </c>
      <c r="E1306" s="476"/>
      <c r="F1306" s="476">
        <v>1169</v>
      </c>
      <c r="G1306" s="15">
        <v>33</v>
      </c>
      <c r="I1306" s="15">
        <v>1169</v>
      </c>
      <c r="J1306" s="15">
        <v>33</v>
      </c>
      <c r="L1306" s="15">
        <v>1170</v>
      </c>
      <c r="M1306" s="15">
        <v>33</v>
      </c>
      <c r="O1306" s="15">
        <v>1170</v>
      </c>
      <c r="P1306" s="15">
        <v>33</v>
      </c>
      <c r="R1306" s="15">
        <f>ROW('us01'!AG1170)</f>
        <v>1170</v>
      </c>
      <c r="S1306" s="15">
        <f>COLUMN('us01'!AG1170)</f>
        <v>33</v>
      </c>
    </row>
    <row r="1307" spans="3:19">
      <c r="C1307" s="476">
        <v>1169</v>
      </c>
      <c r="D1307" s="476">
        <v>33</v>
      </c>
      <c r="E1307" s="476"/>
      <c r="F1307" s="476">
        <v>1170</v>
      </c>
      <c r="G1307" s="15">
        <v>33</v>
      </c>
      <c r="I1307" s="15">
        <v>1170</v>
      </c>
      <c r="J1307" s="15">
        <v>33</v>
      </c>
      <c r="L1307" s="15">
        <v>1171</v>
      </c>
      <c r="M1307" s="15">
        <v>33</v>
      </c>
      <c r="O1307" s="15">
        <v>1171</v>
      </c>
      <c r="P1307" s="15">
        <v>33</v>
      </c>
      <c r="R1307" s="15">
        <f>ROW('us01'!AG1171)</f>
        <v>1171</v>
      </c>
      <c r="S1307" s="15">
        <f>COLUMN('us01'!AG1171)</f>
        <v>33</v>
      </c>
    </row>
    <row r="1308" spans="3:19">
      <c r="C1308" s="476">
        <v>1170</v>
      </c>
      <c r="D1308" s="476">
        <v>33</v>
      </c>
      <c r="E1308" s="476"/>
      <c r="F1308" s="476">
        <v>1171</v>
      </c>
      <c r="G1308" s="15">
        <v>33</v>
      </c>
      <c r="I1308" s="15">
        <v>1171</v>
      </c>
      <c r="J1308" s="15">
        <v>33</v>
      </c>
      <c r="L1308" s="15">
        <v>1172</v>
      </c>
      <c r="M1308" s="15">
        <v>33</v>
      </c>
      <c r="O1308" s="15">
        <v>1172</v>
      </c>
      <c r="P1308" s="15">
        <v>33</v>
      </c>
      <c r="R1308" s="15">
        <f>ROW('us01'!AG1172)</f>
        <v>1172</v>
      </c>
      <c r="S1308" s="15">
        <f>COLUMN('us01'!AG1172)</f>
        <v>33</v>
      </c>
    </row>
    <row r="1309" spans="3:19">
      <c r="C1309" s="476">
        <v>1171</v>
      </c>
      <c r="D1309" s="476">
        <v>33</v>
      </c>
      <c r="E1309" s="476"/>
      <c r="F1309" s="476">
        <v>1172</v>
      </c>
      <c r="G1309" s="15">
        <v>33</v>
      </c>
      <c r="I1309" s="15">
        <v>1172</v>
      </c>
      <c r="J1309" s="15">
        <v>33</v>
      </c>
      <c r="L1309" s="15">
        <v>1173</v>
      </c>
      <c r="M1309" s="15">
        <v>33</v>
      </c>
      <c r="O1309" s="15">
        <v>1173</v>
      </c>
      <c r="P1309" s="15">
        <v>33</v>
      </c>
      <c r="R1309" s="15">
        <f>ROW('us01'!AG1173)</f>
        <v>1173</v>
      </c>
      <c r="S1309" s="15">
        <f>COLUMN('us01'!AG1173)</f>
        <v>33</v>
      </c>
    </row>
    <row r="1310" spans="3:19">
      <c r="C1310" s="476">
        <v>1172</v>
      </c>
      <c r="D1310" s="476">
        <v>33</v>
      </c>
      <c r="E1310" s="476"/>
      <c r="F1310" s="476">
        <v>1173</v>
      </c>
      <c r="G1310" s="15">
        <v>33</v>
      </c>
      <c r="I1310" s="15">
        <v>1173</v>
      </c>
      <c r="J1310" s="15">
        <v>33</v>
      </c>
      <c r="L1310" s="15">
        <v>1174</v>
      </c>
      <c r="M1310" s="15">
        <v>33</v>
      </c>
      <c r="O1310" s="15">
        <v>1174</v>
      </c>
      <c r="P1310" s="15">
        <v>33</v>
      </c>
      <c r="R1310" s="15">
        <f>ROW('us01'!AG1174)</f>
        <v>1174</v>
      </c>
      <c r="S1310" s="15">
        <f>COLUMN('us01'!AG1174)</f>
        <v>33</v>
      </c>
    </row>
    <row r="1311" spans="3:19">
      <c r="C1311" s="476">
        <v>1173</v>
      </c>
      <c r="D1311" s="476">
        <v>33</v>
      </c>
      <c r="E1311" s="476"/>
      <c r="F1311" s="476">
        <v>1174</v>
      </c>
      <c r="G1311" s="15">
        <v>33</v>
      </c>
      <c r="I1311" s="15">
        <v>1174</v>
      </c>
      <c r="J1311" s="15">
        <v>33</v>
      </c>
      <c r="L1311" s="15">
        <v>1175</v>
      </c>
      <c r="M1311" s="15">
        <v>33</v>
      </c>
      <c r="O1311" s="15">
        <v>1175</v>
      </c>
      <c r="P1311" s="15">
        <v>33</v>
      </c>
      <c r="R1311" s="15">
        <f>ROW('us01'!AG1175)</f>
        <v>1175</v>
      </c>
      <c r="S1311" s="15">
        <f>COLUMN('us01'!AG1175)</f>
        <v>33</v>
      </c>
    </row>
    <row r="1312" spans="3:19">
      <c r="C1312" s="476">
        <v>1174</v>
      </c>
      <c r="D1312" s="476">
        <v>33</v>
      </c>
      <c r="E1312" s="476"/>
      <c r="F1312" s="476">
        <v>1175</v>
      </c>
      <c r="G1312" s="15">
        <v>33</v>
      </c>
      <c r="I1312" s="15">
        <v>1175</v>
      </c>
      <c r="J1312" s="15">
        <v>33</v>
      </c>
      <c r="L1312" s="15">
        <v>1176</v>
      </c>
      <c r="M1312" s="15">
        <v>33</v>
      </c>
      <c r="O1312" s="15">
        <v>1176</v>
      </c>
      <c r="P1312" s="15">
        <v>33</v>
      </c>
      <c r="R1312" s="15">
        <f>ROW('us01'!AG1176)</f>
        <v>1176</v>
      </c>
      <c r="S1312" s="15">
        <f>COLUMN('us01'!AG1176)</f>
        <v>33</v>
      </c>
    </row>
    <row r="1313" spans="3:19">
      <c r="C1313" s="476">
        <v>1175</v>
      </c>
      <c r="D1313" s="476">
        <v>33</v>
      </c>
      <c r="E1313" s="476"/>
      <c r="F1313" s="476">
        <v>1176</v>
      </c>
      <c r="G1313" s="15">
        <v>33</v>
      </c>
      <c r="I1313" s="15">
        <v>1176</v>
      </c>
      <c r="J1313" s="15">
        <v>33</v>
      </c>
      <c r="L1313" s="15">
        <v>1177</v>
      </c>
      <c r="M1313" s="15">
        <v>33</v>
      </c>
      <c r="O1313" s="15">
        <v>1177</v>
      </c>
      <c r="P1313" s="15">
        <v>33</v>
      </c>
      <c r="R1313" s="15">
        <f>ROW('us01'!AG1177)</f>
        <v>1177</v>
      </c>
      <c r="S1313" s="15">
        <f>COLUMN('us01'!AG1177)</f>
        <v>33</v>
      </c>
    </row>
    <row r="1314" spans="3:19">
      <c r="C1314" s="476">
        <v>1176</v>
      </c>
      <c r="D1314" s="476">
        <v>33</v>
      </c>
      <c r="E1314" s="476"/>
      <c r="F1314" s="476">
        <v>1177</v>
      </c>
      <c r="G1314" s="15">
        <v>33</v>
      </c>
      <c r="I1314" s="15">
        <v>1177</v>
      </c>
      <c r="J1314" s="15">
        <v>33</v>
      </c>
      <c r="L1314" s="15">
        <v>1178</v>
      </c>
      <c r="M1314" s="15">
        <v>33</v>
      </c>
      <c r="O1314" s="15">
        <v>1178</v>
      </c>
      <c r="P1314" s="15">
        <v>33</v>
      </c>
      <c r="R1314" s="15">
        <f>ROW('us01'!AG1178)</f>
        <v>1178</v>
      </c>
      <c r="S1314" s="15">
        <f>COLUMN('us01'!AG1178)</f>
        <v>33</v>
      </c>
    </row>
    <row r="1315" spans="3:19">
      <c r="C1315" s="476">
        <v>1177</v>
      </c>
      <c r="D1315" s="476">
        <v>33</v>
      </c>
      <c r="E1315" s="476"/>
      <c r="F1315" s="476">
        <v>1178</v>
      </c>
      <c r="G1315" s="15">
        <v>33</v>
      </c>
      <c r="I1315" s="15">
        <v>1178</v>
      </c>
      <c r="J1315" s="15">
        <v>33</v>
      </c>
      <c r="L1315" s="15">
        <v>1179</v>
      </c>
      <c r="M1315" s="15">
        <v>33</v>
      </c>
      <c r="O1315" s="15">
        <v>1179</v>
      </c>
      <c r="P1315" s="15">
        <v>33</v>
      </c>
      <c r="R1315" s="15">
        <f>ROW('us01'!AG1179)</f>
        <v>1179</v>
      </c>
      <c r="S1315" s="15">
        <f>COLUMN('us01'!AG1179)</f>
        <v>33</v>
      </c>
    </row>
    <row r="1316" spans="3:19">
      <c r="C1316" s="476">
        <v>1178</v>
      </c>
      <c r="D1316" s="476">
        <v>33</v>
      </c>
      <c r="E1316" s="476"/>
      <c r="F1316" s="476">
        <v>1179</v>
      </c>
      <c r="G1316" s="15">
        <v>33</v>
      </c>
      <c r="I1316" s="15">
        <v>1179</v>
      </c>
      <c r="J1316" s="15">
        <v>33</v>
      </c>
      <c r="L1316" s="15">
        <v>1180</v>
      </c>
      <c r="M1316" s="15">
        <v>33</v>
      </c>
      <c r="O1316" s="15">
        <v>1180</v>
      </c>
      <c r="P1316" s="15">
        <v>33</v>
      </c>
      <c r="R1316" s="15">
        <f>ROW('us01'!AG1180)</f>
        <v>1180</v>
      </c>
      <c r="S1316" s="15">
        <f>COLUMN('us01'!AG1180)</f>
        <v>33</v>
      </c>
    </row>
    <row r="1317" spans="3:19">
      <c r="C1317" s="476">
        <v>1179</v>
      </c>
      <c r="D1317" s="476">
        <v>33</v>
      </c>
      <c r="E1317" s="476"/>
      <c r="F1317" s="476">
        <v>1180</v>
      </c>
      <c r="G1317" s="15">
        <v>33</v>
      </c>
      <c r="I1317" s="15">
        <v>1180</v>
      </c>
      <c r="J1317" s="15">
        <v>33</v>
      </c>
      <c r="L1317" s="15">
        <v>1181</v>
      </c>
      <c r="M1317" s="15">
        <v>33</v>
      </c>
      <c r="O1317" s="15">
        <v>1181</v>
      </c>
      <c r="P1317" s="15">
        <v>33</v>
      </c>
      <c r="R1317" s="15">
        <f>ROW('us01'!AG1181)</f>
        <v>1181</v>
      </c>
      <c r="S1317" s="15">
        <f>COLUMN('us01'!AG1181)</f>
        <v>33</v>
      </c>
    </row>
    <row r="1318" spans="3:19">
      <c r="C1318" s="476">
        <v>1180</v>
      </c>
      <c r="D1318" s="476">
        <v>33</v>
      </c>
      <c r="E1318" s="476"/>
      <c r="F1318" s="476">
        <v>1181</v>
      </c>
      <c r="G1318" s="15">
        <v>33</v>
      </c>
      <c r="I1318" s="15">
        <v>1181</v>
      </c>
      <c r="J1318" s="15">
        <v>33</v>
      </c>
      <c r="L1318" s="15">
        <v>1182</v>
      </c>
      <c r="M1318" s="15">
        <v>33</v>
      </c>
      <c r="O1318" s="15">
        <v>1182</v>
      </c>
      <c r="P1318" s="15">
        <v>33</v>
      </c>
      <c r="R1318" s="15">
        <f>ROW('us01'!AG1182)</f>
        <v>1182</v>
      </c>
      <c r="S1318" s="15">
        <f>COLUMN('us01'!AG1182)</f>
        <v>33</v>
      </c>
    </row>
    <row r="1319" spans="3:19">
      <c r="C1319" s="476">
        <v>1181</v>
      </c>
      <c r="D1319" s="476">
        <v>33</v>
      </c>
      <c r="E1319" s="476"/>
      <c r="F1319" s="476">
        <v>1182</v>
      </c>
      <c r="G1319" s="15">
        <v>33</v>
      </c>
      <c r="I1319" s="15">
        <v>1182</v>
      </c>
      <c r="J1319" s="15">
        <v>33</v>
      </c>
      <c r="L1319" s="15">
        <v>1183</v>
      </c>
      <c r="M1319" s="15">
        <v>33</v>
      </c>
      <c r="O1319" s="15">
        <v>1183</v>
      </c>
      <c r="P1319" s="15">
        <v>33</v>
      </c>
      <c r="R1319" s="15">
        <f>ROW('us01'!AG1183)</f>
        <v>1183</v>
      </c>
      <c r="S1319" s="15">
        <f>COLUMN('us01'!AG1183)</f>
        <v>33</v>
      </c>
    </row>
    <row r="1320" spans="3:19">
      <c r="C1320" s="476">
        <v>1182</v>
      </c>
      <c r="D1320" s="476">
        <v>33</v>
      </c>
      <c r="E1320" s="476"/>
      <c r="F1320" s="476">
        <v>1183</v>
      </c>
      <c r="G1320" s="15">
        <v>33</v>
      </c>
      <c r="I1320" s="15">
        <v>1183</v>
      </c>
      <c r="J1320" s="15">
        <v>33</v>
      </c>
      <c r="L1320" s="15">
        <v>1184</v>
      </c>
      <c r="M1320" s="15">
        <v>33</v>
      </c>
      <c r="O1320" s="15">
        <v>1184</v>
      </c>
      <c r="P1320" s="15">
        <v>33</v>
      </c>
      <c r="R1320" s="15">
        <f>ROW('us01'!AG1184)</f>
        <v>1184</v>
      </c>
      <c r="S1320" s="15">
        <f>COLUMN('us01'!AG1184)</f>
        <v>33</v>
      </c>
    </row>
    <row r="1321" spans="3:19">
      <c r="C1321" s="476">
        <v>1183</v>
      </c>
      <c r="D1321" s="476">
        <v>33</v>
      </c>
      <c r="E1321" s="476"/>
      <c r="F1321" s="476">
        <v>1184</v>
      </c>
      <c r="G1321" s="15">
        <v>33</v>
      </c>
      <c r="I1321" s="15">
        <v>1184</v>
      </c>
      <c r="J1321" s="15">
        <v>33</v>
      </c>
      <c r="L1321" s="15">
        <v>1185</v>
      </c>
      <c r="M1321" s="15">
        <v>33</v>
      </c>
      <c r="O1321" s="15">
        <v>1185</v>
      </c>
      <c r="P1321" s="15">
        <v>33</v>
      </c>
      <c r="R1321" s="15">
        <f>ROW('us01'!AG1185)</f>
        <v>1185</v>
      </c>
      <c r="S1321" s="15">
        <f>COLUMN('us01'!AG1185)</f>
        <v>33</v>
      </c>
    </row>
    <row r="1322" spans="3:19">
      <c r="C1322" s="476">
        <v>1134</v>
      </c>
      <c r="D1322" s="476">
        <v>50</v>
      </c>
      <c r="E1322" s="476"/>
      <c r="F1322" s="476">
        <v>1135</v>
      </c>
      <c r="G1322" s="15">
        <v>50</v>
      </c>
      <c r="I1322" s="15">
        <v>1135</v>
      </c>
      <c r="J1322" s="15">
        <v>50</v>
      </c>
      <c r="L1322" s="15">
        <v>1136</v>
      </c>
      <c r="M1322" s="15">
        <v>50</v>
      </c>
      <c r="O1322" s="15">
        <v>1136</v>
      </c>
      <c r="P1322" s="15">
        <v>50</v>
      </c>
      <c r="R1322" s="15">
        <f>ROW('us01'!AX1136)</f>
        <v>1136</v>
      </c>
      <c r="S1322" s="15">
        <f>COLUMN('us01'!AX1136)</f>
        <v>50</v>
      </c>
    </row>
    <row r="1323" spans="3:19">
      <c r="C1323" s="476">
        <v>1135</v>
      </c>
      <c r="D1323" s="476">
        <v>50</v>
      </c>
      <c r="E1323" s="476"/>
      <c r="F1323" s="476">
        <v>1136</v>
      </c>
      <c r="G1323" s="15">
        <v>50</v>
      </c>
      <c r="I1323" s="15">
        <v>1136</v>
      </c>
      <c r="J1323" s="15">
        <v>50</v>
      </c>
      <c r="L1323" s="15">
        <v>1137</v>
      </c>
      <c r="M1323" s="15">
        <v>50</v>
      </c>
      <c r="O1323" s="15">
        <v>1137</v>
      </c>
      <c r="P1323" s="15">
        <v>50</v>
      </c>
      <c r="R1323" s="15">
        <f>ROW('us01'!AX1137)</f>
        <v>1137</v>
      </c>
      <c r="S1323" s="15">
        <f>COLUMN('us01'!AX1137)</f>
        <v>50</v>
      </c>
    </row>
    <row r="1324" spans="3:19">
      <c r="C1324" s="476">
        <v>1136</v>
      </c>
      <c r="D1324" s="476">
        <v>50</v>
      </c>
      <c r="E1324" s="476"/>
      <c r="F1324" s="476">
        <v>1137</v>
      </c>
      <c r="G1324" s="15">
        <v>50</v>
      </c>
      <c r="I1324" s="15">
        <v>1137</v>
      </c>
      <c r="J1324" s="15">
        <v>50</v>
      </c>
      <c r="L1324" s="15">
        <v>1138</v>
      </c>
      <c r="M1324" s="15">
        <v>50</v>
      </c>
      <c r="O1324" s="15">
        <v>1138</v>
      </c>
      <c r="P1324" s="15">
        <v>50</v>
      </c>
      <c r="R1324" s="15">
        <f>ROW('us01'!AX1138)</f>
        <v>1138</v>
      </c>
      <c r="S1324" s="15">
        <f>COLUMN('us01'!AX1138)</f>
        <v>50</v>
      </c>
    </row>
    <row r="1325" spans="3:19">
      <c r="C1325" s="476">
        <v>1137</v>
      </c>
      <c r="D1325" s="476">
        <v>50</v>
      </c>
      <c r="E1325" s="476"/>
      <c r="F1325" s="476">
        <v>1138</v>
      </c>
      <c r="G1325" s="15">
        <v>50</v>
      </c>
      <c r="I1325" s="15">
        <v>1138</v>
      </c>
      <c r="J1325" s="15">
        <v>50</v>
      </c>
      <c r="L1325" s="15">
        <v>1139</v>
      </c>
      <c r="M1325" s="15">
        <v>50</v>
      </c>
      <c r="O1325" s="15">
        <v>1139</v>
      </c>
      <c r="P1325" s="15">
        <v>50</v>
      </c>
      <c r="R1325" s="15">
        <f>ROW('us01'!AX1139)</f>
        <v>1139</v>
      </c>
      <c r="S1325" s="15">
        <f>COLUMN('us01'!AX1139)</f>
        <v>50</v>
      </c>
    </row>
    <row r="1326" spans="3:19">
      <c r="C1326" s="476">
        <v>1138</v>
      </c>
      <c r="D1326" s="476">
        <v>50</v>
      </c>
      <c r="E1326" s="476"/>
      <c r="F1326" s="476">
        <v>1139</v>
      </c>
      <c r="G1326" s="15">
        <v>50</v>
      </c>
      <c r="I1326" s="15">
        <v>1139</v>
      </c>
      <c r="J1326" s="15">
        <v>50</v>
      </c>
      <c r="L1326" s="15">
        <v>1140</v>
      </c>
      <c r="M1326" s="15">
        <v>50</v>
      </c>
      <c r="O1326" s="15">
        <v>1140</v>
      </c>
      <c r="P1326" s="15">
        <v>50</v>
      </c>
      <c r="R1326" s="15">
        <f>ROW('us01'!AX1140)</f>
        <v>1140</v>
      </c>
      <c r="S1326" s="15">
        <f>COLUMN('us01'!AX1140)</f>
        <v>50</v>
      </c>
    </row>
    <row r="1327" spans="3:19">
      <c r="C1327" s="476">
        <v>1139</v>
      </c>
      <c r="D1327" s="476">
        <v>50</v>
      </c>
      <c r="E1327" s="476"/>
      <c r="F1327" s="476">
        <v>1140</v>
      </c>
      <c r="G1327" s="15">
        <v>50</v>
      </c>
      <c r="I1327" s="15">
        <v>1140</v>
      </c>
      <c r="J1327" s="15">
        <v>50</v>
      </c>
      <c r="L1327" s="15">
        <v>1141</v>
      </c>
      <c r="M1327" s="15">
        <v>50</v>
      </c>
      <c r="O1327" s="15">
        <v>1141</v>
      </c>
      <c r="P1327" s="15">
        <v>50</v>
      </c>
      <c r="R1327" s="15">
        <f>ROW('us01'!AX1141)</f>
        <v>1141</v>
      </c>
      <c r="S1327" s="15">
        <f>COLUMN('us01'!AX1141)</f>
        <v>50</v>
      </c>
    </row>
    <row r="1328" spans="3:19">
      <c r="C1328" s="476">
        <v>1140</v>
      </c>
      <c r="D1328" s="476">
        <v>50</v>
      </c>
      <c r="E1328" s="476"/>
      <c r="F1328" s="476">
        <v>1141</v>
      </c>
      <c r="G1328" s="15">
        <v>50</v>
      </c>
      <c r="I1328" s="15">
        <v>1141</v>
      </c>
      <c r="J1328" s="15">
        <v>50</v>
      </c>
      <c r="L1328" s="15">
        <v>1142</v>
      </c>
      <c r="M1328" s="15">
        <v>50</v>
      </c>
      <c r="O1328" s="15">
        <v>1142</v>
      </c>
      <c r="P1328" s="15">
        <v>50</v>
      </c>
      <c r="R1328" s="15">
        <f>ROW('us01'!AX1142)</f>
        <v>1142</v>
      </c>
      <c r="S1328" s="15">
        <f>COLUMN('us01'!AX1142)</f>
        <v>50</v>
      </c>
    </row>
    <row r="1329" spans="3:19">
      <c r="C1329" s="476">
        <v>1141</v>
      </c>
      <c r="D1329" s="476">
        <v>50</v>
      </c>
      <c r="E1329" s="476"/>
      <c r="F1329" s="476">
        <v>1142</v>
      </c>
      <c r="G1329" s="15">
        <v>50</v>
      </c>
      <c r="I1329" s="15">
        <v>1142</v>
      </c>
      <c r="J1329" s="15">
        <v>50</v>
      </c>
      <c r="L1329" s="15">
        <v>1143</v>
      </c>
      <c r="M1329" s="15">
        <v>50</v>
      </c>
      <c r="O1329" s="15">
        <v>1143</v>
      </c>
      <c r="P1329" s="15">
        <v>50</v>
      </c>
      <c r="R1329" s="15">
        <f>ROW('us01'!AX1143)</f>
        <v>1143</v>
      </c>
      <c r="S1329" s="15">
        <f>COLUMN('us01'!AX1143)</f>
        <v>50</v>
      </c>
    </row>
    <row r="1330" spans="3:19">
      <c r="C1330" s="476">
        <v>1142</v>
      </c>
      <c r="D1330" s="476">
        <v>50</v>
      </c>
      <c r="E1330" s="476"/>
      <c r="F1330" s="476">
        <v>1143</v>
      </c>
      <c r="G1330" s="15">
        <v>50</v>
      </c>
      <c r="I1330" s="15">
        <v>1143</v>
      </c>
      <c r="J1330" s="15">
        <v>50</v>
      </c>
      <c r="L1330" s="15">
        <v>1144</v>
      </c>
      <c r="M1330" s="15">
        <v>50</v>
      </c>
      <c r="O1330" s="15">
        <v>1144</v>
      </c>
      <c r="P1330" s="15">
        <v>50</v>
      </c>
      <c r="R1330" s="15">
        <f>ROW('us01'!AX1144)</f>
        <v>1144</v>
      </c>
      <c r="S1330" s="15">
        <f>COLUMN('us01'!AX1144)</f>
        <v>50</v>
      </c>
    </row>
    <row r="1331" spans="3:19">
      <c r="C1331" s="476">
        <v>1143</v>
      </c>
      <c r="D1331" s="476">
        <v>50</v>
      </c>
      <c r="E1331" s="476"/>
      <c r="F1331" s="476">
        <v>1144</v>
      </c>
      <c r="G1331" s="15">
        <v>50</v>
      </c>
      <c r="I1331" s="15">
        <v>1144</v>
      </c>
      <c r="J1331" s="15">
        <v>50</v>
      </c>
      <c r="L1331" s="15">
        <v>1145</v>
      </c>
      <c r="M1331" s="15">
        <v>50</v>
      </c>
      <c r="O1331" s="15">
        <v>1145</v>
      </c>
      <c r="P1331" s="15">
        <v>50</v>
      </c>
      <c r="R1331" s="15">
        <f>ROW('us01'!AX1145)</f>
        <v>1145</v>
      </c>
      <c r="S1331" s="15">
        <f>COLUMN('us01'!AX1145)</f>
        <v>50</v>
      </c>
    </row>
    <row r="1332" spans="3:19">
      <c r="C1332" s="476">
        <v>1144</v>
      </c>
      <c r="D1332" s="476">
        <v>50</v>
      </c>
      <c r="E1332" s="476"/>
      <c r="F1332" s="476">
        <v>1145</v>
      </c>
      <c r="G1332" s="15">
        <v>50</v>
      </c>
      <c r="I1332" s="15">
        <v>1145</v>
      </c>
      <c r="J1332" s="15">
        <v>50</v>
      </c>
      <c r="L1332" s="15">
        <v>1146</v>
      </c>
      <c r="M1332" s="15">
        <v>50</v>
      </c>
      <c r="O1332" s="15">
        <v>1146</v>
      </c>
      <c r="P1332" s="15">
        <v>50</v>
      </c>
      <c r="R1332" s="15">
        <f>ROW('us01'!AX1146)</f>
        <v>1146</v>
      </c>
      <c r="S1332" s="15">
        <f>COLUMN('us01'!AX1146)</f>
        <v>50</v>
      </c>
    </row>
    <row r="1333" spans="3:19">
      <c r="C1333" s="476">
        <v>1145</v>
      </c>
      <c r="D1333" s="476">
        <v>50</v>
      </c>
      <c r="E1333" s="476"/>
      <c r="F1333" s="476">
        <v>1146</v>
      </c>
      <c r="G1333" s="15">
        <v>50</v>
      </c>
      <c r="I1333" s="15">
        <v>1146</v>
      </c>
      <c r="J1333" s="15">
        <v>50</v>
      </c>
      <c r="L1333" s="15">
        <v>1147</v>
      </c>
      <c r="M1333" s="15">
        <v>50</v>
      </c>
      <c r="O1333" s="15">
        <v>1147</v>
      </c>
      <c r="P1333" s="15">
        <v>50</v>
      </c>
      <c r="R1333" s="15">
        <f>ROW('us01'!AX1147)</f>
        <v>1147</v>
      </c>
      <c r="S1333" s="15">
        <f>COLUMN('us01'!AX1147)</f>
        <v>50</v>
      </c>
    </row>
    <row r="1334" spans="3:19">
      <c r="C1334" s="476">
        <v>1146</v>
      </c>
      <c r="D1334" s="476">
        <v>50</v>
      </c>
      <c r="E1334" s="476"/>
      <c r="F1334" s="476">
        <v>1147</v>
      </c>
      <c r="G1334" s="15">
        <v>50</v>
      </c>
      <c r="I1334" s="15">
        <v>1147</v>
      </c>
      <c r="J1334" s="15">
        <v>50</v>
      </c>
      <c r="L1334" s="15">
        <v>1148</v>
      </c>
      <c r="M1334" s="15">
        <v>50</v>
      </c>
      <c r="O1334" s="15">
        <v>1148</v>
      </c>
      <c r="P1334" s="15">
        <v>50</v>
      </c>
      <c r="R1334" s="15">
        <f>ROW('us01'!AX1148)</f>
        <v>1148</v>
      </c>
      <c r="S1334" s="15">
        <f>COLUMN('us01'!AX1148)</f>
        <v>50</v>
      </c>
    </row>
    <row r="1335" spans="3:19">
      <c r="C1335" s="476">
        <v>1147</v>
      </c>
      <c r="D1335" s="476">
        <v>50</v>
      </c>
      <c r="E1335" s="476"/>
      <c r="F1335" s="476">
        <v>1148</v>
      </c>
      <c r="G1335" s="15">
        <v>50</v>
      </c>
      <c r="I1335" s="15">
        <v>1148</v>
      </c>
      <c r="J1335" s="15">
        <v>50</v>
      </c>
      <c r="L1335" s="15">
        <v>1149</v>
      </c>
      <c r="M1335" s="15">
        <v>50</v>
      </c>
      <c r="O1335" s="15">
        <v>1149</v>
      </c>
      <c r="P1335" s="15">
        <v>50</v>
      </c>
      <c r="R1335" s="15">
        <f>ROW('us01'!AX1149)</f>
        <v>1149</v>
      </c>
      <c r="S1335" s="15">
        <f>COLUMN('us01'!AX1149)</f>
        <v>50</v>
      </c>
    </row>
    <row r="1336" spans="3:19">
      <c r="C1336" s="476">
        <v>1148</v>
      </c>
      <c r="D1336" s="476">
        <v>50</v>
      </c>
      <c r="E1336" s="476"/>
      <c r="F1336" s="476">
        <v>1149</v>
      </c>
      <c r="G1336" s="15">
        <v>50</v>
      </c>
      <c r="I1336" s="15">
        <v>1149</v>
      </c>
      <c r="J1336" s="15">
        <v>50</v>
      </c>
      <c r="L1336" s="15">
        <v>1150</v>
      </c>
      <c r="M1336" s="15">
        <v>50</v>
      </c>
      <c r="O1336" s="15">
        <v>1150</v>
      </c>
      <c r="P1336" s="15">
        <v>50</v>
      </c>
      <c r="R1336" s="15">
        <f>ROW('us01'!AX1150)</f>
        <v>1150</v>
      </c>
      <c r="S1336" s="15">
        <f>COLUMN('us01'!AX1150)</f>
        <v>50</v>
      </c>
    </row>
    <row r="1337" spans="3:19">
      <c r="C1337" s="476">
        <v>1149</v>
      </c>
      <c r="D1337" s="476">
        <v>50</v>
      </c>
      <c r="E1337" s="476"/>
      <c r="F1337" s="476">
        <v>1150</v>
      </c>
      <c r="G1337" s="15">
        <v>50</v>
      </c>
      <c r="I1337" s="15">
        <v>1150</v>
      </c>
      <c r="J1337" s="15">
        <v>50</v>
      </c>
      <c r="L1337" s="15">
        <v>1151</v>
      </c>
      <c r="M1337" s="15">
        <v>50</v>
      </c>
      <c r="O1337" s="15">
        <v>1151</v>
      </c>
      <c r="P1337" s="15">
        <v>50</v>
      </c>
      <c r="R1337" s="15">
        <f>ROW('us01'!AX1151)</f>
        <v>1151</v>
      </c>
      <c r="S1337" s="15">
        <f>COLUMN('us01'!AX1151)</f>
        <v>50</v>
      </c>
    </row>
    <row r="1338" spans="3:19">
      <c r="C1338" s="476">
        <v>1150</v>
      </c>
      <c r="D1338" s="476">
        <v>50</v>
      </c>
      <c r="E1338" s="476"/>
      <c r="F1338" s="476">
        <v>1151</v>
      </c>
      <c r="G1338" s="15">
        <v>50</v>
      </c>
      <c r="I1338" s="15">
        <v>1151</v>
      </c>
      <c r="J1338" s="15">
        <v>50</v>
      </c>
      <c r="L1338" s="15">
        <v>1152</v>
      </c>
      <c r="M1338" s="15">
        <v>50</v>
      </c>
      <c r="O1338" s="15">
        <v>1152</v>
      </c>
      <c r="P1338" s="15">
        <v>50</v>
      </c>
      <c r="R1338" s="15">
        <f>ROW('us01'!AX1152)</f>
        <v>1152</v>
      </c>
      <c r="S1338" s="15">
        <f>COLUMN('us01'!AX1152)</f>
        <v>50</v>
      </c>
    </row>
    <row r="1339" spans="3:19">
      <c r="C1339" s="476">
        <v>1151</v>
      </c>
      <c r="D1339" s="476">
        <v>50</v>
      </c>
      <c r="E1339" s="476"/>
      <c r="F1339" s="476">
        <v>1152</v>
      </c>
      <c r="G1339" s="15">
        <v>50</v>
      </c>
      <c r="I1339" s="15">
        <v>1152</v>
      </c>
      <c r="J1339" s="15">
        <v>50</v>
      </c>
      <c r="L1339" s="15">
        <v>1153</v>
      </c>
      <c r="M1339" s="15">
        <v>50</v>
      </c>
      <c r="O1339" s="15">
        <v>1153</v>
      </c>
      <c r="P1339" s="15">
        <v>50</v>
      </c>
      <c r="R1339" s="15">
        <f>ROW('us01'!AX1153)</f>
        <v>1153</v>
      </c>
      <c r="S1339" s="15">
        <f>COLUMN('us01'!AX1153)</f>
        <v>50</v>
      </c>
    </row>
    <row r="1340" spans="3:19">
      <c r="C1340" s="476">
        <v>1152</v>
      </c>
      <c r="D1340" s="476">
        <v>50</v>
      </c>
      <c r="E1340" s="476"/>
      <c r="F1340" s="476">
        <v>1153</v>
      </c>
      <c r="G1340" s="15">
        <v>50</v>
      </c>
      <c r="I1340" s="15">
        <v>1153</v>
      </c>
      <c r="J1340" s="15">
        <v>50</v>
      </c>
      <c r="L1340" s="15">
        <v>1154</v>
      </c>
      <c r="M1340" s="15">
        <v>50</v>
      </c>
      <c r="O1340" s="15">
        <v>1154</v>
      </c>
      <c r="P1340" s="15">
        <v>50</v>
      </c>
      <c r="R1340" s="15">
        <f>ROW('us01'!AX1154)</f>
        <v>1154</v>
      </c>
      <c r="S1340" s="15">
        <f>COLUMN('us01'!AX1154)</f>
        <v>50</v>
      </c>
    </row>
    <row r="1341" spans="3:19">
      <c r="C1341" s="476">
        <v>1153</v>
      </c>
      <c r="D1341" s="476">
        <v>50</v>
      </c>
      <c r="E1341" s="476"/>
      <c r="F1341" s="476">
        <v>1154</v>
      </c>
      <c r="G1341" s="15">
        <v>50</v>
      </c>
      <c r="I1341" s="15">
        <v>1154</v>
      </c>
      <c r="J1341" s="15">
        <v>50</v>
      </c>
      <c r="L1341" s="15">
        <v>1155</v>
      </c>
      <c r="M1341" s="15">
        <v>50</v>
      </c>
      <c r="O1341" s="15">
        <v>1155</v>
      </c>
      <c r="P1341" s="15">
        <v>50</v>
      </c>
      <c r="R1341" s="15">
        <f>ROW('us01'!AX1155)</f>
        <v>1155</v>
      </c>
      <c r="S1341" s="15">
        <f>COLUMN('us01'!AX1155)</f>
        <v>50</v>
      </c>
    </row>
    <row r="1342" spans="3:19">
      <c r="C1342" s="476">
        <v>1154</v>
      </c>
      <c r="D1342" s="476">
        <v>50</v>
      </c>
      <c r="E1342" s="476"/>
      <c r="F1342" s="476">
        <v>1155</v>
      </c>
      <c r="G1342" s="15">
        <v>50</v>
      </c>
      <c r="I1342" s="15">
        <v>1155</v>
      </c>
      <c r="J1342" s="15">
        <v>50</v>
      </c>
      <c r="L1342" s="15">
        <v>1156</v>
      </c>
      <c r="M1342" s="15">
        <v>50</v>
      </c>
      <c r="O1342" s="15">
        <v>1156</v>
      </c>
      <c r="P1342" s="15">
        <v>50</v>
      </c>
      <c r="R1342" s="15">
        <f>ROW('us01'!AX1156)</f>
        <v>1156</v>
      </c>
      <c r="S1342" s="15">
        <f>COLUMN('us01'!AX1156)</f>
        <v>50</v>
      </c>
    </row>
    <row r="1343" spans="3:19">
      <c r="C1343" s="476">
        <v>1155</v>
      </c>
      <c r="D1343" s="476">
        <v>50</v>
      </c>
      <c r="E1343" s="476"/>
      <c r="F1343" s="476">
        <v>1156</v>
      </c>
      <c r="G1343" s="15">
        <v>50</v>
      </c>
      <c r="I1343" s="15">
        <v>1156</v>
      </c>
      <c r="J1343" s="15">
        <v>50</v>
      </c>
      <c r="L1343" s="15">
        <v>1157</v>
      </c>
      <c r="M1343" s="15">
        <v>50</v>
      </c>
      <c r="O1343" s="15">
        <v>1157</v>
      </c>
      <c r="P1343" s="15">
        <v>50</v>
      </c>
      <c r="R1343" s="15">
        <f>ROW('us01'!AX1157)</f>
        <v>1157</v>
      </c>
      <c r="S1343" s="15">
        <f>COLUMN('us01'!AX1157)</f>
        <v>50</v>
      </c>
    </row>
    <row r="1344" spans="3:19">
      <c r="C1344" s="476">
        <v>1156</v>
      </c>
      <c r="D1344" s="476">
        <v>50</v>
      </c>
      <c r="E1344" s="476"/>
      <c r="F1344" s="476">
        <v>1157</v>
      </c>
      <c r="G1344" s="15">
        <v>50</v>
      </c>
      <c r="I1344" s="15">
        <v>1157</v>
      </c>
      <c r="J1344" s="15">
        <v>50</v>
      </c>
      <c r="L1344" s="15">
        <v>1158</v>
      </c>
      <c r="M1344" s="15">
        <v>50</v>
      </c>
      <c r="O1344" s="15">
        <v>1158</v>
      </c>
      <c r="P1344" s="15">
        <v>50</v>
      </c>
      <c r="R1344" s="15">
        <f>ROW('us01'!AX1158)</f>
        <v>1158</v>
      </c>
      <c r="S1344" s="15">
        <f>COLUMN('us01'!AX1158)</f>
        <v>50</v>
      </c>
    </row>
    <row r="1345" spans="3:19">
      <c r="C1345" s="476">
        <v>1157</v>
      </c>
      <c r="D1345" s="476">
        <v>50</v>
      </c>
      <c r="E1345" s="476"/>
      <c r="F1345" s="476">
        <v>1158</v>
      </c>
      <c r="G1345" s="15">
        <v>50</v>
      </c>
      <c r="I1345" s="15">
        <v>1158</v>
      </c>
      <c r="J1345" s="15">
        <v>50</v>
      </c>
      <c r="L1345" s="15">
        <v>1159</v>
      </c>
      <c r="M1345" s="15">
        <v>50</v>
      </c>
      <c r="O1345" s="15">
        <v>1159</v>
      </c>
      <c r="P1345" s="15">
        <v>50</v>
      </c>
      <c r="R1345" s="15">
        <f>ROW('us01'!AX1159)</f>
        <v>1159</v>
      </c>
      <c r="S1345" s="15">
        <f>COLUMN('us01'!AX1159)</f>
        <v>50</v>
      </c>
    </row>
    <row r="1346" spans="3:19">
      <c r="C1346" s="476">
        <v>1158</v>
      </c>
      <c r="D1346" s="476">
        <v>50</v>
      </c>
      <c r="E1346" s="476"/>
      <c r="F1346" s="476">
        <v>1159</v>
      </c>
      <c r="G1346" s="15">
        <v>50</v>
      </c>
      <c r="I1346" s="15">
        <v>1159</v>
      </c>
      <c r="J1346" s="15">
        <v>50</v>
      </c>
      <c r="L1346" s="15">
        <v>1160</v>
      </c>
      <c r="M1346" s="15">
        <v>50</v>
      </c>
      <c r="O1346" s="15">
        <v>1160</v>
      </c>
      <c r="P1346" s="15">
        <v>50</v>
      </c>
      <c r="R1346" s="15">
        <f>ROW('us01'!AX1160)</f>
        <v>1160</v>
      </c>
      <c r="S1346" s="15">
        <f>COLUMN('us01'!AX1160)</f>
        <v>50</v>
      </c>
    </row>
    <row r="1347" spans="3:19">
      <c r="C1347" s="476">
        <v>1159</v>
      </c>
      <c r="D1347" s="476">
        <v>50</v>
      </c>
      <c r="E1347" s="476"/>
      <c r="F1347" s="476">
        <v>1160</v>
      </c>
      <c r="G1347" s="15">
        <v>50</v>
      </c>
      <c r="I1347" s="15">
        <v>1160</v>
      </c>
      <c r="J1347" s="15">
        <v>50</v>
      </c>
      <c r="L1347" s="15">
        <v>1161</v>
      </c>
      <c r="M1347" s="15">
        <v>50</v>
      </c>
      <c r="O1347" s="15">
        <v>1161</v>
      </c>
      <c r="P1347" s="15">
        <v>50</v>
      </c>
      <c r="R1347" s="15">
        <f>ROW('us01'!AX1161)</f>
        <v>1161</v>
      </c>
      <c r="S1347" s="15">
        <f>COLUMN('us01'!AX1161)</f>
        <v>50</v>
      </c>
    </row>
    <row r="1348" spans="3:19">
      <c r="C1348" s="476">
        <v>1160</v>
      </c>
      <c r="D1348" s="476">
        <v>50</v>
      </c>
      <c r="E1348" s="476"/>
      <c r="F1348" s="476">
        <v>1161</v>
      </c>
      <c r="G1348" s="15">
        <v>50</v>
      </c>
      <c r="I1348" s="15">
        <v>1161</v>
      </c>
      <c r="J1348" s="15">
        <v>50</v>
      </c>
      <c r="L1348" s="15">
        <v>1162</v>
      </c>
      <c r="M1348" s="15">
        <v>50</v>
      </c>
      <c r="O1348" s="15">
        <v>1162</v>
      </c>
      <c r="P1348" s="15">
        <v>50</v>
      </c>
      <c r="R1348" s="15">
        <f>ROW('us01'!AX1162)</f>
        <v>1162</v>
      </c>
      <c r="S1348" s="15">
        <f>COLUMN('us01'!AX1162)</f>
        <v>50</v>
      </c>
    </row>
    <row r="1349" spans="3:19">
      <c r="C1349" s="476">
        <v>1161</v>
      </c>
      <c r="D1349" s="476">
        <v>50</v>
      </c>
      <c r="E1349" s="476"/>
      <c r="F1349" s="476">
        <v>1162</v>
      </c>
      <c r="G1349" s="15">
        <v>50</v>
      </c>
      <c r="I1349" s="15">
        <v>1162</v>
      </c>
      <c r="J1349" s="15">
        <v>50</v>
      </c>
      <c r="L1349" s="15">
        <v>1163</v>
      </c>
      <c r="M1349" s="15">
        <v>50</v>
      </c>
      <c r="O1349" s="15">
        <v>1163</v>
      </c>
      <c r="P1349" s="15">
        <v>50</v>
      </c>
      <c r="R1349" s="15">
        <f>ROW('us01'!AX1163)</f>
        <v>1163</v>
      </c>
      <c r="S1349" s="15">
        <f>COLUMN('us01'!AX1163)</f>
        <v>50</v>
      </c>
    </row>
    <row r="1350" spans="3:19">
      <c r="C1350" s="476">
        <v>1162</v>
      </c>
      <c r="D1350" s="476">
        <v>50</v>
      </c>
      <c r="E1350" s="476"/>
      <c r="F1350" s="476">
        <v>1163</v>
      </c>
      <c r="G1350" s="15">
        <v>50</v>
      </c>
      <c r="I1350" s="15">
        <v>1163</v>
      </c>
      <c r="J1350" s="15">
        <v>50</v>
      </c>
      <c r="L1350" s="15">
        <v>1164</v>
      </c>
      <c r="M1350" s="15">
        <v>50</v>
      </c>
      <c r="O1350" s="15">
        <v>1164</v>
      </c>
      <c r="P1350" s="15">
        <v>50</v>
      </c>
      <c r="R1350" s="15">
        <f>ROW('us01'!AX1164)</f>
        <v>1164</v>
      </c>
      <c r="S1350" s="15">
        <f>COLUMN('us01'!AX1164)</f>
        <v>50</v>
      </c>
    </row>
    <row r="1351" spans="3:19">
      <c r="C1351" s="476">
        <v>1163</v>
      </c>
      <c r="D1351" s="476">
        <v>50</v>
      </c>
      <c r="E1351" s="476"/>
      <c r="F1351" s="476">
        <v>1164</v>
      </c>
      <c r="G1351" s="15">
        <v>50</v>
      </c>
      <c r="I1351" s="15">
        <v>1164</v>
      </c>
      <c r="J1351" s="15">
        <v>50</v>
      </c>
      <c r="L1351" s="15">
        <v>1165</v>
      </c>
      <c r="M1351" s="15">
        <v>50</v>
      </c>
      <c r="O1351" s="15">
        <v>1165</v>
      </c>
      <c r="P1351" s="15">
        <v>50</v>
      </c>
      <c r="R1351" s="15">
        <f>ROW('us01'!AX1165)</f>
        <v>1165</v>
      </c>
      <c r="S1351" s="15">
        <f>COLUMN('us01'!AX1165)</f>
        <v>50</v>
      </c>
    </row>
    <row r="1352" spans="3:19">
      <c r="C1352" s="476">
        <v>1164</v>
      </c>
      <c r="D1352" s="476">
        <v>50</v>
      </c>
      <c r="E1352" s="476"/>
      <c r="F1352" s="476">
        <v>1165</v>
      </c>
      <c r="G1352" s="15">
        <v>50</v>
      </c>
      <c r="I1352" s="15">
        <v>1165</v>
      </c>
      <c r="J1352" s="15">
        <v>50</v>
      </c>
      <c r="L1352" s="15">
        <v>1166</v>
      </c>
      <c r="M1352" s="15">
        <v>50</v>
      </c>
      <c r="O1352" s="15">
        <v>1166</v>
      </c>
      <c r="P1352" s="15">
        <v>50</v>
      </c>
      <c r="R1352" s="15">
        <f>ROW('us01'!AX1166)</f>
        <v>1166</v>
      </c>
      <c r="S1352" s="15">
        <f>COLUMN('us01'!AX1166)</f>
        <v>50</v>
      </c>
    </row>
    <row r="1353" spans="3:19">
      <c r="C1353" s="476">
        <v>1165</v>
      </c>
      <c r="D1353" s="476">
        <v>50</v>
      </c>
      <c r="E1353" s="476"/>
      <c r="F1353" s="476">
        <v>1166</v>
      </c>
      <c r="G1353" s="15">
        <v>50</v>
      </c>
      <c r="I1353" s="15">
        <v>1166</v>
      </c>
      <c r="J1353" s="15">
        <v>50</v>
      </c>
      <c r="L1353" s="15">
        <v>1167</v>
      </c>
      <c r="M1353" s="15">
        <v>50</v>
      </c>
      <c r="O1353" s="15">
        <v>1167</v>
      </c>
      <c r="P1353" s="15">
        <v>50</v>
      </c>
      <c r="R1353" s="15">
        <f>ROW('us01'!AX1167)</f>
        <v>1167</v>
      </c>
      <c r="S1353" s="15">
        <f>COLUMN('us01'!AX1167)</f>
        <v>50</v>
      </c>
    </row>
    <row r="1354" spans="3:19">
      <c r="C1354" s="476">
        <v>1166</v>
      </c>
      <c r="D1354" s="476">
        <v>50</v>
      </c>
      <c r="E1354" s="476"/>
      <c r="F1354" s="476">
        <v>1167</v>
      </c>
      <c r="G1354" s="15">
        <v>50</v>
      </c>
      <c r="I1354" s="15">
        <v>1167</v>
      </c>
      <c r="J1354" s="15">
        <v>50</v>
      </c>
      <c r="L1354" s="15">
        <v>1168</v>
      </c>
      <c r="M1354" s="15">
        <v>50</v>
      </c>
      <c r="O1354" s="15">
        <v>1168</v>
      </c>
      <c r="P1354" s="15">
        <v>50</v>
      </c>
      <c r="R1354" s="15">
        <f>ROW('us01'!AX1168)</f>
        <v>1168</v>
      </c>
      <c r="S1354" s="15">
        <f>COLUMN('us01'!AX1168)</f>
        <v>50</v>
      </c>
    </row>
    <row r="1355" spans="3:19">
      <c r="C1355" s="476">
        <v>1167</v>
      </c>
      <c r="D1355" s="476">
        <v>50</v>
      </c>
      <c r="E1355" s="476"/>
      <c r="F1355" s="476">
        <v>1168</v>
      </c>
      <c r="G1355" s="15">
        <v>50</v>
      </c>
      <c r="I1355" s="15">
        <v>1168</v>
      </c>
      <c r="J1355" s="15">
        <v>50</v>
      </c>
      <c r="L1355" s="15">
        <v>1169</v>
      </c>
      <c r="M1355" s="15">
        <v>50</v>
      </c>
      <c r="O1355" s="15">
        <v>1169</v>
      </c>
      <c r="P1355" s="15">
        <v>50</v>
      </c>
      <c r="R1355" s="15">
        <f>ROW('us01'!AX1169)</f>
        <v>1169</v>
      </c>
      <c r="S1355" s="15">
        <f>COLUMN('us01'!AX1169)</f>
        <v>50</v>
      </c>
    </row>
    <row r="1356" spans="3:19">
      <c r="C1356" s="476">
        <v>1168</v>
      </c>
      <c r="D1356" s="476">
        <v>50</v>
      </c>
      <c r="E1356" s="476"/>
      <c r="F1356" s="476">
        <v>1169</v>
      </c>
      <c r="G1356" s="15">
        <v>50</v>
      </c>
      <c r="I1356" s="15">
        <v>1169</v>
      </c>
      <c r="J1356" s="15">
        <v>50</v>
      </c>
      <c r="L1356" s="15">
        <v>1170</v>
      </c>
      <c r="M1356" s="15">
        <v>50</v>
      </c>
      <c r="O1356" s="15">
        <v>1170</v>
      </c>
      <c r="P1356" s="15">
        <v>50</v>
      </c>
      <c r="R1356" s="15">
        <f>ROW('us01'!AX1170)</f>
        <v>1170</v>
      </c>
      <c r="S1356" s="15">
        <f>COLUMN('us01'!AX1170)</f>
        <v>50</v>
      </c>
    </row>
    <row r="1357" spans="3:19">
      <c r="C1357" s="476">
        <v>1169</v>
      </c>
      <c r="D1357" s="476">
        <v>50</v>
      </c>
      <c r="E1357" s="476"/>
      <c r="F1357" s="476">
        <v>1170</v>
      </c>
      <c r="G1357" s="15">
        <v>50</v>
      </c>
      <c r="I1357" s="15">
        <v>1170</v>
      </c>
      <c r="J1357" s="15">
        <v>50</v>
      </c>
      <c r="L1357" s="15">
        <v>1171</v>
      </c>
      <c r="M1357" s="15">
        <v>50</v>
      </c>
      <c r="O1357" s="15">
        <v>1171</v>
      </c>
      <c r="P1357" s="15">
        <v>50</v>
      </c>
      <c r="R1357" s="15">
        <f>ROW('us01'!AX1171)</f>
        <v>1171</v>
      </c>
      <c r="S1357" s="15">
        <f>COLUMN('us01'!AX1171)</f>
        <v>50</v>
      </c>
    </row>
    <row r="1358" spans="3:19">
      <c r="C1358" s="476">
        <v>1170</v>
      </c>
      <c r="D1358" s="476">
        <v>50</v>
      </c>
      <c r="E1358" s="476"/>
      <c r="F1358" s="476">
        <v>1171</v>
      </c>
      <c r="G1358" s="15">
        <v>50</v>
      </c>
      <c r="I1358" s="15">
        <v>1171</v>
      </c>
      <c r="J1358" s="15">
        <v>50</v>
      </c>
      <c r="L1358" s="15">
        <v>1172</v>
      </c>
      <c r="M1358" s="15">
        <v>50</v>
      </c>
      <c r="O1358" s="15">
        <v>1172</v>
      </c>
      <c r="P1358" s="15">
        <v>50</v>
      </c>
      <c r="R1358" s="15">
        <f>ROW('us01'!AX1172)</f>
        <v>1172</v>
      </c>
      <c r="S1358" s="15">
        <f>COLUMN('us01'!AX1172)</f>
        <v>50</v>
      </c>
    </row>
    <row r="1359" spans="3:19">
      <c r="C1359" s="476">
        <v>1171</v>
      </c>
      <c r="D1359" s="476">
        <v>50</v>
      </c>
      <c r="E1359" s="476"/>
      <c r="F1359" s="476">
        <v>1172</v>
      </c>
      <c r="G1359" s="15">
        <v>50</v>
      </c>
      <c r="I1359" s="15">
        <v>1172</v>
      </c>
      <c r="J1359" s="15">
        <v>50</v>
      </c>
      <c r="L1359" s="15">
        <v>1173</v>
      </c>
      <c r="M1359" s="15">
        <v>50</v>
      </c>
      <c r="O1359" s="15">
        <v>1173</v>
      </c>
      <c r="P1359" s="15">
        <v>50</v>
      </c>
      <c r="R1359" s="15">
        <f>ROW('us01'!AX1173)</f>
        <v>1173</v>
      </c>
      <c r="S1359" s="15">
        <f>COLUMN('us01'!AX1173)</f>
        <v>50</v>
      </c>
    </row>
    <row r="1360" spans="3:19">
      <c r="C1360" s="476">
        <v>1172</v>
      </c>
      <c r="D1360" s="476">
        <v>50</v>
      </c>
      <c r="E1360" s="476"/>
      <c r="F1360" s="476">
        <v>1173</v>
      </c>
      <c r="G1360" s="15">
        <v>50</v>
      </c>
      <c r="I1360" s="15">
        <v>1173</v>
      </c>
      <c r="J1360" s="15">
        <v>50</v>
      </c>
      <c r="L1360" s="15">
        <v>1174</v>
      </c>
      <c r="M1360" s="15">
        <v>50</v>
      </c>
      <c r="O1360" s="15">
        <v>1174</v>
      </c>
      <c r="P1360" s="15">
        <v>50</v>
      </c>
      <c r="R1360" s="15">
        <f>ROW('us01'!AX1174)</f>
        <v>1174</v>
      </c>
      <c r="S1360" s="15">
        <f>COLUMN('us01'!AX1174)</f>
        <v>50</v>
      </c>
    </row>
    <row r="1361" spans="3:19">
      <c r="C1361" s="476">
        <v>1173</v>
      </c>
      <c r="D1361" s="476">
        <v>50</v>
      </c>
      <c r="E1361" s="476"/>
      <c r="F1361" s="476">
        <v>1174</v>
      </c>
      <c r="G1361" s="15">
        <v>50</v>
      </c>
      <c r="I1361" s="15">
        <v>1174</v>
      </c>
      <c r="J1361" s="15">
        <v>50</v>
      </c>
      <c r="L1361" s="15">
        <v>1175</v>
      </c>
      <c r="M1361" s="15">
        <v>50</v>
      </c>
      <c r="O1361" s="15">
        <v>1175</v>
      </c>
      <c r="P1361" s="15">
        <v>50</v>
      </c>
      <c r="R1361" s="15">
        <f>ROW('us01'!AX1175)</f>
        <v>1175</v>
      </c>
      <c r="S1361" s="15">
        <f>COLUMN('us01'!AX1175)</f>
        <v>50</v>
      </c>
    </row>
    <row r="1362" spans="3:19">
      <c r="C1362" s="476">
        <v>1174</v>
      </c>
      <c r="D1362" s="476">
        <v>50</v>
      </c>
      <c r="E1362" s="476"/>
      <c r="F1362" s="476">
        <v>1175</v>
      </c>
      <c r="G1362" s="15">
        <v>50</v>
      </c>
      <c r="I1362" s="15">
        <v>1175</v>
      </c>
      <c r="J1362" s="15">
        <v>50</v>
      </c>
      <c r="L1362" s="15">
        <v>1176</v>
      </c>
      <c r="M1362" s="15">
        <v>50</v>
      </c>
      <c r="O1362" s="15">
        <v>1176</v>
      </c>
      <c r="P1362" s="15">
        <v>50</v>
      </c>
      <c r="R1362" s="15">
        <f>ROW('us01'!AX1176)</f>
        <v>1176</v>
      </c>
      <c r="S1362" s="15">
        <f>COLUMN('us01'!AX1176)</f>
        <v>50</v>
      </c>
    </row>
    <row r="1363" spans="3:19">
      <c r="C1363" s="476">
        <v>1175</v>
      </c>
      <c r="D1363" s="476">
        <v>50</v>
      </c>
      <c r="E1363" s="476"/>
      <c r="F1363" s="476">
        <v>1176</v>
      </c>
      <c r="G1363" s="15">
        <v>50</v>
      </c>
      <c r="I1363" s="15">
        <v>1176</v>
      </c>
      <c r="J1363" s="15">
        <v>50</v>
      </c>
      <c r="L1363" s="15">
        <v>1177</v>
      </c>
      <c r="M1363" s="15">
        <v>50</v>
      </c>
      <c r="O1363" s="15">
        <v>1177</v>
      </c>
      <c r="P1363" s="15">
        <v>50</v>
      </c>
      <c r="R1363" s="15">
        <f>ROW('us01'!AX1177)</f>
        <v>1177</v>
      </c>
      <c r="S1363" s="15">
        <f>COLUMN('us01'!AX1177)</f>
        <v>50</v>
      </c>
    </row>
    <row r="1364" spans="3:19">
      <c r="C1364" s="476">
        <v>1176</v>
      </c>
      <c r="D1364" s="476">
        <v>50</v>
      </c>
      <c r="E1364" s="476"/>
      <c r="F1364" s="476">
        <v>1177</v>
      </c>
      <c r="G1364" s="15">
        <v>50</v>
      </c>
      <c r="I1364" s="15">
        <v>1177</v>
      </c>
      <c r="J1364" s="15">
        <v>50</v>
      </c>
      <c r="L1364" s="15">
        <v>1178</v>
      </c>
      <c r="M1364" s="15">
        <v>50</v>
      </c>
      <c r="O1364" s="15">
        <v>1178</v>
      </c>
      <c r="P1364" s="15">
        <v>50</v>
      </c>
      <c r="R1364" s="15">
        <f>ROW('us01'!AX1178)</f>
        <v>1178</v>
      </c>
      <c r="S1364" s="15">
        <f>COLUMN('us01'!AX1178)</f>
        <v>50</v>
      </c>
    </row>
    <row r="1365" spans="3:19">
      <c r="C1365" s="476">
        <v>1177</v>
      </c>
      <c r="D1365" s="476">
        <v>50</v>
      </c>
      <c r="E1365" s="476"/>
      <c r="F1365" s="476">
        <v>1178</v>
      </c>
      <c r="G1365" s="15">
        <v>50</v>
      </c>
      <c r="I1365" s="15">
        <v>1178</v>
      </c>
      <c r="J1365" s="15">
        <v>50</v>
      </c>
      <c r="L1365" s="15">
        <v>1179</v>
      </c>
      <c r="M1365" s="15">
        <v>50</v>
      </c>
      <c r="O1365" s="15">
        <v>1179</v>
      </c>
      <c r="P1365" s="15">
        <v>50</v>
      </c>
      <c r="R1365" s="15">
        <f>ROW('us01'!AX1179)</f>
        <v>1179</v>
      </c>
      <c r="S1365" s="15">
        <f>COLUMN('us01'!AX1179)</f>
        <v>50</v>
      </c>
    </row>
    <row r="1366" spans="3:19">
      <c r="C1366" s="476">
        <v>1178</v>
      </c>
      <c r="D1366" s="476">
        <v>50</v>
      </c>
      <c r="E1366" s="476"/>
      <c r="F1366" s="476">
        <v>1179</v>
      </c>
      <c r="G1366" s="15">
        <v>50</v>
      </c>
      <c r="I1366" s="15">
        <v>1179</v>
      </c>
      <c r="J1366" s="15">
        <v>50</v>
      </c>
      <c r="L1366" s="15">
        <v>1180</v>
      </c>
      <c r="M1366" s="15">
        <v>50</v>
      </c>
      <c r="O1366" s="15">
        <v>1180</v>
      </c>
      <c r="P1366" s="15">
        <v>50</v>
      </c>
      <c r="R1366" s="15">
        <f>ROW('us01'!AX1180)</f>
        <v>1180</v>
      </c>
      <c r="S1366" s="15">
        <f>COLUMN('us01'!AX1180)</f>
        <v>50</v>
      </c>
    </row>
    <row r="1367" spans="3:19">
      <c r="C1367" s="476">
        <v>1179</v>
      </c>
      <c r="D1367" s="476">
        <v>50</v>
      </c>
      <c r="E1367" s="476"/>
      <c r="F1367" s="476">
        <v>1180</v>
      </c>
      <c r="G1367" s="15">
        <v>50</v>
      </c>
      <c r="I1367" s="15">
        <v>1180</v>
      </c>
      <c r="J1367" s="15">
        <v>50</v>
      </c>
      <c r="L1367" s="15">
        <v>1181</v>
      </c>
      <c r="M1367" s="15">
        <v>50</v>
      </c>
      <c r="O1367" s="15">
        <v>1181</v>
      </c>
      <c r="P1367" s="15">
        <v>50</v>
      </c>
      <c r="R1367" s="15">
        <f>ROW('us01'!AX1181)</f>
        <v>1181</v>
      </c>
      <c r="S1367" s="15">
        <f>COLUMN('us01'!AX1181)</f>
        <v>50</v>
      </c>
    </row>
    <row r="1368" spans="3:19">
      <c r="C1368" s="476">
        <v>1180</v>
      </c>
      <c r="D1368" s="476">
        <v>50</v>
      </c>
      <c r="E1368" s="476"/>
      <c r="F1368" s="476">
        <v>1181</v>
      </c>
      <c r="G1368" s="15">
        <v>50</v>
      </c>
      <c r="I1368" s="15">
        <v>1181</v>
      </c>
      <c r="J1368" s="15">
        <v>50</v>
      </c>
      <c r="L1368" s="15">
        <v>1182</v>
      </c>
      <c r="M1368" s="15">
        <v>50</v>
      </c>
      <c r="O1368" s="15">
        <v>1182</v>
      </c>
      <c r="P1368" s="15">
        <v>50</v>
      </c>
      <c r="R1368" s="15">
        <f>ROW('us01'!AX1182)</f>
        <v>1182</v>
      </c>
      <c r="S1368" s="15">
        <f>COLUMN('us01'!AX1182)</f>
        <v>50</v>
      </c>
    </row>
    <row r="1369" spans="3:19">
      <c r="C1369" s="476">
        <v>1181</v>
      </c>
      <c r="D1369" s="476">
        <v>50</v>
      </c>
      <c r="E1369" s="476"/>
      <c r="F1369" s="476">
        <v>1182</v>
      </c>
      <c r="G1369" s="15">
        <v>50</v>
      </c>
      <c r="I1369" s="15">
        <v>1182</v>
      </c>
      <c r="J1369" s="15">
        <v>50</v>
      </c>
      <c r="L1369" s="15">
        <v>1183</v>
      </c>
      <c r="M1369" s="15">
        <v>50</v>
      </c>
      <c r="O1369" s="15">
        <v>1183</v>
      </c>
      <c r="P1369" s="15">
        <v>50</v>
      </c>
      <c r="R1369" s="15">
        <f>ROW('us01'!AX1183)</f>
        <v>1183</v>
      </c>
      <c r="S1369" s="15">
        <f>COLUMN('us01'!AX1183)</f>
        <v>50</v>
      </c>
    </row>
    <row r="1370" spans="3:19">
      <c r="C1370" s="476">
        <v>1182</v>
      </c>
      <c r="D1370" s="476">
        <v>50</v>
      </c>
      <c r="E1370" s="476"/>
      <c r="F1370" s="476">
        <v>1183</v>
      </c>
      <c r="G1370" s="15">
        <v>50</v>
      </c>
      <c r="I1370" s="15">
        <v>1183</v>
      </c>
      <c r="J1370" s="15">
        <v>50</v>
      </c>
      <c r="L1370" s="15">
        <v>1184</v>
      </c>
      <c r="M1370" s="15">
        <v>50</v>
      </c>
      <c r="O1370" s="15">
        <v>1184</v>
      </c>
      <c r="P1370" s="15">
        <v>50</v>
      </c>
      <c r="R1370" s="15">
        <f>ROW('us01'!AX1184)</f>
        <v>1184</v>
      </c>
      <c r="S1370" s="15">
        <f>COLUMN('us01'!AX1184)</f>
        <v>50</v>
      </c>
    </row>
    <row r="1371" spans="3:19">
      <c r="C1371" s="476">
        <v>1183</v>
      </c>
      <c r="D1371" s="476">
        <v>50</v>
      </c>
      <c r="E1371" s="476"/>
      <c r="F1371" s="476">
        <v>1184</v>
      </c>
      <c r="G1371" s="15">
        <v>50</v>
      </c>
      <c r="I1371" s="15">
        <v>1184</v>
      </c>
      <c r="J1371" s="15">
        <v>50</v>
      </c>
      <c r="L1371" s="15">
        <v>1185</v>
      </c>
      <c r="M1371" s="15">
        <v>50</v>
      </c>
      <c r="O1371" s="15">
        <v>1185</v>
      </c>
      <c r="P1371" s="15">
        <v>50</v>
      </c>
      <c r="R1371" s="15">
        <f>ROW('us01'!AX1185)</f>
        <v>1185</v>
      </c>
      <c r="S1371" s="15">
        <f>COLUMN('us01'!AX1185)</f>
        <v>50</v>
      </c>
    </row>
    <row r="1372" spans="3:19">
      <c r="C1372" s="476">
        <v>1190</v>
      </c>
      <c r="D1372" s="476">
        <v>48</v>
      </c>
      <c r="E1372" s="476"/>
      <c r="F1372" s="476">
        <v>1191</v>
      </c>
      <c r="G1372" s="15">
        <v>48</v>
      </c>
      <c r="I1372" s="15">
        <v>1191</v>
      </c>
      <c r="J1372" s="15">
        <v>48</v>
      </c>
      <c r="L1372" s="15">
        <v>1192</v>
      </c>
      <c r="M1372" s="15">
        <v>48</v>
      </c>
      <c r="O1372" s="15">
        <v>1192</v>
      </c>
      <c r="P1372" s="15">
        <v>48</v>
      </c>
      <c r="R1372" s="15">
        <f>ROW('us01'!AV1192)</f>
        <v>1192</v>
      </c>
      <c r="S1372" s="15">
        <f>COLUMN('us01'!AV1192)</f>
        <v>48</v>
      </c>
    </row>
    <row r="1373" spans="3:19">
      <c r="C1373" s="476">
        <v>1193</v>
      </c>
      <c r="D1373" s="476">
        <v>3</v>
      </c>
      <c r="E1373" s="476"/>
      <c r="F1373" s="476">
        <v>1194</v>
      </c>
      <c r="G1373" s="15">
        <v>3</v>
      </c>
      <c r="I1373" s="15">
        <v>1194</v>
      </c>
      <c r="J1373" s="15">
        <v>3</v>
      </c>
      <c r="L1373" s="15">
        <v>1195</v>
      </c>
      <c r="M1373" s="15">
        <v>3</v>
      </c>
      <c r="O1373" s="15">
        <v>1195</v>
      </c>
      <c r="P1373" s="15">
        <v>3</v>
      </c>
      <c r="R1373" s="15">
        <f>ROW('us01'!C1195)</f>
        <v>1195</v>
      </c>
      <c r="S1373" s="15">
        <f>COLUMN('us01'!C1195)</f>
        <v>3</v>
      </c>
    </row>
    <row r="1374" spans="3:19">
      <c r="C1374" s="476">
        <v>1194</v>
      </c>
      <c r="D1374" s="476">
        <v>3</v>
      </c>
      <c r="E1374" s="476"/>
      <c r="F1374" s="476">
        <v>1195</v>
      </c>
      <c r="G1374" s="15">
        <v>3</v>
      </c>
      <c r="I1374" s="15">
        <v>1195</v>
      </c>
      <c r="J1374" s="15">
        <v>3</v>
      </c>
      <c r="L1374" s="15">
        <v>1196</v>
      </c>
      <c r="M1374" s="15">
        <v>3</v>
      </c>
      <c r="O1374" s="15">
        <v>1196</v>
      </c>
      <c r="P1374" s="15">
        <v>3</v>
      </c>
      <c r="R1374" s="15">
        <f>ROW('us01'!C1196)</f>
        <v>1196</v>
      </c>
      <c r="S1374" s="15">
        <f>COLUMN('us01'!C1196)</f>
        <v>3</v>
      </c>
    </row>
    <row r="1375" spans="3:19">
      <c r="C1375" s="476">
        <v>1195</v>
      </c>
      <c r="D1375" s="476">
        <v>3</v>
      </c>
      <c r="E1375" s="476"/>
      <c r="F1375" s="476">
        <v>1196</v>
      </c>
      <c r="G1375" s="15">
        <v>3</v>
      </c>
      <c r="I1375" s="15">
        <v>1196</v>
      </c>
      <c r="J1375" s="15">
        <v>3</v>
      </c>
      <c r="L1375" s="15">
        <v>1197</v>
      </c>
      <c r="M1375" s="15">
        <v>3</v>
      </c>
      <c r="O1375" s="15">
        <v>1197</v>
      </c>
      <c r="P1375" s="15">
        <v>3</v>
      </c>
      <c r="R1375" s="15">
        <f>ROW('us01'!C1197)</f>
        <v>1197</v>
      </c>
      <c r="S1375" s="15">
        <f>COLUMN('us01'!C1197)</f>
        <v>3</v>
      </c>
    </row>
    <row r="1376" spans="3:19">
      <c r="C1376" s="476">
        <v>1196</v>
      </c>
      <c r="D1376" s="476">
        <v>3</v>
      </c>
      <c r="E1376" s="476"/>
      <c r="F1376" s="476">
        <v>1197</v>
      </c>
      <c r="G1376" s="15">
        <v>3</v>
      </c>
      <c r="I1376" s="15">
        <v>1197</v>
      </c>
      <c r="J1376" s="15">
        <v>3</v>
      </c>
      <c r="L1376" s="15">
        <v>1198</v>
      </c>
      <c r="M1376" s="15">
        <v>3</v>
      </c>
      <c r="O1376" s="15">
        <v>1198</v>
      </c>
      <c r="P1376" s="15">
        <v>3</v>
      </c>
      <c r="R1376" s="15">
        <f>ROW('us01'!C1198)</f>
        <v>1198</v>
      </c>
      <c r="S1376" s="15">
        <f>COLUMN('us01'!C1198)</f>
        <v>3</v>
      </c>
    </row>
    <row r="1377" spans="3:19">
      <c r="C1377" s="476">
        <v>1197</v>
      </c>
      <c r="D1377" s="476">
        <v>3</v>
      </c>
      <c r="E1377" s="476"/>
      <c r="F1377" s="476">
        <v>1198</v>
      </c>
      <c r="G1377" s="15">
        <v>3</v>
      </c>
      <c r="I1377" s="15">
        <v>1198</v>
      </c>
      <c r="J1377" s="15">
        <v>3</v>
      </c>
      <c r="L1377" s="15">
        <v>1199</v>
      </c>
      <c r="M1377" s="15">
        <v>3</v>
      </c>
      <c r="O1377" s="15">
        <v>1199</v>
      </c>
      <c r="P1377" s="15">
        <v>3</v>
      </c>
      <c r="R1377" s="15">
        <f>ROW('us01'!C1199)</f>
        <v>1199</v>
      </c>
      <c r="S1377" s="15">
        <f>COLUMN('us01'!C1199)</f>
        <v>3</v>
      </c>
    </row>
    <row r="1378" spans="3:19">
      <c r="C1378" s="476">
        <v>1198</v>
      </c>
      <c r="D1378" s="476">
        <v>3</v>
      </c>
      <c r="E1378" s="476"/>
      <c r="F1378" s="476">
        <v>1199</v>
      </c>
      <c r="G1378" s="15">
        <v>3</v>
      </c>
      <c r="I1378" s="15">
        <v>1199</v>
      </c>
      <c r="J1378" s="15">
        <v>3</v>
      </c>
      <c r="L1378" s="15">
        <v>1200</v>
      </c>
      <c r="M1378" s="15">
        <v>3</v>
      </c>
      <c r="O1378" s="15">
        <v>1200</v>
      </c>
      <c r="P1378" s="15">
        <v>3</v>
      </c>
      <c r="R1378" s="15">
        <f>ROW('us01'!C1200)</f>
        <v>1200</v>
      </c>
      <c r="S1378" s="15">
        <f>COLUMN('us01'!C1200)</f>
        <v>3</v>
      </c>
    </row>
    <row r="1379" spans="3:19">
      <c r="C1379" s="476">
        <v>1199</v>
      </c>
      <c r="D1379" s="476">
        <v>3</v>
      </c>
      <c r="E1379" s="476"/>
      <c r="F1379" s="476">
        <v>1200</v>
      </c>
      <c r="G1379" s="15">
        <v>3</v>
      </c>
      <c r="I1379" s="15">
        <v>1200</v>
      </c>
      <c r="J1379" s="15">
        <v>3</v>
      </c>
      <c r="L1379" s="15">
        <v>1201</v>
      </c>
      <c r="M1379" s="15">
        <v>3</v>
      </c>
      <c r="O1379" s="15">
        <v>1201</v>
      </c>
      <c r="P1379" s="15">
        <v>3</v>
      </c>
      <c r="R1379" s="15">
        <f>ROW('us01'!C1201)</f>
        <v>1201</v>
      </c>
      <c r="S1379" s="15">
        <f>COLUMN('us01'!C1201)</f>
        <v>3</v>
      </c>
    </row>
    <row r="1380" spans="3:19">
      <c r="C1380" s="476">
        <v>1200</v>
      </c>
      <c r="D1380" s="476">
        <v>3</v>
      </c>
      <c r="E1380" s="476"/>
      <c r="F1380" s="476">
        <v>1201</v>
      </c>
      <c r="G1380" s="15">
        <v>3</v>
      </c>
      <c r="I1380" s="15">
        <v>1201</v>
      </c>
      <c r="J1380" s="15">
        <v>3</v>
      </c>
      <c r="L1380" s="15">
        <v>1202</v>
      </c>
      <c r="M1380" s="15">
        <v>3</v>
      </c>
      <c r="O1380" s="15">
        <v>1202</v>
      </c>
      <c r="P1380" s="15">
        <v>3</v>
      </c>
      <c r="R1380" s="15">
        <f>ROW('us01'!C1202)</f>
        <v>1202</v>
      </c>
      <c r="S1380" s="15">
        <f>COLUMN('us01'!C1202)</f>
        <v>3</v>
      </c>
    </row>
    <row r="1381" spans="3:19">
      <c r="C1381" s="476">
        <v>1201</v>
      </c>
      <c r="D1381" s="476">
        <v>3</v>
      </c>
      <c r="E1381" s="476"/>
      <c r="F1381" s="476">
        <v>1202</v>
      </c>
      <c r="G1381" s="15">
        <v>3</v>
      </c>
      <c r="I1381" s="15">
        <v>1202</v>
      </c>
      <c r="J1381" s="15">
        <v>3</v>
      </c>
      <c r="L1381" s="15">
        <v>1203</v>
      </c>
      <c r="M1381" s="15">
        <v>3</v>
      </c>
      <c r="O1381" s="15">
        <v>1203</v>
      </c>
      <c r="P1381" s="15">
        <v>3</v>
      </c>
      <c r="R1381" s="15">
        <f>ROW('us01'!C1203)</f>
        <v>1203</v>
      </c>
      <c r="S1381" s="15">
        <f>COLUMN('us01'!C1203)</f>
        <v>3</v>
      </c>
    </row>
    <row r="1382" spans="3:19">
      <c r="C1382" s="476">
        <v>1202</v>
      </c>
      <c r="D1382" s="476">
        <v>3</v>
      </c>
      <c r="E1382" s="476"/>
      <c r="F1382" s="476">
        <v>1203</v>
      </c>
      <c r="G1382" s="15">
        <v>3</v>
      </c>
      <c r="I1382" s="15">
        <v>1203</v>
      </c>
      <c r="J1382" s="15">
        <v>3</v>
      </c>
      <c r="L1382" s="15">
        <v>1204</v>
      </c>
      <c r="M1382" s="15">
        <v>3</v>
      </c>
      <c r="O1382" s="15">
        <v>1204</v>
      </c>
      <c r="P1382" s="15">
        <v>3</v>
      </c>
      <c r="R1382" s="15">
        <f>ROW('us01'!C1204)</f>
        <v>1204</v>
      </c>
      <c r="S1382" s="15">
        <f>COLUMN('us01'!C1204)</f>
        <v>3</v>
      </c>
    </row>
    <row r="1383" spans="3:19">
      <c r="C1383" s="476">
        <v>1203</v>
      </c>
      <c r="D1383" s="476">
        <v>3</v>
      </c>
      <c r="E1383" s="476"/>
      <c r="F1383" s="476">
        <v>1204</v>
      </c>
      <c r="G1383" s="15">
        <v>3</v>
      </c>
      <c r="I1383" s="15">
        <v>1204</v>
      </c>
      <c r="J1383" s="15">
        <v>3</v>
      </c>
      <c r="L1383" s="15">
        <v>1205</v>
      </c>
      <c r="M1383" s="15">
        <v>3</v>
      </c>
      <c r="O1383" s="15">
        <v>1205</v>
      </c>
      <c r="P1383" s="15">
        <v>3</v>
      </c>
      <c r="R1383" s="15">
        <f>ROW('us01'!C1205)</f>
        <v>1205</v>
      </c>
      <c r="S1383" s="15">
        <f>COLUMN('us01'!C1205)</f>
        <v>3</v>
      </c>
    </row>
    <row r="1384" spans="3:19">
      <c r="C1384" s="476">
        <v>1204</v>
      </c>
      <c r="D1384" s="476">
        <v>3</v>
      </c>
      <c r="E1384" s="476"/>
      <c r="F1384" s="476">
        <v>1205</v>
      </c>
      <c r="G1384" s="15">
        <v>3</v>
      </c>
      <c r="I1384" s="15">
        <v>1205</v>
      </c>
      <c r="J1384" s="15">
        <v>3</v>
      </c>
      <c r="L1384" s="15">
        <v>1206</v>
      </c>
      <c r="M1384" s="15">
        <v>3</v>
      </c>
      <c r="O1384" s="15">
        <v>1206</v>
      </c>
      <c r="P1384" s="15">
        <v>3</v>
      </c>
      <c r="R1384" s="15">
        <f>ROW('us01'!C1206)</f>
        <v>1206</v>
      </c>
      <c r="S1384" s="15">
        <f>COLUMN('us01'!C1206)</f>
        <v>3</v>
      </c>
    </row>
    <row r="1385" spans="3:19">
      <c r="C1385" s="476">
        <v>1205</v>
      </c>
      <c r="D1385" s="476">
        <v>3</v>
      </c>
      <c r="E1385" s="476"/>
      <c r="F1385" s="476">
        <v>1206</v>
      </c>
      <c r="G1385" s="15">
        <v>3</v>
      </c>
      <c r="I1385" s="15">
        <v>1206</v>
      </c>
      <c r="J1385" s="15">
        <v>3</v>
      </c>
      <c r="L1385" s="15">
        <v>1207</v>
      </c>
      <c r="M1385" s="15">
        <v>3</v>
      </c>
      <c r="O1385" s="15">
        <v>1207</v>
      </c>
      <c r="P1385" s="15">
        <v>3</v>
      </c>
      <c r="R1385" s="15">
        <f>ROW('us01'!C1207)</f>
        <v>1207</v>
      </c>
      <c r="S1385" s="15">
        <f>COLUMN('us01'!C1207)</f>
        <v>3</v>
      </c>
    </row>
    <row r="1386" spans="3:19">
      <c r="C1386" s="476">
        <v>1206</v>
      </c>
      <c r="D1386" s="476">
        <v>3</v>
      </c>
      <c r="E1386" s="476"/>
      <c r="F1386" s="476">
        <v>1207</v>
      </c>
      <c r="G1386" s="15">
        <v>3</v>
      </c>
      <c r="I1386" s="15">
        <v>1207</v>
      </c>
      <c r="J1386" s="15">
        <v>3</v>
      </c>
      <c r="L1386" s="15">
        <v>1208</v>
      </c>
      <c r="M1386" s="15">
        <v>3</v>
      </c>
      <c r="O1386" s="15">
        <v>1208</v>
      </c>
      <c r="P1386" s="15">
        <v>3</v>
      </c>
      <c r="R1386" s="15">
        <f>ROW('us01'!C1208)</f>
        <v>1208</v>
      </c>
      <c r="S1386" s="15">
        <f>COLUMN('us01'!C1208)</f>
        <v>3</v>
      </c>
    </row>
    <row r="1387" spans="3:19">
      <c r="C1387" s="476">
        <v>1207</v>
      </c>
      <c r="D1387" s="476">
        <v>3</v>
      </c>
      <c r="E1387" s="476"/>
      <c r="F1387" s="476">
        <v>1208</v>
      </c>
      <c r="G1387" s="15">
        <v>3</v>
      </c>
      <c r="I1387" s="15">
        <v>1208</v>
      </c>
      <c r="J1387" s="15">
        <v>3</v>
      </c>
      <c r="L1387" s="15">
        <v>1209</v>
      </c>
      <c r="M1387" s="15">
        <v>3</v>
      </c>
      <c r="O1387" s="15">
        <v>1209</v>
      </c>
      <c r="P1387" s="15">
        <v>3</v>
      </c>
      <c r="R1387" s="15">
        <f>ROW('us01'!C1209)</f>
        <v>1209</v>
      </c>
      <c r="S1387" s="15">
        <f>COLUMN('us01'!C1209)</f>
        <v>3</v>
      </c>
    </row>
    <row r="1388" spans="3:19">
      <c r="C1388" s="476">
        <v>1208</v>
      </c>
      <c r="D1388" s="476">
        <v>3</v>
      </c>
      <c r="E1388" s="476"/>
      <c r="F1388" s="476">
        <v>1209</v>
      </c>
      <c r="G1388" s="15">
        <v>3</v>
      </c>
      <c r="I1388" s="15">
        <v>1209</v>
      </c>
      <c r="J1388" s="15">
        <v>3</v>
      </c>
      <c r="L1388" s="15">
        <v>1210</v>
      </c>
      <c r="M1388" s="15">
        <v>3</v>
      </c>
      <c r="O1388" s="15">
        <v>1210</v>
      </c>
      <c r="P1388" s="15">
        <v>3</v>
      </c>
      <c r="R1388" s="15">
        <f>ROW('us01'!C1210)</f>
        <v>1210</v>
      </c>
      <c r="S1388" s="15">
        <f>COLUMN('us01'!C1210)</f>
        <v>3</v>
      </c>
    </row>
    <row r="1389" spans="3:19">
      <c r="C1389" s="476">
        <v>1209</v>
      </c>
      <c r="D1389" s="476">
        <v>3</v>
      </c>
      <c r="E1389" s="476"/>
      <c r="F1389" s="476">
        <v>1210</v>
      </c>
      <c r="G1389" s="15">
        <v>3</v>
      </c>
      <c r="I1389" s="15">
        <v>1210</v>
      </c>
      <c r="J1389" s="15">
        <v>3</v>
      </c>
      <c r="L1389" s="15">
        <v>1211</v>
      </c>
      <c r="M1389" s="15">
        <v>3</v>
      </c>
      <c r="O1389" s="15">
        <v>1211</v>
      </c>
      <c r="P1389" s="15">
        <v>3</v>
      </c>
      <c r="R1389" s="15">
        <f>ROW('us01'!C1211)</f>
        <v>1211</v>
      </c>
      <c r="S1389" s="15">
        <f>COLUMN('us01'!C1211)</f>
        <v>3</v>
      </c>
    </row>
    <row r="1390" spans="3:19">
      <c r="C1390" s="476">
        <v>1210</v>
      </c>
      <c r="D1390" s="476">
        <v>3</v>
      </c>
      <c r="E1390" s="476"/>
      <c r="F1390" s="476">
        <v>1211</v>
      </c>
      <c r="G1390" s="15">
        <v>3</v>
      </c>
      <c r="I1390" s="15">
        <v>1211</v>
      </c>
      <c r="J1390" s="15">
        <v>3</v>
      </c>
      <c r="L1390" s="15">
        <v>1212</v>
      </c>
      <c r="M1390" s="15">
        <v>3</v>
      </c>
      <c r="O1390" s="15">
        <v>1212</v>
      </c>
      <c r="P1390" s="15">
        <v>3</v>
      </c>
      <c r="R1390" s="15">
        <f>ROW('us01'!C1212)</f>
        <v>1212</v>
      </c>
      <c r="S1390" s="15">
        <f>COLUMN('us01'!C1212)</f>
        <v>3</v>
      </c>
    </row>
    <row r="1391" spans="3:19">
      <c r="C1391" s="476">
        <v>1211</v>
      </c>
      <c r="D1391" s="476">
        <v>3</v>
      </c>
      <c r="E1391" s="476"/>
      <c r="F1391" s="476">
        <v>1212</v>
      </c>
      <c r="G1391" s="15">
        <v>3</v>
      </c>
      <c r="I1391" s="15">
        <v>1212</v>
      </c>
      <c r="J1391" s="15">
        <v>3</v>
      </c>
      <c r="L1391" s="15">
        <v>1213</v>
      </c>
      <c r="M1391" s="15">
        <v>3</v>
      </c>
      <c r="O1391" s="15">
        <v>1213</v>
      </c>
      <c r="P1391" s="15">
        <v>3</v>
      </c>
      <c r="R1391" s="15">
        <f>ROW('us01'!C1213)</f>
        <v>1213</v>
      </c>
      <c r="S1391" s="15">
        <f>COLUMN('us01'!C1213)</f>
        <v>3</v>
      </c>
    </row>
    <row r="1392" spans="3:19">
      <c r="C1392" s="476">
        <v>1212</v>
      </c>
      <c r="D1392" s="476">
        <v>3</v>
      </c>
      <c r="E1392" s="476"/>
      <c r="F1392" s="476">
        <v>1213</v>
      </c>
      <c r="G1392" s="15">
        <v>3</v>
      </c>
      <c r="I1392" s="15">
        <v>1213</v>
      </c>
      <c r="J1392" s="15">
        <v>3</v>
      </c>
      <c r="L1392" s="15">
        <v>1214</v>
      </c>
      <c r="M1392" s="15">
        <v>3</v>
      </c>
      <c r="O1392" s="15">
        <v>1214</v>
      </c>
      <c r="P1392" s="15">
        <v>3</v>
      </c>
      <c r="R1392" s="15">
        <f>ROW('us01'!C1214)</f>
        <v>1214</v>
      </c>
      <c r="S1392" s="15">
        <f>COLUMN('us01'!C1214)</f>
        <v>3</v>
      </c>
    </row>
    <row r="1393" spans="3:19">
      <c r="C1393" s="476">
        <v>1213</v>
      </c>
      <c r="D1393" s="476">
        <v>3</v>
      </c>
      <c r="E1393" s="476"/>
      <c r="F1393" s="476">
        <v>1214</v>
      </c>
      <c r="G1393" s="15">
        <v>3</v>
      </c>
      <c r="I1393" s="15">
        <v>1214</v>
      </c>
      <c r="J1393" s="15">
        <v>3</v>
      </c>
      <c r="L1393" s="15">
        <v>1215</v>
      </c>
      <c r="M1393" s="15">
        <v>3</v>
      </c>
      <c r="O1393" s="15">
        <v>1215</v>
      </c>
      <c r="P1393" s="15">
        <v>3</v>
      </c>
      <c r="R1393" s="15">
        <f>ROW('us01'!C1215)</f>
        <v>1215</v>
      </c>
      <c r="S1393" s="15">
        <f>COLUMN('us01'!C1215)</f>
        <v>3</v>
      </c>
    </row>
    <row r="1394" spans="3:19">
      <c r="C1394" s="476">
        <v>1214</v>
      </c>
      <c r="D1394" s="476">
        <v>3</v>
      </c>
      <c r="E1394" s="476"/>
      <c r="F1394" s="476">
        <v>1215</v>
      </c>
      <c r="G1394" s="15">
        <v>3</v>
      </c>
      <c r="I1394" s="15">
        <v>1215</v>
      </c>
      <c r="J1394" s="15">
        <v>3</v>
      </c>
      <c r="L1394" s="15">
        <v>1216</v>
      </c>
      <c r="M1394" s="15">
        <v>3</v>
      </c>
      <c r="O1394" s="15">
        <v>1216</v>
      </c>
      <c r="P1394" s="15">
        <v>3</v>
      </c>
      <c r="R1394" s="15">
        <f>ROW('us01'!C1216)</f>
        <v>1216</v>
      </c>
      <c r="S1394" s="15">
        <f>COLUMN('us01'!C1216)</f>
        <v>3</v>
      </c>
    </row>
    <row r="1395" spans="3:19">
      <c r="C1395" s="476">
        <v>1215</v>
      </c>
      <c r="D1395" s="476">
        <v>3</v>
      </c>
      <c r="E1395" s="476"/>
      <c r="F1395" s="476">
        <v>1216</v>
      </c>
      <c r="G1395" s="15">
        <v>3</v>
      </c>
      <c r="I1395" s="15">
        <v>1216</v>
      </c>
      <c r="J1395" s="15">
        <v>3</v>
      </c>
      <c r="L1395" s="15">
        <v>1217</v>
      </c>
      <c r="M1395" s="15">
        <v>3</v>
      </c>
      <c r="O1395" s="15">
        <v>1217</v>
      </c>
      <c r="P1395" s="15">
        <v>3</v>
      </c>
      <c r="R1395" s="15">
        <f>ROW('us01'!C1217)</f>
        <v>1217</v>
      </c>
      <c r="S1395" s="15">
        <f>COLUMN('us01'!C1217)</f>
        <v>3</v>
      </c>
    </row>
    <row r="1396" spans="3:19">
      <c r="C1396" s="476">
        <v>1216</v>
      </c>
      <c r="D1396" s="476">
        <v>3</v>
      </c>
      <c r="E1396" s="476"/>
      <c r="F1396" s="476">
        <v>1217</v>
      </c>
      <c r="G1396" s="15">
        <v>3</v>
      </c>
      <c r="I1396" s="15">
        <v>1217</v>
      </c>
      <c r="J1396" s="15">
        <v>3</v>
      </c>
      <c r="L1396" s="15">
        <v>1218</v>
      </c>
      <c r="M1396" s="15">
        <v>3</v>
      </c>
      <c r="O1396" s="15">
        <v>1218</v>
      </c>
      <c r="P1396" s="15">
        <v>3</v>
      </c>
      <c r="R1396" s="15">
        <f>ROW('us01'!C1218)</f>
        <v>1218</v>
      </c>
      <c r="S1396" s="15">
        <f>COLUMN('us01'!C1218)</f>
        <v>3</v>
      </c>
    </row>
    <row r="1397" spans="3:19">
      <c r="C1397" s="476">
        <v>1217</v>
      </c>
      <c r="D1397" s="476">
        <v>3</v>
      </c>
      <c r="E1397" s="476"/>
      <c r="F1397" s="476">
        <v>1218</v>
      </c>
      <c r="G1397" s="15">
        <v>3</v>
      </c>
      <c r="I1397" s="15">
        <v>1218</v>
      </c>
      <c r="J1397" s="15">
        <v>3</v>
      </c>
      <c r="L1397" s="15">
        <v>1219</v>
      </c>
      <c r="M1397" s="15">
        <v>3</v>
      </c>
      <c r="O1397" s="15">
        <v>1219</v>
      </c>
      <c r="P1397" s="15">
        <v>3</v>
      </c>
      <c r="R1397" s="15">
        <f>ROW('us01'!C1219)</f>
        <v>1219</v>
      </c>
      <c r="S1397" s="15">
        <f>COLUMN('us01'!C1219)</f>
        <v>3</v>
      </c>
    </row>
    <row r="1398" spans="3:19">
      <c r="C1398" s="476">
        <v>1218</v>
      </c>
      <c r="D1398" s="476">
        <v>3</v>
      </c>
      <c r="E1398" s="476"/>
      <c r="F1398" s="476">
        <v>1219</v>
      </c>
      <c r="G1398" s="15">
        <v>3</v>
      </c>
      <c r="I1398" s="15">
        <v>1219</v>
      </c>
      <c r="J1398" s="15">
        <v>3</v>
      </c>
      <c r="L1398" s="15">
        <v>1220</v>
      </c>
      <c r="M1398" s="15">
        <v>3</v>
      </c>
      <c r="O1398" s="15">
        <v>1220</v>
      </c>
      <c r="P1398" s="15">
        <v>3</v>
      </c>
      <c r="R1398" s="15">
        <f>ROW('us01'!C1220)</f>
        <v>1220</v>
      </c>
      <c r="S1398" s="15">
        <f>COLUMN('us01'!C1220)</f>
        <v>3</v>
      </c>
    </row>
    <row r="1399" spans="3:19">
      <c r="C1399" s="476">
        <v>1219</v>
      </c>
      <c r="D1399" s="476">
        <v>3</v>
      </c>
      <c r="E1399" s="476"/>
      <c r="F1399" s="476">
        <v>1220</v>
      </c>
      <c r="G1399" s="15">
        <v>3</v>
      </c>
      <c r="I1399" s="15">
        <v>1220</v>
      </c>
      <c r="J1399" s="15">
        <v>3</v>
      </c>
      <c r="L1399" s="15">
        <v>1221</v>
      </c>
      <c r="M1399" s="15">
        <v>3</v>
      </c>
      <c r="O1399" s="15">
        <v>1221</v>
      </c>
      <c r="P1399" s="15">
        <v>3</v>
      </c>
      <c r="R1399" s="15">
        <f>ROW('us01'!C1221)</f>
        <v>1221</v>
      </c>
      <c r="S1399" s="15">
        <f>COLUMN('us01'!C1221)</f>
        <v>3</v>
      </c>
    </row>
    <row r="1400" spans="3:19">
      <c r="C1400" s="476">
        <v>1220</v>
      </c>
      <c r="D1400" s="476">
        <v>3</v>
      </c>
      <c r="E1400" s="476"/>
      <c r="F1400" s="476">
        <v>1221</v>
      </c>
      <c r="G1400" s="15">
        <v>3</v>
      </c>
      <c r="I1400" s="15">
        <v>1221</v>
      </c>
      <c r="J1400" s="15">
        <v>3</v>
      </c>
      <c r="L1400" s="15">
        <v>1222</v>
      </c>
      <c r="M1400" s="15">
        <v>3</v>
      </c>
      <c r="O1400" s="15">
        <v>1222</v>
      </c>
      <c r="P1400" s="15">
        <v>3</v>
      </c>
      <c r="R1400" s="15">
        <f>ROW('us01'!C1222)</f>
        <v>1222</v>
      </c>
      <c r="S1400" s="15">
        <f>COLUMN('us01'!C1222)</f>
        <v>3</v>
      </c>
    </row>
    <row r="1401" spans="3:19">
      <c r="C1401" s="476">
        <v>1221</v>
      </c>
      <c r="D1401" s="476">
        <v>3</v>
      </c>
      <c r="E1401" s="476"/>
      <c r="F1401" s="476">
        <v>1222</v>
      </c>
      <c r="G1401" s="15">
        <v>3</v>
      </c>
      <c r="I1401" s="15">
        <v>1222</v>
      </c>
      <c r="J1401" s="15">
        <v>3</v>
      </c>
      <c r="L1401" s="15">
        <v>1223</v>
      </c>
      <c r="M1401" s="15">
        <v>3</v>
      </c>
      <c r="O1401" s="15">
        <v>1223</v>
      </c>
      <c r="P1401" s="15">
        <v>3</v>
      </c>
      <c r="R1401" s="15">
        <f>ROW('us01'!C1223)</f>
        <v>1223</v>
      </c>
      <c r="S1401" s="15">
        <f>COLUMN('us01'!C1223)</f>
        <v>3</v>
      </c>
    </row>
    <row r="1402" spans="3:19">
      <c r="C1402" s="476">
        <v>1222</v>
      </c>
      <c r="D1402" s="476">
        <v>3</v>
      </c>
      <c r="E1402" s="476"/>
      <c r="F1402" s="476">
        <v>1223</v>
      </c>
      <c r="G1402" s="15">
        <v>3</v>
      </c>
      <c r="I1402" s="15">
        <v>1223</v>
      </c>
      <c r="J1402" s="15">
        <v>3</v>
      </c>
      <c r="L1402" s="15">
        <v>1224</v>
      </c>
      <c r="M1402" s="15">
        <v>3</v>
      </c>
      <c r="O1402" s="15">
        <v>1224</v>
      </c>
      <c r="P1402" s="15">
        <v>3</v>
      </c>
      <c r="R1402" s="15">
        <f>ROW('us01'!C1224)</f>
        <v>1224</v>
      </c>
      <c r="S1402" s="15">
        <f>COLUMN('us01'!C1224)</f>
        <v>3</v>
      </c>
    </row>
    <row r="1403" spans="3:19">
      <c r="C1403" s="476">
        <v>1223</v>
      </c>
      <c r="D1403" s="476">
        <v>3</v>
      </c>
      <c r="E1403" s="476"/>
      <c r="F1403" s="476">
        <v>1224</v>
      </c>
      <c r="G1403" s="15">
        <v>3</v>
      </c>
      <c r="I1403" s="15">
        <v>1224</v>
      </c>
      <c r="J1403" s="15">
        <v>3</v>
      </c>
      <c r="L1403" s="15">
        <v>1225</v>
      </c>
      <c r="M1403" s="15">
        <v>3</v>
      </c>
      <c r="O1403" s="15">
        <v>1225</v>
      </c>
      <c r="P1403" s="15">
        <v>3</v>
      </c>
      <c r="R1403" s="15">
        <f>ROW('us01'!C1225)</f>
        <v>1225</v>
      </c>
      <c r="S1403" s="15">
        <f>COLUMN('us01'!C1225)</f>
        <v>3</v>
      </c>
    </row>
    <row r="1404" spans="3:19">
      <c r="C1404" s="476">
        <v>1224</v>
      </c>
      <c r="D1404" s="476">
        <v>3</v>
      </c>
      <c r="E1404" s="476"/>
      <c r="F1404" s="476">
        <v>1225</v>
      </c>
      <c r="G1404" s="15">
        <v>3</v>
      </c>
      <c r="I1404" s="15">
        <v>1225</v>
      </c>
      <c r="J1404" s="15">
        <v>3</v>
      </c>
      <c r="L1404" s="15">
        <v>1226</v>
      </c>
      <c r="M1404" s="15">
        <v>3</v>
      </c>
      <c r="O1404" s="15">
        <v>1226</v>
      </c>
      <c r="P1404" s="15">
        <v>3</v>
      </c>
      <c r="R1404" s="15">
        <f>ROW('us01'!C1226)</f>
        <v>1226</v>
      </c>
      <c r="S1404" s="15">
        <f>COLUMN('us01'!C1226)</f>
        <v>3</v>
      </c>
    </row>
    <row r="1405" spans="3:19">
      <c r="C1405" s="476">
        <v>1225</v>
      </c>
      <c r="D1405" s="476">
        <v>3</v>
      </c>
      <c r="E1405" s="476"/>
      <c r="F1405" s="476">
        <v>1226</v>
      </c>
      <c r="G1405" s="15">
        <v>3</v>
      </c>
      <c r="I1405" s="15">
        <v>1226</v>
      </c>
      <c r="J1405" s="15">
        <v>3</v>
      </c>
      <c r="L1405" s="15">
        <v>1227</v>
      </c>
      <c r="M1405" s="15">
        <v>3</v>
      </c>
      <c r="O1405" s="15">
        <v>1227</v>
      </c>
      <c r="P1405" s="15">
        <v>3</v>
      </c>
      <c r="R1405" s="15">
        <f>ROW('us01'!C1227)</f>
        <v>1227</v>
      </c>
      <c r="S1405" s="15">
        <f>COLUMN('us01'!C1227)</f>
        <v>3</v>
      </c>
    </row>
    <row r="1406" spans="3:19">
      <c r="C1406" s="476">
        <v>1226</v>
      </c>
      <c r="D1406" s="476">
        <v>3</v>
      </c>
      <c r="E1406" s="476"/>
      <c r="F1406" s="476">
        <v>1227</v>
      </c>
      <c r="G1406" s="15">
        <v>3</v>
      </c>
      <c r="I1406" s="15">
        <v>1227</v>
      </c>
      <c r="J1406" s="15">
        <v>3</v>
      </c>
      <c r="L1406" s="15">
        <v>1228</v>
      </c>
      <c r="M1406" s="15">
        <v>3</v>
      </c>
      <c r="O1406" s="15">
        <v>1228</v>
      </c>
      <c r="P1406" s="15">
        <v>3</v>
      </c>
      <c r="R1406" s="15">
        <f>ROW('us01'!C1228)</f>
        <v>1228</v>
      </c>
      <c r="S1406" s="15">
        <f>COLUMN('us01'!C1228)</f>
        <v>3</v>
      </c>
    </row>
    <row r="1407" spans="3:19">
      <c r="C1407" s="476">
        <v>1227</v>
      </c>
      <c r="D1407" s="476">
        <v>3</v>
      </c>
      <c r="E1407" s="476"/>
      <c r="F1407" s="476">
        <v>1228</v>
      </c>
      <c r="G1407" s="15">
        <v>3</v>
      </c>
      <c r="I1407" s="15">
        <v>1228</v>
      </c>
      <c r="J1407" s="15">
        <v>3</v>
      </c>
      <c r="L1407" s="15">
        <v>1229</v>
      </c>
      <c r="M1407" s="15">
        <v>3</v>
      </c>
      <c r="O1407" s="15">
        <v>1229</v>
      </c>
      <c r="P1407" s="15">
        <v>3</v>
      </c>
      <c r="R1407" s="15">
        <f>ROW('us01'!C1229)</f>
        <v>1229</v>
      </c>
      <c r="S1407" s="15">
        <f>COLUMN('us01'!C1229)</f>
        <v>3</v>
      </c>
    </row>
    <row r="1408" spans="3:19">
      <c r="C1408" s="476">
        <v>1228</v>
      </c>
      <c r="D1408" s="476">
        <v>3</v>
      </c>
      <c r="E1408" s="476"/>
      <c r="F1408" s="476">
        <v>1229</v>
      </c>
      <c r="G1408" s="15">
        <v>3</v>
      </c>
      <c r="I1408" s="15">
        <v>1229</v>
      </c>
      <c r="J1408" s="15">
        <v>3</v>
      </c>
      <c r="L1408" s="15">
        <v>1230</v>
      </c>
      <c r="M1408" s="15">
        <v>3</v>
      </c>
      <c r="O1408" s="15">
        <v>1230</v>
      </c>
      <c r="P1408" s="15">
        <v>3</v>
      </c>
      <c r="R1408" s="15">
        <f>ROW('us01'!C1230)</f>
        <v>1230</v>
      </c>
      <c r="S1408" s="15">
        <f>COLUMN('us01'!C1230)</f>
        <v>3</v>
      </c>
    </row>
    <row r="1409" spans="3:19">
      <c r="C1409" s="476">
        <v>1229</v>
      </c>
      <c r="D1409" s="476">
        <v>3</v>
      </c>
      <c r="E1409" s="476"/>
      <c r="F1409" s="476">
        <v>1230</v>
      </c>
      <c r="G1409" s="15">
        <v>3</v>
      </c>
      <c r="I1409" s="15">
        <v>1230</v>
      </c>
      <c r="J1409" s="15">
        <v>3</v>
      </c>
      <c r="L1409" s="15">
        <v>1231</v>
      </c>
      <c r="M1409" s="15">
        <v>3</v>
      </c>
      <c r="O1409" s="15">
        <v>1231</v>
      </c>
      <c r="P1409" s="15">
        <v>3</v>
      </c>
      <c r="R1409" s="15">
        <f>ROW('us01'!C1231)</f>
        <v>1231</v>
      </c>
      <c r="S1409" s="15">
        <f>COLUMN('us01'!C1231)</f>
        <v>3</v>
      </c>
    </row>
    <row r="1410" spans="3:19">
      <c r="C1410" s="476">
        <v>1230</v>
      </c>
      <c r="D1410" s="476">
        <v>3</v>
      </c>
      <c r="E1410" s="476"/>
      <c r="F1410" s="476">
        <v>1231</v>
      </c>
      <c r="G1410" s="15">
        <v>3</v>
      </c>
      <c r="I1410" s="15">
        <v>1231</v>
      </c>
      <c r="J1410" s="15">
        <v>3</v>
      </c>
      <c r="L1410" s="15">
        <v>1232</v>
      </c>
      <c r="M1410" s="15">
        <v>3</v>
      </c>
      <c r="O1410" s="15">
        <v>1232</v>
      </c>
      <c r="P1410" s="15">
        <v>3</v>
      </c>
      <c r="R1410" s="15">
        <f>ROW('us01'!C1232)</f>
        <v>1232</v>
      </c>
      <c r="S1410" s="15">
        <f>COLUMN('us01'!C1232)</f>
        <v>3</v>
      </c>
    </row>
    <row r="1411" spans="3:19">
      <c r="C1411" s="476">
        <v>1231</v>
      </c>
      <c r="D1411" s="476">
        <v>3</v>
      </c>
      <c r="E1411" s="476"/>
      <c r="F1411" s="476">
        <v>1232</v>
      </c>
      <c r="G1411" s="15">
        <v>3</v>
      </c>
      <c r="I1411" s="15">
        <v>1232</v>
      </c>
      <c r="J1411" s="15">
        <v>3</v>
      </c>
      <c r="L1411" s="15">
        <v>1233</v>
      </c>
      <c r="M1411" s="15">
        <v>3</v>
      </c>
      <c r="O1411" s="15">
        <v>1233</v>
      </c>
      <c r="P1411" s="15">
        <v>3</v>
      </c>
      <c r="R1411" s="15">
        <f>ROW('us01'!C1233)</f>
        <v>1233</v>
      </c>
      <c r="S1411" s="15">
        <f>COLUMN('us01'!C1233)</f>
        <v>3</v>
      </c>
    </row>
    <row r="1412" spans="3:19">
      <c r="C1412" s="476">
        <v>1232</v>
      </c>
      <c r="D1412" s="476">
        <v>3</v>
      </c>
      <c r="E1412" s="476"/>
      <c r="F1412" s="476">
        <v>1233</v>
      </c>
      <c r="G1412" s="15">
        <v>3</v>
      </c>
      <c r="I1412" s="15">
        <v>1233</v>
      </c>
      <c r="J1412" s="15">
        <v>3</v>
      </c>
      <c r="L1412" s="15">
        <v>1234</v>
      </c>
      <c r="M1412" s="15">
        <v>3</v>
      </c>
      <c r="O1412" s="15">
        <v>1234</v>
      </c>
      <c r="P1412" s="15">
        <v>3</v>
      </c>
      <c r="R1412" s="15">
        <f>ROW('us01'!C1234)</f>
        <v>1234</v>
      </c>
      <c r="S1412" s="15">
        <f>COLUMN('us01'!C1234)</f>
        <v>3</v>
      </c>
    </row>
    <row r="1413" spans="3:19">
      <c r="C1413" s="476">
        <v>1233</v>
      </c>
      <c r="D1413" s="476">
        <v>3</v>
      </c>
      <c r="E1413" s="476"/>
      <c r="F1413" s="476">
        <v>1234</v>
      </c>
      <c r="G1413" s="15">
        <v>3</v>
      </c>
      <c r="I1413" s="15">
        <v>1234</v>
      </c>
      <c r="J1413" s="15">
        <v>3</v>
      </c>
      <c r="L1413" s="15">
        <v>1235</v>
      </c>
      <c r="M1413" s="15">
        <v>3</v>
      </c>
      <c r="O1413" s="15">
        <v>1235</v>
      </c>
      <c r="P1413" s="15">
        <v>3</v>
      </c>
      <c r="R1413" s="15">
        <f>ROW('us01'!C1235)</f>
        <v>1235</v>
      </c>
      <c r="S1413" s="15">
        <f>COLUMN('us01'!C1235)</f>
        <v>3</v>
      </c>
    </row>
    <row r="1414" spans="3:19">
      <c r="C1414" s="476">
        <v>1234</v>
      </c>
      <c r="D1414" s="476">
        <v>3</v>
      </c>
      <c r="E1414" s="476"/>
      <c r="F1414" s="476">
        <v>1235</v>
      </c>
      <c r="G1414" s="15">
        <v>3</v>
      </c>
      <c r="I1414" s="15">
        <v>1235</v>
      </c>
      <c r="J1414" s="15">
        <v>3</v>
      </c>
      <c r="L1414" s="15">
        <v>1236</v>
      </c>
      <c r="M1414" s="15">
        <v>3</v>
      </c>
      <c r="O1414" s="15">
        <v>1236</v>
      </c>
      <c r="P1414" s="15">
        <v>3</v>
      </c>
      <c r="R1414" s="15">
        <f>ROW('us01'!C1236)</f>
        <v>1236</v>
      </c>
      <c r="S1414" s="15">
        <f>COLUMN('us01'!C1236)</f>
        <v>3</v>
      </c>
    </row>
    <row r="1415" spans="3:19">
      <c r="C1415" s="476">
        <v>1235</v>
      </c>
      <c r="D1415" s="476">
        <v>3</v>
      </c>
      <c r="E1415" s="476"/>
      <c r="F1415" s="476">
        <v>1236</v>
      </c>
      <c r="G1415" s="15">
        <v>3</v>
      </c>
      <c r="I1415" s="15">
        <v>1236</v>
      </c>
      <c r="J1415" s="15">
        <v>3</v>
      </c>
      <c r="L1415" s="15">
        <v>1237</v>
      </c>
      <c r="M1415" s="15">
        <v>3</v>
      </c>
      <c r="O1415" s="15">
        <v>1237</v>
      </c>
      <c r="P1415" s="15">
        <v>3</v>
      </c>
      <c r="R1415" s="15">
        <f>ROW('us01'!C1237)</f>
        <v>1237</v>
      </c>
      <c r="S1415" s="15">
        <f>COLUMN('us01'!C1237)</f>
        <v>3</v>
      </c>
    </row>
    <row r="1416" spans="3:19">
      <c r="C1416" s="476">
        <v>1236</v>
      </c>
      <c r="D1416" s="476">
        <v>3</v>
      </c>
      <c r="E1416" s="476"/>
      <c r="F1416" s="476">
        <v>1237</v>
      </c>
      <c r="G1416" s="15">
        <v>3</v>
      </c>
      <c r="I1416" s="15">
        <v>1237</v>
      </c>
      <c r="J1416" s="15">
        <v>3</v>
      </c>
      <c r="L1416" s="15">
        <v>1238</v>
      </c>
      <c r="M1416" s="15">
        <v>3</v>
      </c>
      <c r="O1416" s="15">
        <v>1238</v>
      </c>
      <c r="P1416" s="15">
        <v>3</v>
      </c>
      <c r="R1416" s="15">
        <f>ROW('us01'!C1238)</f>
        <v>1238</v>
      </c>
      <c r="S1416" s="15">
        <f>COLUMN('us01'!C1238)</f>
        <v>3</v>
      </c>
    </row>
    <row r="1417" spans="3:19">
      <c r="C1417" s="476">
        <v>1237</v>
      </c>
      <c r="D1417" s="476">
        <v>3</v>
      </c>
      <c r="E1417" s="476"/>
      <c r="F1417" s="476">
        <v>1238</v>
      </c>
      <c r="G1417" s="15">
        <v>3</v>
      </c>
      <c r="I1417" s="15">
        <v>1238</v>
      </c>
      <c r="J1417" s="15">
        <v>3</v>
      </c>
      <c r="L1417" s="15">
        <v>1239</v>
      </c>
      <c r="M1417" s="15">
        <v>3</v>
      </c>
      <c r="O1417" s="15">
        <v>1239</v>
      </c>
      <c r="P1417" s="15">
        <v>3</v>
      </c>
      <c r="R1417" s="15">
        <f>ROW('us01'!C1239)</f>
        <v>1239</v>
      </c>
      <c r="S1417" s="15">
        <f>COLUMN('us01'!C1239)</f>
        <v>3</v>
      </c>
    </row>
    <row r="1418" spans="3:19">
      <c r="C1418" s="476">
        <v>1238</v>
      </c>
      <c r="D1418" s="476">
        <v>3</v>
      </c>
      <c r="E1418" s="476"/>
      <c r="F1418" s="476">
        <v>1239</v>
      </c>
      <c r="G1418" s="15">
        <v>3</v>
      </c>
      <c r="I1418" s="15">
        <v>1239</v>
      </c>
      <c r="J1418" s="15">
        <v>3</v>
      </c>
      <c r="L1418" s="15">
        <v>1240</v>
      </c>
      <c r="M1418" s="15">
        <v>3</v>
      </c>
      <c r="O1418" s="15">
        <v>1240</v>
      </c>
      <c r="P1418" s="15">
        <v>3</v>
      </c>
      <c r="R1418" s="15">
        <f>ROW('us01'!C1240)</f>
        <v>1240</v>
      </c>
      <c r="S1418" s="15">
        <f>COLUMN('us01'!C1240)</f>
        <v>3</v>
      </c>
    </row>
    <row r="1419" spans="3:19">
      <c r="C1419" s="476">
        <v>1239</v>
      </c>
      <c r="D1419" s="476">
        <v>3</v>
      </c>
      <c r="E1419" s="476"/>
      <c r="F1419" s="476">
        <v>1240</v>
      </c>
      <c r="G1419" s="15">
        <v>3</v>
      </c>
      <c r="I1419" s="15">
        <v>1240</v>
      </c>
      <c r="J1419" s="15">
        <v>3</v>
      </c>
      <c r="L1419" s="15">
        <v>1241</v>
      </c>
      <c r="M1419" s="15">
        <v>3</v>
      </c>
      <c r="O1419" s="15">
        <v>1241</v>
      </c>
      <c r="P1419" s="15">
        <v>3</v>
      </c>
      <c r="R1419" s="15">
        <f>ROW('us01'!C1241)</f>
        <v>1241</v>
      </c>
      <c r="S1419" s="15">
        <f>COLUMN('us01'!C1241)</f>
        <v>3</v>
      </c>
    </row>
    <row r="1420" spans="3:19">
      <c r="C1420" s="476">
        <v>1240</v>
      </c>
      <c r="D1420" s="476">
        <v>3</v>
      </c>
      <c r="E1420" s="476"/>
      <c r="F1420" s="476">
        <v>1241</v>
      </c>
      <c r="G1420" s="15">
        <v>3</v>
      </c>
      <c r="I1420" s="15">
        <v>1241</v>
      </c>
      <c r="J1420" s="15">
        <v>3</v>
      </c>
      <c r="L1420" s="15">
        <v>1242</v>
      </c>
      <c r="M1420" s="15">
        <v>3</v>
      </c>
      <c r="O1420" s="15">
        <v>1242</v>
      </c>
      <c r="P1420" s="15">
        <v>3</v>
      </c>
      <c r="R1420" s="15">
        <f>ROW('us01'!C1242)</f>
        <v>1242</v>
      </c>
      <c r="S1420" s="15">
        <f>COLUMN('us01'!C1242)</f>
        <v>3</v>
      </c>
    </row>
    <row r="1421" spans="3:19">
      <c r="C1421" s="476">
        <v>1241</v>
      </c>
      <c r="D1421" s="476">
        <v>3</v>
      </c>
      <c r="E1421" s="476"/>
      <c r="F1421" s="476">
        <v>1242</v>
      </c>
      <c r="G1421" s="15">
        <v>3</v>
      </c>
      <c r="I1421" s="15">
        <v>1242</v>
      </c>
      <c r="J1421" s="15">
        <v>3</v>
      </c>
      <c r="L1421" s="15">
        <v>1243</v>
      </c>
      <c r="M1421" s="15">
        <v>3</v>
      </c>
      <c r="O1421" s="15">
        <v>1243</v>
      </c>
      <c r="P1421" s="15">
        <v>3</v>
      </c>
      <c r="R1421" s="15">
        <f>ROW('us01'!C1243)</f>
        <v>1243</v>
      </c>
      <c r="S1421" s="15">
        <f>COLUMN('us01'!C1243)</f>
        <v>3</v>
      </c>
    </row>
    <row r="1422" spans="3:19">
      <c r="C1422" s="476">
        <v>1242</v>
      </c>
      <c r="D1422" s="476">
        <v>3</v>
      </c>
      <c r="E1422" s="476"/>
      <c r="F1422" s="476">
        <v>1243</v>
      </c>
      <c r="G1422" s="15">
        <v>3</v>
      </c>
      <c r="I1422" s="15">
        <v>1243</v>
      </c>
      <c r="J1422" s="15">
        <v>3</v>
      </c>
      <c r="L1422" s="15">
        <v>1244</v>
      </c>
      <c r="M1422" s="15">
        <v>3</v>
      </c>
      <c r="O1422" s="15">
        <v>1244</v>
      </c>
      <c r="P1422" s="15">
        <v>3</v>
      </c>
      <c r="R1422" s="15">
        <f>ROW('us01'!C1244)</f>
        <v>1244</v>
      </c>
      <c r="S1422" s="15">
        <f>COLUMN('us01'!C1244)</f>
        <v>3</v>
      </c>
    </row>
    <row r="1423" spans="3:19">
      <c r="C1423" s="476">
        <v>1243</v>
      </c>
      <c r="D1423" s="476">
        <v>3</v>
      </c>
      <c r="E1423" s="476"/>
      <c r="F1423" s="476">
        <v>1244</v>
      </c>
      <c r="G1423" s="15">
        <v>3</v>
      </c>
      <c r="I1423" s="15">
        <v>1244</v>
      </c>
      <c r="J1423" s="15">
        <v>3</v>
      </c>
      <c r="L1423" s="15">
        <v>1245</v>
      </c>
      <c r="M1423" s="15">
        <v>3</v>
      </c>
      <c r="O1423" s="15">
        <v>1245</v>
      </c>
      <c r="P1423" s="15">
        <v>3</v>
      </c>
      <c r="R1423" s="15">
        <f>ROW('us01'!C1245)</f>
        <v>1245</v>
      </c>
      <c r="S1423" s="15">
        <f>COLUMN('us01'!C1245)</f>
        <v>3</v>
      </c>
    </row>
    <row r="1424" spans="3:19">
      <c r="C1424" s="476">
        <v>1244</v>
      </c>
      <c r="D1424" s="476">
        <v>3</v>
      </c>
      <c r="E1424" s="476"/>
      <c r="F1424" s="476">
        <v>1245</v>
      </c>
      <c r="G1424" s="15">
        <v>3</v>
      </c>
      <c r="I1424" s="15">
        <v>1245</v>
      </c>
      <c r="J1424" s="15">
        <v>3</v>
      </c>
      <c r="L1424" s="15">
        <v>1246</v>
      </c>
      <c r="M1424" s="15">
        <v>3</v>
      </c>
      <c r="O1424" s="15">
        <v>1246</v>
      </c>
      <c r="P1424" s="15">
        <v>3</v>
      </c>
      <c r="R1424" s="15">
        <f>ROW('us01'!C1246)</f>
        <v>1246</v>
      </c>
      <c r="S1424" s="15">
        <f>COLUMN('us01'!C1246)</f>
        <v>3</v>
      </c>
    </row>
    <row r="1425" spans="3:19">
      <c r="C1425" s="476">
        <v>1245</v>
      </c>
      <c r="D1425" s="476">
        <v>3</v>
      </c>
      <c r="E1425" s="476"/>
      <c r="F1425" s="476">
        <v>1246</v>
      </c>
      <c r="G1425" s="15">
        <v>3</v>
      </c>
      <c r="I1425" s="15">
        <v>1246</v>
      </c>
      <c r="J1425" s="15">
        <v>3</v>
      </c>
      <c r="L1425" s="15">
        <v>1247</v>
      </c>
      <c r="M1425" s="15">
        <v>3</v>
      </c>
      <c r="O1425" s="15">
        <v>1247</v>
      </c>
      <c r="P1425" s="15">
        <v>3</v>
      </c>
      <c r="R1425" s="15">
        <f>ROW('us01'!C1247)</f>
        <v>1247</v>
      </c>
      <c r="S1425" s="15">
        <f>COLUMN('us01'!C1247)</f>
        <v>3</v>
      </c>
    </row>
    <row r="1426" spans="3:19">
      <c r="C1426" s="476">
        <v>1246</v>
      </c>
      <c r="D1426" s="476">
        <v>3</v>
      </c>
      <c r="E1426" s="476"/>
      <c r="F1426" s="476">
        <v>1247</v>
      </c>
      <c r="G1426" s="15">
        <v>3</v>
      </c>
      <c r="I1426" s="15">
        <v>1247</v>
      </c>
      <c r="J1426" s="15">
        <v>3</v>
      </c>
      <c r="L1426" s="15">
        <v>1248</v>
      </c>
      <c r="M1426" s="15">
        <v>3</v>
      </c>
      <c r="O1426" s="15">
        <v>1248</v>
      </c>
      <c r="P1426" s="15">
        <v>3</v>
      </c>
      <c r="R1426" s="15">
        <f>ROW('us01'!C1248)</f>
        <v>1248</v>
      </c>
      <c r="S1426" s="15">
        <f>COLUMN('us01'!C1248)</f>
        <v>3</v>
      </c>
    </row>
    <row r="1427" spans="3:19">
      <c r="C1427" s="476">
        <v>1247</v>
      </c>
      <c r="D1427" s="476">
        <v>3</v>
      </c>
      <c r="E1427" s="476"/>
      <c r="F1427" s="476">
        <v>1248</v>
      </c>
      <c r="G1427" s="15">
        <v>3</v>
      </c>
      <c r="I1427" s="15">
        <v>1248</v>
      </c>
      <c r="J1427" s="15">
        <v>3</v>
      </c>
      <c r="L1427" s="15">
        <v>1249</v>
      </c>
      <c r="M1427" s="15">
        <v>3</v>
      </c>
      <c r="O1427" s="15">
        <v>1249</v>
      </c>
      <c r="P1427" s="15">
        <v>3</v>
      </c>
      <c r="R1427" s="15">
        <f>ROW('us01'!C1249)</f>
        <v>1249</v>
      </c>
      <c r="S1427" s="15">
        <f>COLUMN('us01'!C1249)</f>
        <v>3</v>
      </c>
    </row>
    <row r="1428" spans="3:19">
      <c r="C1428" s="476">
        <v>1193</v>
      </c>
      <c r="D1428" s="476">
        <v>7</v>
      </c>
      <c r="E1428" s="476"/>
      <c r="F1428" s="476">
        <v>1194</v>
      </c>
      <c r="G1428" s="15">
        <v>7</v>
      </c>
      <c r="I1428" s="15">
        <v>1194</v>
      </c>
      <c r="J1428" s="15">
        <v>7</v>
      </c>
      <c r="L1428" s="15">
        <v>1195</v>
      </c>
      <c r="M1428" s="15">
        <v>7</v>
      </c>
      <c r="O1428" s="15">
        <v>1195</v>
      </c>
      <c r="P1428" s="15">
        <v>7</v>
      </c>
      <c r="R1428" s="15">
        <f>ROW('us01'!G1195)</f>
        <v>1195</v>
      </c>
      <c r="S1428" s="15">
        <f>COLUMN('us01'!G1195)</f>
        <v>7</v>
      </c>
    </row>
    <row r="1429" spans="3:19">
      <c r="C1429" s="476">
        <v>1194</v>
      </c>
      <c r="D1429" s="476">
        <v>7</v>
      </c>
      <c r="E1429" s="476"/>
      <c r="F1429" s="476">
        <v>1195</v>
      </c>
      <c r="G1429" s="15">
        <v>7</v>
      </c>
      <c r="I1429" s="15">
        <v>1195</v>
      </c>
      <c r="J1429" s="15">
        <v>7</v>
      </c>
      <c r="L1429" s="15">
        <v>1196</v>
      </c>
      <c r="M1429" s="15">
        <v>7</v>
      </c>
      <c r="O1429" s="15">
        <v>1196</v>
      </c>
      <c r="P1429" s="15">
        <v>7</v>
      </c>
      <c r="R1429" s="15">
        <f>ROW('us01'!G1196)</f>
        <v>1196</v>
      </c>
      <c r="S1429" s="15">
        <f>COLUMN('us01'!G1196)</f>
        <v>7</v>
      </c>
    </row>
    <row r="1430" spans="3:19">
      <c r="C1430" s="476">
        <v>1195</v>
      </c>
      <c r="D1430" s="476">
        <v>7</v>
      </c>
      <c r="E1430" s="476"/>
      <c r="F1430" s="476">
        <v>1196</v>
      </c>
      <c r="G1430" s="15">
        <v>7</v>
      </c>
      <c r="I1430" s="15">
        <v>1196</v>
      </c>
      <c r="J1430" s="15">
        <v>7</v>
      </c>
      <c r="L1430" s="15">
        <v>1197</v>
      </c>
      <c r="M1430" s="15">
        <v>7</v>
      </c>
      <c r="O1430" s="15">
        <v>1197</v>
      </c>
      <c r="P1430" s="15">
        <v>7</v>
      </c>
      <c r="R1430" s="15">
        <f>ROW('us01'!G1197)</f>
        <v>1197</v>
      </c>
      <c r="S1430" s="15">
        <f>COLUMN('us01'!G1197)</f>
        <v>7</v>
      </c>
    </row>
    <row r="1431" spans="3:19">
      <c r="C1431" s="476">
        <v>1196</v>
      </c>
      <c r="D1431" s="476">
        <v>7</v>
      </c>
      <c r="E1431" s="476"/>
      <c r="F1431" s="476">
        <v>1197</v>
      </c>
      <c r="G1431" s="15">
        <v>7</v>
      </c>
      <c r="I1431" s="15">
        <v>1197</v>
      </c>
      <c r="J1431" s="15">
        <v>7</v>
      </c>
      <c r="L1431" s="15">
        <v>1198</v>
      </c>
      <c r="M1431" s="15">
        <v>7</v>
      </c>
      <c r="O1431" s="15">
        <v>1198</v>
      </c>
      <c r="P1431" s="15">
        <v>7</v>
      </c>
      <c r="R1431" s="15">
        <f>ROW('us01'!G1198)</f>
        <v>1198</v>
      </c>
      <c r="S1431" s="15">
        <f>COLUMN('us01'!G1198)</f>
        <v>7</v>
      </c>
    </row>
    <row r="1432" spans="3:19">
      <c r="C1432" s="476">
        <v>1197</v>
      </c>
      <c r="D1432" s="476">
        <v>7</v>
      </c>
      <c r="E1432" s="476"/>
      <c r="F1432" s="476">
        <v>1198</v>
      </c>
      <c r="G1432" s="15">
        <v>7</v>
      </c>
      <c r="I1432" s="15">
        <v>1198</v>
      </c>
      <c r="J1432" s="15">
        <v>7</v>
      </c>
      <c r="L1432" s="15">
        <v>1199</v>
      </c>
      <c r="M1432" s="15">
        <v>7</v>
      </c>
      <c r="O1432" s="15">
        <v>1199</v>
      </c>
      <c r="P1432" s="15">
        <v>7</v>
      </c>
      <c r="R1432" s="15">
        <f>ROW('us01'!G1199)</f>
        <v>1199</v>
      </c>
      <c r="S1432" s="15">
        <f>COLUMN('us01'!G1199)</f>
        <v>7</v>
      </c>
    </row>
    <row r="1433" spans="3:19">
      <c r="C1433" s="476">
        <v>1198</v>
      </c>
      <c r="D1433" s="476">
        <v>7</v>
      </c>
      <c r="E1433" s="476"/>
      <c r="F1433" s="476">
        <v>1199</v>
      </c>
      <c r="G1433" s="15">
        <v>7</v>
      </c>
      <c r="I1433" s="15">
        <v>1199</v>
      </c>
      <c r="J1433" s="15">
        <v>7</v>
      </c>
      <c r="L1433" s="15">
        <v>1200</v>
      </c>
      <c r="M1433" s="15">
        <v>7</v>
      </c>
      <c r="O1433" s="15">
        <v>1200</v>
      </c>
      <c r="P1433" s="15">
        <v>7</v>
      </c>
      <c r="R1433" s="15">
        <f>ROW('us01'!G1200)</f>
        <v>1200</v>
      </c>
      <c r="S1433" s="15">
        <f>COLUMN('us01'!G1200)</f>
        <v>7</v>
      </c>
    </row>
    <row r="1434" spans="3:19">
      <c r="C1434" s="476">
        <v>1199</v>
      </c>
      <c r="D1434" s="476">
        <v>7</v>
      </c>
      <c r="E1434" s="476"/>
      <c r="F1434" s="476">
        <v>1200</v>
      </c>
      <c r="G1434" s="15">
        <v>7</v>
      </c>
      <c r="I1434" s="15">
        <v>1200</v>
      </c>
      <c r="J1434" s="15">
        <v>7</v>
      </c>
      <c r="L1434" s="15">
        <v>1201</v>
      </c>
      <c r="M1434" s="15">
        <v>7</v>
      </c>
      <c r="O1434" s="15">
        <v>1201</v>
      </c>
      <c r="P1434" s="15">
        <v>7</v>
      </c>
      <c r="R1434" s="15">
        <f>ROW('us01'!G1201)</f>
        <v>1201</v>
      </c>
      <c r="S1434" s="15">
        <f>COLUMN('us01'!G1201)</f>
        <v>7</v>
      </c>
    </row>
    <row r="1435" spans="3:19">
      <c r="C1435" s="476">
        <v>1200</v>
      </c>
      <c r="D1435" s="476">
        <v>7</v>
      </c>
      <c r="E1435" s="476"/>
      <c r="F1435" s="476">
        <v>1201</v>
      </c>
      <c r="G1435" s="15">
        <v>7</v>
      </c>
      <c r="I1435" s="15">
        <v>1201</v>
      </c>
      <c r="J1435" s="15">
        <v>7</v>
      </c>
      <c r="L1435" s="15">
        <v>1202</v>
      </c>
      <c r="M1435" s="15">
        <v>7</v>
      </c>
      <c r="O1435" s="15">
        <v>1202</v>
      </c>
      <c r="P1435" s="15">
        <v>7</v>
      </c>
      <c r="R1435" s="15">
        <f>ROW('us01'!G1202)</f>
        <v>1202</v>
      </c>
      <c r="S1435" s="15">
        <f>COLUMN('us01'!G1202)</f>
        <v>7</v>
      </c>
    </row>
    <row r="1436" spans="3:19">
      <c r="C1436" s="476">
        <v>1201</v>
      </c>
      <c r="D1436" s="476">
        <v>7</v>
      </c>
      <c r="E1436" s="476"/>
      <c r="F1436" s="476">
        <v>1202</v>
      </c>
      <c r="G1436" s="15">
        <v>7</v>
      </c>
      <c r="I1436" s="15">
        <v>1202</v>
      </c>
      <c r="J1436" s="15">
        <v>7</v>
      </c>
      <c r="L1436" s="15">
        <v>1203</v>
      </c>
      <c r="M1436" s="15">
        <v>7</v>
      </c>
      <c r="O1436" s="15">
        <v>1203</v>
      </c>
      <c r="P1436" s="15">
        <v>7</v>
      </c>
      <c r="R1436" s="15">
        <f>ROW('us01'!G1203)</f>
        <v>1203</v>
      </c>
      <c r="S1436" s="15">
        <f>COLUMN('us01'!G1203)</f>
        <v>7</v>
      </c>
    </row>
    <row r="1437" spans="3:19">
      <c r="C1437" s="476">
        <v>1202</v>
      </c>
      <c r="D1437" s="476">
        <v>7</v>
      </c>
      <c r="E1437" s="476"/>
      <c r="F1437" s="476">
        <v>1203</v>
      </c>
      <c r="G1437" s="15">
        <v>7</v>
      </c>
      <c r="I1437" s="15">
        <v>1203</v>
      </c>
      <c r="J1437" s="15">
        <v>7</v>
      </c>
      <c r="L1437" s="15">
        <v>1204</v>
      </c>
      <c r="M1437" s="15">
        <v>7</v>
      </c>
      <c r="O1437" s="15">
        <v>1204</v>
      </c>
      <c r="P1437" s="15">
        <v>7</v>
      </c>
      <c r="R1437" s="15">
        <f>ROW('us01'!G1204)</f>
        <v>1204</v>
      </c>
      <c r="S1437" s="15">
        <f>COLUMN('us01'!G1204)</f>
        <v>7</v>
      </c>
    </row>
    <row r="1438" spans="3:19">
      <c r="C1438" s="476">
        <v>1203</v>
      </c>
      <c r="D1438" s="476">
        <v>7</v>
      </c>
      <c r="E1438" s="476"/>
      <c r="F1438" s="476">
        <v>1204</v>
      </c>
      <c r="G1438" s="15">
        <v>7</v>
      </c>
      <c r="I1438" s="15">
        <v>1204</v>
      </c>
      <c r="J1438" s="15">
        <v>7</v>
      </c>
      <c r="L1438" s="15">
        <v>1205</v>
      </c>
      <c r="M1438" s="15">
        <v>7</v>
      </c>
      <c r="O1438" s="15">
        <v>1205</v>
      </c>
      <c r="P1438" s="15">
        <v>7</v>
      </c>
      <c r="R1438" s="15">
        <f>ROW('us01'!G1205)</f>
        <v>1205</v>
      </c>
      <c r="S1438" s="15">
        <f>COLUMN('us01'!G1205)</f>
        <v>7</v>
      </c>
    </row>
    <row r="1439" spans="3:19">
      <c r="C1439" s="476">
        <v>1204</v>
      </c>
      <c r="D1439" s="476">
        <v>7</v>
      </c>
      <c r="E1439" s="476"/>
      <c r="F1439" s="476">
        <v>1205</v>
      </c>
      <c r="G1439" s="15">
        <v>7</v>
      </c>
      <c r="I1439" s="15">
        <v>1205</v>
      </c>
      <c r="J1439" s="15">
        <v>7</v>
      </c>
      <c r="L1439" s="15">
        <v>1206</v>
      </c>
      <c r="M1439" s="15">
        <v>7</v>
      </c>
      <c r="O1439" s="15">
        <v>1206</v>
      </c>
      <c r="P1439" s="15">
        <v>7</v>
      </c>
      <c r="R1439" s="15">
        <f>ROW('us01'!G1206)</f>
        <v>1206</v>
      </c>
      <c r="S1439" s="15">
        <f>COLUMN('us01'!G1206)</f>
        <v>7</v>
      </c>
    </row>
    <row r="1440" spans="3:19">
      <c r="C1440" s="476">
        <v>1205</v>
      </c>
      <c r="D1440" s="476">
        <v>7</v>
      </c>
      <c r="E1440" s="476"/>
      <c r="F1440" s="476">
        <v>1206</v>
      </c>
      <c r="G1440" s="15">
        <v>7</v>
      </c>
      <c r="I1440" s="15">
        <v>1206</v>
      </c>
      <c r="J1440" s="15">
        <v>7</v>
      </c>
      <c r="L1440" s="15">
        <v>1207</v>
      </c>
      <c r="M1440" s="15">
        <v>7</v>
      </c>
      <c r="O1440" s="15">
        <v>1207</v>
      </c>
      <c r="P1440" s="15">
        <v>7</v>
      </c>
      <c r="R1440" s="15">
        <f>ROW('us01'!G1207)</f>
        <v>1207</v>
      </c>
      <c r="S1440" s="15">
        <f>COLUMN('us01'!G1207)</f>
        <v>7</v>
      </c>
    </row>
    <row r="1441" spans="3:19">
      <c r="C1441" s="476">
        <v>1206</v>
      </c>
      <c r="D1441" s="476">
        <v>7</v>
      </c>
      <c r="E1441" s="476"/>
      <c r="F1441" s="476">
        <v>1207</v>
      </c>
      <c r="G1441" s="15">
        <v>7</v>
      </c>
      <c r="I1441" s="15">
        <v>1207</v>
      </c>
      <c r="J1441" s="15">
        <v>7</v>
      </c>
      <c r="L1441" s="15">
        <v>1208</v>
      </c>
      <c r="M1441" s="15">
        <v>7</v>
      </c>
      <c r="O1441" s="15">
        <v>1208</v>
      </c>
      <c r="P1441" s="15">
        <v>7</v>
      </c>
      <c r="R1441" s="15">
        <f>ROW('us01'!G1208)</f>
        <v>1208</v>
      </c>
      <c r="S1441" s="15">
        <f>COLUMN('us01'!G1208)</f>
        <v>7</v>
      </c>
    </row>
    <row r="1442" spans="3:19">
      <c r="C1442" s="476">
        <v>1207</v>
      </c>
      <c r="D1442" s="476">
        <v>7</v>
      </c>
      <c r="E1442" s="476"/>
      <c r="F1442" s="476">
        <v>1208</v>
      </c>
      <c r="G1442" s="15">
        <v>7</v>
      </c>
      <c r="I1442" s="15">
        <v>1208</v>
      </c>
      <c r="J1442" s="15">
        <v>7</v>
      </c>
      <c r="L1442" s="15">
        <v>1209</v>
      </c>
      <c r="M1442" s="15">
        <v>7</v>
      </c>
      <c r="O1442" s="15">
        <v>1209</v>
      </c>
      <c r="P1442" s="15">
        <v>7</v>
      </c>
      <c r="R1442" s="15">
        <f>ROW('us01'!G1209)</f>
        <v>1209</v>
      </c>
      <c r="S1442" s="15">
        <f>COLUMN('us01'!G1209)</f>
        <v>7</v>
      </c>
    </row>
    <row r="1443" spans="3:19">
      <c r="C1443" s="476">
        <v>1208</v>
      </c>
      <c r="D1443" s="476">
        <v>7</v>
      </c>
      <c r="E1443" s="476"/>
      <c r="F1443" s="476">
        <v>1209</v>
      </c>
      <c r="G1443" s="15">
        <v>7</v>
      </c>
      <c r="I1443" s="15">
        <v>1209</v>
      </c>
      <c r="J1443" s="15">
        <v>7</v>
      </c>
      <c r="L1443" s="15">
        <v>1210</v>
      </c>
      <c r="M1443" s="15">
        <v>7</v>
      </c>
      <c r="O1443" s="15">
        <v>1210</v>
      </c>
      <c r="P1443" s="15">
        <v>7</v>
      </c>
      <c r="R1443" s="15">
        <f>ROW('us01'!G1210)</f>
        <v>1210</v>
      </c>
      <c r="S1443" s="15">
        <f>COLUMN('us01'!G1210)</f>
        <v>7</v>
      </c>
    </row>
    <row r="1444" spans="3:19">
      <c r="C1444" s="476">
        <v>1209</v>
      </c>
      <c r="D1444" s="476">
        <v>7</v>
      </c>
      <c r="E1444" s="476"/>
      <c r="F1444" s="476">
        <v>1210</v>
      </c>
      <c r="G1444" s="15">
        <v>7</v>
      </c>
      <c r="I1444" s="15">
        <v>1210</v>
      </c>
      <c r="J1444" s="15">
        <v>7</v>
      </c>
      <c r="L1444" s="15">
        <v>1211</v>
      </c>
      <c r="M1444" s="15">
        <v>7</v>
      </c>
      <c r="O1444" s="15">
        <v>1211</v>
      </c>
      <c r="P1444" s="15">
        <v>7</v>
      </c>
      <c r="R1444" s="15">
        <f>ROW('us01'!G1211)</f>
        <v>1211</v>
      </c>
      <c r="S1444" s="15">
        <f>COLUMN('us01'!G1211)</f>
        <v>7</v>
      </c>
    </row>
    <row r="1445" spans="3:19">
      <c r="C1445" s="476">
        <v>1210</v>
      </c>
      <c r="D1445" s="476">
        <v>7</v>
      </c>
      <c r="E1445" s="476"/>
      <c r="F1445" s="476">
        <v>1211</v>
      </c>
      <c r="G1445" s="15">
        <v>7</v>
      </c>
      <c r="I1445" s="15">
        <v>1211</v>
      </c>
      <c r="J1445" s="15">
        <v>7</v>
      </c>
      <c r="L1445" s="15">
        <v>1212</v>
      </c>
      <c r="M1445" s="15">
        <v>7</v>
      </c>
      <c r="O1445" s="15">
        <v>1212</v>
      </c>
      <c r="P1445" s="15">
        <v>7</v>
      </c>
      <c r="R1445" s="15">
        <f>ROW('us01'!G1212)</f>
        <v>1212</v>
      </c>
      <c r="S1445" s="15">
        <f>COLUMN('us01'!G1212)</f>
        <v>7</v>
      </c>
    </row>
    <row r="1446" spans="3:19">
      <c r="C1446" s="476">
        <v>1211</v>
      </c>
      <c r="D1446" s="476">
        <v>7</v>
      </c>
      <c r="E1446" s="476"/>
      <c r="F1446" s="476">
        <v>1212</v>
      </c>
      <c r="G1446" s="15">
        <v>7</v>
      </c>
      <c r="I1446" s="15">
        <v>1212</v>
      </c>
      <c r="J1446" s="15">
        <v>7</v>
      </c>
      <c r="L1446" s="15">
        <v>1213</v>
      </c>
      <c r="M1446" s="15">
        <v>7</v>
      </c>
      <c r="O1446" s="15">
        <v>1213</v>
      </c>
      <c r="P1446" s="15">
        <v>7</v>
      </c>
      <c r="R1446" s="15">
        <f>ROW('us01'!G1213)</f>
        <v>1213</v>
      </c>
      <c r="S1446" s="15">
        <f>COLUMN('us01'!G1213)</f>
        <v>7</v>
      </c>
    </row>
    <row r="1447" spans="3:19">
      <c r="C1447" s="476">
        <v>1212</v>
      </c>
      <c r="D1447" s="476">
        <v>7</v>
      </c>
      <c r="E1447" s="476"/>
      <c r="F1447" s="476">
        <v>1213</v>
      </c>
      <c r="G1447" s="15">
        <v>7</v>
      </c>
      <c r="I1447" s="15">
        <v>1213</v>
      </c>
      <c r="J1447" s="15">
        <v>7</v>
      </c>
      <c r="L1447" s="15">
        <v>1214</v>
      </c>
      <c r="M1447" s="15">
        <v>7</v>
      </c>
      <c r="O1447" s="15">
        <v>1214</v>
      </c>
      <c r="P1447" s="15">
        <v>7</v>
      </c>
      <c r="R1447" s="15">
        <f>ROW('us01'!G1214)</f>
        <v>1214</v>
      </c>
      <c r="S1447" s="15">
        <f>COLUMN('us01'!G1214)</f>
        <v>7</v>
      </c>
    </row>
    <row r="1448" spans="3:19">
      <c r="C1448" s="476">
        <v>1213</v>
      </c>
      <c r="D1448" s="476">
        <v>7</v>
      </c>
      <c r="E1448" s="476"/>
      <c r="F1448" s="476">
        <v>1214</v>
      </c>
      <c r="G1448" s="15">
        <v>7</v>
      </c>
      <c r="I1448" s="15">
        <v>1214</v>
      </c>
      <c r="J1448" s="15">
        <v>7</v>
      </c>
      <c r="L1448" s="15">
        <v>1215</v>
      </c>
      <c r="M1448" s="15">
        <v>7</v>
      </c>
      <c r="O1448" s="15">
        <v>1215</v>
      </c>
      <c r="P1448" s="15">
        <v>7</v>
      </c>
      <c r="R1448" s="15">
        <f>ROW('us01'!G1215)</f>
        <v>1215</v>
      </c>
      <c r="S1448" s="15">
        <f>COLUMN('us01'!G1215)</f>
        <v>7</v>
      </c>
    </row>
    <row r="1449" spans="3:19">
      <c r="C1449" s="476">
        <v>1214</v>
      </c>
      <c r="D1449" s="476">
        <v>7</v>
      </c>
      <c r="E1449" s="476"/>
      <c r="F1449" s="476">
        <v>1215</v>
      </c>
      <c r="G1449" s="15">
        <v>7</v>
      </c>
      <c r="I1449" s="15">
        <v>1215</v>
      </c>
      <c r="J1449" s="15">
        <v>7</v>
      </c>
      <c r="L1449" s="15">
        <v>1216</v>
      </c>
      <c r="M1449" s="15">
        <v>7</v>
      </c>
      <c r="O1449" s="15">
        <v>1216</v>
      </c>
      <c r="P1449" s="15">
        <v>7</v>
      </c>
      <c r="R1449" s="15">
        <f>ROW('us01'!G1216)</f>
        <v>1216</v>
      </c>
      <c r="S1449" s="15">
        <f>COLUMN('us01'!G1216)</f>
        <v>7</v>
      </c>
    </row>
    <row r="1450" spans="3:19">
      <c r="C1450" s="476">
        <v>1215</v>
      </c>
      <c r="D1450" s="476">
        <v>7</v>
      </c>
      <c r="E1450" s="476"/>
      <c r="F1450" s="476">
        <v>1216</v>
      </c>
      <c r="G1450" s="15">
        <v>7</v>
      </c>
      <c r="I1450" s="15">
        <v>1216</v>
      </c>
      <c r="J1450" s="15">
        <v>7</v>
      </c>
      <c r="L1450" s="15">
        <v>1217</v>
      </c>
      <c r="M1450" s="15">
        <v>7</v>
      </c>
      <c r="O1450" s="15">
        <v>1217</v>
      </c>
      <c r="P1450" s="15">
        <v>7</v>
      </c>
      <c r="R1450" s="15">
        <f>ROW('us01'!G1217)</f>
        <v>1217</v>
      </c>
      <c r="S1450" s="15">
        <f>COLUMN('us01'!G1217)</f>
        <v>7</v>
      </c>
    </row>
    <row r="1451" spans="3:19">
      <c r="C1451" s="476">
        <v>1216</v>
      </c>
      <c r="D1451" s="476">
        <v>7</v>
      </c>
      <c r="E1451" s="476"/>
      <c r="F1451" s="476">
        <v>1217</v>
      </c>
      <c r="G1451" s="15">
        <v>7</v>
      </c>
      <c r="I1451" s="15">
        <v>1217</v>
      </c>
      <c r="J1451" s="15">
        <v>7</v>
      </c>
      <c r="L1451" s="15">
        <v>1218</v>
      </c>
      <c r="M1451" s="15">
        <v>7</v>
      </c>
      <c r="O1451" s="15">
        <v>1218</v>
      </c>
      <c r="P1451" s="15">
        <v>7</v>
      </c>
      <c r="R1451" s="15">
        <f>ROW('us01'!G1218)</f>
        <v>1218</v>
      </c>
      <c r="S1451" s="15">
        <f>COLUMN('us01'!G1218)</f>
        <v>7</v>
      </c>
    </row>
    <row r="1452" spans="3:19">
      <c r="C1452" s="476">
        <v>1217</v>
      </c>
      <c r="D1452" s="476">
        <v>7</v>
      </c>
      <c r="E1452" s="476"/>
      <c r="F1452" s="476">
        <v>1218</v>
      </c>
      <c r="G1452" s="15">
        <v>7</v>
      </c>
      <c r="I1452" s="15">
        <v>1218</v>
      </c>
      <c r="J1452" s="15">
        <v>7</v>
      </c>
      <c r="L1452" s="15">
        <v>1219</v>
      </c>
      <c r="M1452" s="15">
        <v>7</v>
      </c>
      <c r="O1452" s="15">
        <v>1219</v>
      </c>
      <c r="P1452" s="15">
        <v>7</v>
      </c>
      <c r="R1452" s="15">
        <f>ROW('us01'!G1219)</f>
        <v>1219</v>
      </c>
      <c r="S1452" s="15">
        <f>COLUMN('us01'!G1219)</f>
        <v>7</v>
      </c>
    </row>
    <row r="1453" spans="3:19">
      <c r="C1453" s="476">
        <v>1218</v>
      </c>
      <c r="D1453" s="476">
        <v>7</v>
      </c>
      <c r="E1453" s="476"/>
      <c r="F1453" s="476">
        <v>1219</v>
      </c>
      <c r="G1453" s="15">
        <v>7</v>
      </c>
      <c r="I1453" s="15">
        <v>1219</v>
      </c>
      <c r="J1453" s="15">
        <v>7</v>
      </c>
      <c r="L1453" s="15">
        <v>1220</v>
      </c>
      <c r="M1453" s="15">
        <v>7</v>
      </c>
      <c r="O1453" s="15">
        <v>1220</v>
      </c>
      <c r="P1453" s="15">
        <v>7</v>
      </c>
      <c r="R1453" s="15">
        <f>ROW('us01'!G1220)</f>
        <v>1220</v>
      </c>
      <c r="S1453" s="15">
        <f>COLUMN('us01'!G1220)</f>
        <v>7</v>
      </c>
    </row>
    <row r="1454" spans="3:19">
      <c r="C1454" s="476">
        <v>1219</v>
      </c>
      <c r="D1454" s="476">
        <v>7</v>
      </c>
      <c r="E1454" s="476"/>
      <c r="F1454" s="476">
        <v>1220</v>
      </c>
      <c r="G1454" s="15">
        <v>7</v>
      </c>
      <c r="I1454" s="15">
        <v>1220</v>
      </c>
      <c r="J1454" s="15">
        <v>7</v>
      </c>
      <c r="L1454" s="15">
        <v>1221</v>
      </c>
      <c r="M1454" s="15">
        <v>7</v>
      </c>
      <c r="O1454" s="15">
        <v>1221</v>
      </c>
      <c r="P1454" s="15">
        <v>7</v>
      </c>
      <c r="R1454" s="15">
        <f>ROW('us01'!G1221)</f>
        <v>1221</v>
      </c>
      <c r="S1454" s="15">
        <f>COLUMN('us01'!G1221)</f>
        <v>7</v>
      </c>
    </row>
    <row r="1455" spans="3:19">
      <c r="C1455" s="476">
        <v>1220</v>
      </c>
      <c r="D1455" s="476">
        <v>7</v>
      </c>
      <c r="E1455" s="476"/>
      <c r="F1455" s="476">
        <v>1221</v>
      </c>
      <c r="G1455" s="15">
        <v>7</v>
      </c>
      <c r="I1455" s="15">
        <v>1221</v>
      </c>
      <c r="J1455" s="15">
        <v>7</v>
      </c>
      <c r="L1455" s="15">
        <v>1222</v>
      </c>
      <c r="M1455" s="15">
        <v>7</v>
      </c>
      <c r="O1455" s="15">
        <v>1222</v>
      </c>
      <c r="P1455" s="15">
        <v>7</v>
      </c>
      <c r="R1455" s="15">
        <f>ROW('us01'!G1222)</f>
        <v>1222</v>
      </c>
      <c r="S1455" s="15">
        <f>COLUMN('us01'!G1222)</f>
        <v>7</v>
      </c>
    </row>
    <row r="1456" spans="3:19">
      <c r="C1456" s="476">
        <v>1221</v>
      </c>
      <c r="D1456" s="476">
        <v>7</v>
      </c>
      <c r="E1456" s="476"/>
      <c r="F1456" s="476">
        <v>1222</v>
      </c>
      <c r="G1456" s="15">
        <v>7</v>
      </c>
      <c r="I1456" s="15">
        <v>1222</v>
      </c>
      <c r="J1456" s="15">
        <v>7</v>
      </c>
      <c r="L1456" s="15">
        <v>1223</v>
      </c>
      <c r="M1456" s="15">
        <v>7</v>
      </c>
      <c r="O1456" s="15">
        <v>1223</v>
      </c>
      <c r="P1456" s="15">
        <v>7</v>
      </c>
      <c r="R1456" s="15">
        <f>ROW('us01'!G1223)</f>
        <v>1223</v>
      </c>
      <c r="S1456" s="15">
        <f>COLUMN('us01'!G1223)</f>
        <v>7</v>
      </c>
    </row>
    <row r="1457" spans="3:19">
      <c r="C1457" s="476">
        <v>1222</v>
      </c>
      <c r="D1457" s="476">
        <v>7</v>
      </c>
      <c r="E1457" s="476"/>
      <c r="F1457" s="476">
        <v>1223</v>
      </c>
      <c r="G1457" s="15">
        <v>7</v>
      </c>
      <c r="I1457" s="15">
        <v>1223</v>
      </c>
      <c r="J1457" s="15">
        <v>7</v>
      </c>
      <c r="L1457" s="15">
        <v>1224</v>
      </c>
      <c r="M1457" s="15">
        <v>7</v>
      </c>
      <c r="O1457" s="15">
        <v>1224</v>
      </c>
      <c r="P1457" s="15">
        <v>7</v>
      </c>
      <c r="R1457" s="15">
        <f>ROW('us01'!G1224)</f>
        <v>1224</v>
      </c>
      <c r="S1457" s="15">
        <f>COLUMN('us01'!G1224)</f>
        <v>7</v>
      </c>
    </row>
    <row r="1458" spans="3:19">
      <c r="C1458" s="476">
        <v>1223</v>
      </c>
      <c r="D1458" s="476">
        <v>7</v>
      </c>
      <c r="E1458" s="476"/>
      <c r="F1458" s="476">
        <v>1224</v>
      </c>
      <c r="G1458" s="15">
        <v>7</v>
      </c>
      <c r="I1458" s="15">
        <v>1224</v>
      </c>
      <c r="J1458" s="15">
        <v>7</v>
      </c>
      <c r="L1458" s="15">
        <v>1225</v>
      </c>
      <c r="M1458" s="15">
        <v>7</v>
      </c>
      <c r="O1458" s="15">
        <v>1225</v>
      </c>
      <c r="P1458" s="15">
        <v>7</v>
      </c>
      <c r="R1458" s="15">
        <f>ROW('us01'!G1225)</f>
        <v>1225</v>
      </c>
      <c r="S1458" s="15">
        <f>COLUMN('us01'!G1225)</f>
        <v>7</v>
      </c>
    </row>
    <row r="1459" spans="3:19">
      <c r="C1459" s="476">
        <v>1224</v>
      </c>
      <c r="D1459" s="476">
        <v>7</v>
      </c>
      <c r="E1459" s="476"/>
      <c r="F1459" s="476">
        <v>1225</v>
      </c>
      <c r="G1459" s="15">
        <v>7</v>
      </c>
      <c r="I1459" s="15">
        <v>1225</v>
      </c>
      <c r="J1459" s="15">
        <v>7</v>
      </c>
      <c r="L1459" s="15">
        <v>1226</v>
      </c>
      <c r="M1459" s="15">
        <v>7</v>
      </c>
      <c r="O1459" s="15">
        <v>1226</v>
      </c>
      <c r="P1459" s="15">
        <v>7</v>
      </c>
      <c r="R1459" s="15">
        <f>ROW('us01'!G1226)</f>
        <v>1226</v>
      </c>
      <c r="S1459" s="15">
        <f>COLUMN('us01'!G1226)</f>
        <v>7</v>
      </c>
    </row>
    <row r="1460" spans="3:19">
      <c r="C1460" s="476">
        <v>1225</v>
      </c>
      <c r="D1460" s="476">
        <v>7</v>
      </c>
      <c r="E1460" s="476"/>
      <c r="F1460" s="476">
        <v>1226</v>
      </c>
      <c r="G1460" s="15">
        <v>7</v>
      </c>
      <c r="I1460" s="15">
        <v>1226</v>
      </c>
      <c r="J1460" s="15">
        <v>7</v>
      </c>
      <c r="L1460" s="15">
        <v>1227</v>
      </c>
      <c r="M1460" s="15">
        <v>7</v>
      </c>
      <c r="O1460" s="15">
        <v>1227</v>
      </c>
      <c r="P1460" s="15">
        <v>7</v>
      </c>
      <c r="R1460" s="15">
        <f>ROW('us01'!G1227)</f>
        <v>1227</v>
      </c>
      <c r="S1460" s="15">
        <f>COLUMN('us01'!G1227)</f>
        <v>7</v>
      </c>
    </row>
    <row r="1461" spans="3:19">
      <c r="C1461" s="476">
        <v>1226</v>
      </c>
      <c r="D1461" s="476">
        <v>7</v>
      </c>
      <c r="E1461" s="476"/>
      <c r="F1461" s="476">
        <v>1227</v>
      </c>
      <c r="G1461" s="15">
        <v>7</v>
      </c>
      <c r="I1461" s="15">
        <v>1227</v>
      </c>
      <c r="J1461" s="15">
        <v>7</v>
      </c>
      <c r="L1461" s="15">
        <v>1228</v>
      </c>
      <c r="M1461" s="15">
        <v>7</v>
      </c>
      <c r="O1461" s="15">
        <v>1228</v>
      </c>
      <c r="P1461" s="15">
        <v>7</v>
      </c>
      <c r="R1461" s="15">
        <f>ROW('us01'!G1228)</f>
        <v>1228</v>
      </c>
      <c r="S1461" s="15">
        <f>COLUMN('us01'!G1228)</f>
        <v>7</v>
      </c>
    </row>
    <row r="1462" spans="3:19">
      <c r="C1462" s="476">
        <v>1227</v>
      </c>
      <c r="D1462" s="476">
        <v>7</v>
      </c>
      <c r="E1462" s="476"/>
      <c r="F1462" s="476">
        <v>1228</v>
      </c>
      <c r="G1462" s="15">
        <v>7</v>
      </c>
      <c r="I1462" s="15">
        <v>1228</v>
      </c>
      <c r="J1462" s="15">
        <v>7</v>
      </c>
      <c r="L1462" s="15">
        <v>1229</v>
      </c>
      <c r="M1462" s="15">
        <v>7</v>
      </c>
      <c r="O1462" s="15">
        <v>1229</v>
      </c>
      <c r="P1462" s="15">
        <v>7</v>
      </c>
      <c r="R1462" s="15">
        <f>ROW('us01'!G1229)</f>
        <v>1229</v>
      </c>
      <c r="S1462" s="15">
        <f>COLUMN('us01'!G1229)</f>
        <v>7</v>
      </c>
    </row>
    <row r="1463" spans="3:19">
      <c r="C1463" s="476">
        <v>1228</v>
      </c>
      <c r="D1463" s="476">
        <v>7</v>
      </c>
      <c r="E1463" s="476"/>
      <c r="F1463" s="476">
        <v>1229</v>
      </c>
      <c r="G1463" s="15">
        <v>7</v>
      </c>
      <c r="I1463" s="15">
        <v>1229</v>
      </c>
      <c r="J1463" s="15">
        <v>7</v>
      </c>
      <c r="L1463" s="15">
        <v>1230</v>
      </c>
      <c r="M1463" s="15">
        <v>7</v>
      </c>
      <c r="O1463" s="15">
        <v>1230</v>
      </c>
      <c r="P1463" s="15">
        <v>7</v>
      </c>
      <c r="R1463" s="15">
        <f>ROW('us01'!G1230)</f>
        <v>1230</v>
      </c>
      <c r="S1463" s="15">
        <f>COLUMN('us01'!G1230)</f>
        <v>7</v>
      </c>
    </row>
    <row r="1464" spans="3:19">
      <c r="C1464" s="476">
        <v>1229</v>
      </c>
      <c r="D1464" s="476">
        <v>7</v>
      </c>
      <c r="E1464" s="476"/>
      <c r="F1464" s="476">
        <v>1230</v>
      </c>
      <c r="G1464" s="15">
        <v>7</v>
      </c>
      <c r="I1464" s="15">
        <v>1230</v>
      </c>
      <c r="J1464" s="15">
        <v>7</v>
      </c>
      <c r="L1464" s="15">
        <v>1231</v>
      </c>
      <c r="M1464" s="15">
        <v>7</v>
      </c>
      <c r="O1464" s="15">
        <v>1231</v>
      </c>
      <c r="P1464" s="15">
        <v>7</v>
      </c>
      <c r="R1464" s="15">
        <f>ROW('us01'!G1231)</f>
        <v>1231</v>
      </c>
      <c r="S1464" s="15">
        <f>COLUMN('us01'!G1231)</f>
        <v>7</v>
      </c>
    </row>
    <row r="1465" spans="3:19">
      <c r="C1465" s="476">
        <v>1230</v>
      </c>
      <c r="D1465" s="476">
        <v>7</v>
      </c>
      <c r="E1465" s="476"/>
      <c r="F1465" s="476">
        <v>1231</v>
      </c>
      <c r="G1465" s="15">
        <v>7</v>
      </c>
      <c r="I1465" s="15">
        <v>1231</v>
      </c>
      <c r="J1465" s="15">
        <v>7</v>
      </c>
      <c r="L1465" s="15">
        <v>1232</v>
      </c>
      <c r="M1465" s="15">
        <v>7</v>
      </c>
      <c r="O1465" s="15">
        <v>1232</v>
      </c>
      <c r="P1465" s="15">
        <v>7</v>
      </c>
      <c r="R1465" s="15">
        <f>ROW('us01'!G1232)</f>
        <v>1232</v>
      </c>
      <c r="S1465" s="15">
        <f>COLUMN('us01'!G1232)</f>
        <v>7</v>
      </c>
    </row>
    <row r="1466" spans="3:19">
      <c r="C1466" s="476">
        <v>1231</v>
      </c>
      <c r="D1466" s="476">
        <v>7</v>
      </c>
      <c r="E1466" s="476"/>
      <c r="F1466" s="476">
        <v>1232</v>
      </c>
      <c r="G1466" s="15">
        <v>7</v>
      </c>
      <c r="I1466" s="15">
        <v>1232</v>
      </c>
      <c r="J1466" s="15">
        <v>7</v>
      </c>
      <c r="L1466" s="15">
        <v>1233</v>
      </c>
      <c r="M1466" s="15">
        <v>7</v>
      </c>
      <c r="O1466" s="15">
        <v>1233</v>
      </c>
      <c r="P1466" s="15">
        <v>7</v>
      </c>
      <c r="R1466" s="15">
        <f>ROW('us01'!G1233)</f>
        <v>1233</v>
      </c>
      <c r="S1466" s="15">
        <f>COLUMN('us01'!G1233)</f>
        <v>7</v>
      </c>
    </row>
    <row r="1467" spans="3:19">
      <c r="C1467" s="476">
        <v>1232</v>
      </c>
      <c r="D1467" s="476">
        <v>7</v>
      </c>
      <c r="E1467" s="476"/>
      <c r="F1467" s="476">
        <v>1233</v>
      </c>
      <c r="G1467" s="15">
        <v>7</v>
      </c>
      <c r="I1467" s="15">
        <v>1233</v>
      </c>
      <c r="J1467" s="15">
        <v>7</v>
      </c>
      <c r="L1467" s="15">
        <v>1234</v>
      </c>
      <c r="M1467" s="15">
        <v>7</v>
      </c>
      <c r="O1467" s="15">
        <v>1234</v>
      </c>
      <c r="P1467" s="15">
        <v>7</v>
      </c>
      <c r="R1467" s="15">
        <f>ROW('us01'!G1234)</f>
        <v>1234</v>
      </c>
      <c r="S1467" s="15">
        <f>COLUMN('us01'!G1234)</f>
        <v>7</v>
      </c>
    </row>
    <row r="1468" spans="3:19">
      <c r="C1468" s="476">
        <v>1233</v>
      </c>
      <c r="D1468" s="476">
        <v>7</v>
      </c>
      <c r="E1468" s="476"/>
      <c r="F1468" s="476">
        <v>1234</v>
      </c>
      <c r="G1468" s="15">
        <v>7</v>
      </c>
      <c r="I1468" s="15">
        <v>1234</v>
      </c>
      <c r="J1468" s="15">
        <v>7</v>
      </c>
      <c r="L1468" s="15">
        <v>1235</v>
      </c>
      <c r="M1468" s="15">
        <v>7</v>
      </c>
      <c r="O1468" s="15">
        <v>1235</v>
      </c>
      <c r="P1468" s="15">
        <v>7</v>
      </c>
      <c r="R1468" s="15">
        <f>ROW('us01'!G1235)</f>
        <v>1235</v>
      </c>
      <c r="S1468" s="15">
        <f>COLUMN('us01'!G1235)</f>
        <v>7</v>
      </c>
    </row>
    <row r="1469" spans="3:19">
      <c r="C1469" s="476">
        <v>1234</v>
      </c>
      <c r="D1469" s="476">
        <v>7</v>
      </c>
      <c r="E1469" s="476"/>
      <c r="F1469" s="476">
        <v>1235</v>
      </c>
      <c r="G1469" s="15">
        <v>7</v>
      </c>
      <c r="I1469" s="15">
        <v>1235</v>
      </c>
      <c r="J1469" s="15">
        <v>7</v>
      </c>
      <c r="L1469" s="15">
        <v>1236</v>
      </c>
      <c r="M1469" s="15">
        <v>7</v>
      </c>
      <c r="O1469" s="15">
        <v>1236</v>
      </c>
      <c r="P1469" s="15">
        <v>7</v>
      </c>
      <c r="R1469" s="15">
        <f>ROW('us01'!G1236)</f>
        <v>1236</v>
      </c>
      <c r="S1469" s="15">
        <f>COLUMN('us01'!G1236)</f>
        <v>7</v>
      </c>
    </row>
    <row r="1470" spans="3:19">
      <c r="C1470" s="476">
        <v>1235</v>
      </c>
      <c r="D1470" s="476">
        <v>7</v>
      </c>
      <c r="E1470" s="476"/>
      <c r="F1470" s="476">
        <v>1236</v>
      </c>
      <c r="G1470" s="15">
        <v>7</v>
      </c>
      <c r="I1470" s="15">
        <v>1236</v>
      </c>
      <c r="J1470" s="15">
        <v>7</v>
      </c>
      <c r="L1470" s="15">
        <v>1237</v>
      </c>
      <c r="M1470" s="15">
        <v>7</v>
      </c>
      <c r="O1470" s="15">
        <v>1237</v>
      </c>
      <c r="P1470" s="15">
        <v>7</v>
      </c>
      <c r="R1470" s="15">
        <f>ROW('us01'!G1237)</f>
        <v>1237</v>
      </c>
      <c r="S1470" s="15">
        <f>COLUMN('us01'!G1237)</f>
        <v>7</v>
      </c>
    </row>
    <row r="1471" spans="3:19">
      <c r="C1471" s="476">
        <v>1236</v>
      </c>
      <c r="D1471" s="476">
        <v>7</v>
      </c>
      <c r="E1471" s="476"/>
      <c r="F1471" s="476">
        <v>1237</v>
      </c>
      <c r="G1471" s="15">
        <v>7</v>
      </c>
      <c r="I1471" s="15">
        <v>1237</v>
      </c>
      <c r="J1471" s="15">
        <v>7</v>
      </c>
      <c r="L1471" s="15">
        <v>1238</v>
      </c>
      <c r="M1471" s="15">
        <v>7</v>
      </c>
      <c r="O1471" s="15">
        <v>1238</v>
      </c>
      <c r="P1471" s="15">
        <v>7</v>
      </c>
      <c r="R1471" s="15">
        <f>ROW('us01'!G1238)</f>
        <v>1238</v>
      </c>
      <c r="S1471" s="15">
        <f>COLUMN('us01'!G1238)</f>
        <v>7</v>
      </c>
    </row>
    <row r="1472" spans="3:19">
      <c r="C1472" s="476">
        <v>1237</v>
      </c>
      <c r="D1472" s="476">
        <v>7</v>
      </c>
      <c r="E1472" s="476"/>
      <c r="F1472" s="476">
        <v>1238</v>
      </c>
      <c r="G1472" s="15">
        <v>7</v>
      </c>
      <c r="I1472" s="15">
        <v>1238</v>
      </c>
      <c r="J1472" s="15">
        <v>7</v>
      </c>
      <c r="L1472" s="15">
        <v>1239</v>
      </c>
      <c r="M1472" s="15">
        <v>7</v>
      </c>
      <c r="O1472" s="15">
        <v>1239</v>
      </c>
      <c r="P1472" s="15">
        <v>7</v>
      </c>
      <c r="R1472" s="15">
        <f>ROW('us01'!G1239)</f>
        <v>1239</v>
      </c>
      <c r="S1472" s="15">
        <f>COLUMN('us01'!G1239)</f>
        <v>7</v>
      </c>
    </row>
    <row r="1473" spans="3:19">
      <c r="C1473" s="476">
        <v>1238</v>
      </c>
      <c r="D1473" s="476">
        <v>7</v>
      </c>
      <c r="E1473" s="476"/>
      <c r="F1473" s="476">
        <v>1239</v>
      </c>
      <c r="G1473" s="15">
        <v>7</v>
      </c>
      <c r="I1473" s="15">
        <v>1239</v>
      </c>
      <c r="J1473" s="15">
        <v>7</v>
      </c>
      <c r="L1473" s="15">
        <v>1240</v>
      </c>
      <c r="M1473" s="15">
        <v>7</v>
      </c>
      <c r="O1473" s="15">
        <v>1240</v>
      </c>
      <c r="P1473" s="15">
        <v>7</v>
      </c>
      <c r="R1473" s="15">
        <f>ROW('us01'!G1240)</f>
        <v>1240</v>
      </c>
      <c r="S1473" s="15">
        <f>COLUMN('us01'!G1240)</f>
        <v>7</v>
      </c>
    </row>
    <row r="1474" spans="3:19">
      <c r="C1474" s="476">
        <v>1239</v>
      </c>
      <c r="D1474" s="476">
        <v>7</v>
      </c>
      <c r="E1474" s="476"/>
      <c r="F1474" s="476">
        <v>1240</v>
      </c>
      <c r="G1474" s="15">
        <v>7</v>
      </c>
      <c r="I1474" s="15">
        <v>1240</v>
      </c>
      <c r="J1474" s="15">
        <v>7</v>
      </c>
      <c r="L1474" s="15">
        <v>1241</v>
      </c>
      <c r="M1474" s="15">
        <v>7</v>
      </c>
      <c r="O1474" s="15">
        <v>1241</v>
      </c>
      <c r="P1474" s="15">
        <v>7</v>
      </c>
      <c r="R1474" s="15">
        <f>ROW('us01'!G1241)</f>
        <v>1241</v>
      </c>
      <c r="S1474" s="15">
        <f>COLUMN('us01'!G1241)</f>
        <v>7</v>
      </c>
    </row>
    <row r="1475" spans="3:19">
      <c r="C1475" s="476">
        <v>1240</v>
      </c>
      <c r="D1475" s="476">
        <v>7</v>
      </c>
      <c r="E1475" s="476"/>
      <c r="F1475" s="476">
        <v>1241</v>
      </c>
      <c r="G1475" s="15">
        <v>7</v>
      </c>
      <c r="I1475" s="15">
        <v>1241</v>
      </c>
      <c r="J1475" s="15">
        <v>7</v>
      </c>
      <c r="L1475" s="15">
        <v>1242</v>
      </c>
      <c r="M1475" s="15">
        <v>7</v>
      </c>
      <c r="O1475" s="15">
        <v>1242</v>
      </c>
      <c r="P1475" s="15">
        <v>7</v>
      </c>
      <c r="R1475" s="15">
        <f>ROW('us01'!G1242)</f>
        <v>1242</v>
      </c>
      <c r="S1475" s="15">
        <f>COLUMN('us01'!G1242)</f>
        <v>7</v>
      </c>
    </row>
    <row r="1476" spans="3:19">
      <c r="C1476" s="476">
        <v>1241</v>
      </c>
      <c r="D1476" s="476">
        <v>7</v>
      </c>
      <c r="E1476" s="476"/>
      <c r="F1476" s="476">
        <v>1242</v>
      </c>
      <c r="G1476" s="15">
        <v>7</v>
      </c>
      <c r="I1476" s="15">
        <v>1242</v>
      </c>
      <c r="J1476" s="15">
        <v>7</v>
      </c>
      <c r="L1476" s="15">
        <v>1243</v>
      </c>
      <c r="M1476" s="15">
        <v>7</v>
      </c>
      <c r="O1476" s="15">
        <v>1243</v>
      </c>
      <c r="P1476" s="15">
        <v>7</v>
      </c>
      <c r="R1476" s="15">
        <f>ROW('us01'!G1243)</f>
        <v>1243</v>
      </c>
      <c r="S1476" s="15">
        <f>COLUMN('us01'!G1243)</f>
        <v>7</v>
      </c>
    </row>
    <row r="1477" spans="3:19">
      <c r="C1477" s="476">
        <v>1242</v>
      </c>
      <c r="D1477" s="476">
        <v>7</v>
      </c>
      <c r="E1477" s="476"/>
      <c r="F1477" s="476">
        <v>1243</v>
      </c>
      <c r="G1477" s="15">
        <v>7</v>
      </c>
      <c r="I1477" s="15">
        <v>1243</v>
      </c>
      <c r="J1477" s="15">
        <v>7</v>
      </c>
      <c r="L1477" s="15">
        <v>1244</v>
      </c>
      <c r="M1477" s="15">
        <v>7</v>
      </c>
      <c r="O1477" s="15">
        <v>1244</v>
      </c>
      <c r="P1477" s="15">
        <v>7</v>
      </c>
      <c r="R1477" s="15">
        <f>ROW('us01'!G1244)</f>
        <v>1244</v>
      </c>
      <c r="S1477" s="15">
        <f>COLUMN('us01'!G1244)</f>
        <v>7</v>
      </c>
    </row>
    <row r="1478" spans="3:19">
      <c r="C1478" s="476">
        <v>1243</v>
      </c>
      <c r="D1478" s="476">
        <v>7</v>
      </c>
      <c r="E1478" s="476"/>
      <c r="F1478" s="476">
        <v>1244</v>
      </c>
      <c r="G1478" s="15">
        <v>7</v>
      </c>
      <c r="I1478" s="15">
        <v>1244</v>
      </c>
      <c r="J1478" s="15">
        <v>7</v>
      </c>
      <c r="L1478" s="15">
        <v>1245</v>
      </c>
      <c r="M1478" s="15">
        <v>7</v>
      </c>
      <c r="O1478" s="15">
        <v>1245</v>
      </c>
      <c r="P1478" s="15">
        <v>7</v>
      </c>
      <c r="R1478" s="15">
        <f>ROW('us01'!G1245)</f>
        <v>1245</v>
      </c>
      <c r="S1478" s="15">
        <f>COLUMN('us01'!G1245)</f>
        <v>7</v>
      </c>
    </row>
    <row r="1479" spans="3:19">
      <c r="C1479" s="476">
        <v>1244</v>
      </c>
      <c r="D1479" s="476">
        <v>7</v>
      </c>
      <c r="E1479" s="476"/>
      <c r="F1479" s="476">
        <v>1245</v>
      </c>
      <c r="G1479" s="15">
        <v>7</v>
      </c>
      <c r="I1479" s="15">
        <v>1245</v>
      </c>
      <c r="J1479" s="15">
        <v>7</v>
      </c>
      <c r="L1479" s="15">
        <v>1246</v>
      </c>
      <c r="M1479" s="15">
        <v>7</v>
      </c>
      <c r="O1479" s="15">
        <v>1246</v>
      </c>
      <c r="P1479" s="15">
        <v>7</v>
      </c>
      <c r="R1479" s="15">
        <f>ROW('us01'!G1246)</f>
        <v>1246</v>
      </c>
      <c r="S1479" s="15">
        <f>COLUMN('us01'!G1246)</f>
        <v>7</v>
      </c>
    </row>
    <row r="1480" spans="3:19">
      <c r="C1480" s="476">
        <v>1245</v>
      </c>
      <c r="D1480" s="476">
        <v>7</v>
      </c>
      <c r="E1480" s="476"/>
      <c r="F1480" s="476">
        <v>1246</v>
      </c>
      <c r="G1480" s="15">
        <v>7</v>
      </c>
      <c r="I1480" s="15">
        <v>1246</v>
      </c>
      <c r="J1480" s="15">
        <v>7</v>
      </c>
      <c r="L1480" s="15">
        <v>1247</v>
      </c>
      <c r="M1480" s="15">
        <v>7</v>
      </c>
      <c r="O1480" s="15">
        <v>1247</v>
      </c>
      <c r="P1480" s="15">
        <v>7</v>
      </c>
      <c r="R1480" s="15">
        <f>ROW('us01'!G1247)</f>
        <v>1247</v>
      </c>
      <c r="S1480" s="15">
        <f>COLUMN('us01'!G1247)</f>
        <v>7</v>
      </c>
    </row>
    <row r="1481" spans="3:19">
      <c r="C1481" s="476">
        <v>1246</v>
      </c>
      <c r="D1481" s="476">
        <v>7</v>
      </c>
      <c r="E1481" s="476"/>
      <c r="F1481" s="476">
        <v>1247</v>
      </c>
      <c r="G1481" s="15">
        <v>7</v>
      </c>
      <c r="I1481" s="15">
        <v>1247</v>
      </c>
      <c r="J1481" s="15">
        <v>7</v>
      </c>
      <c r="L1481" s="15">
        <v>1248</v>
      </c>
      <c r="M1481" s="15">
        <v>7</v>
      </c>
      <c r="O1481" s="15">
        <v>1248</v>
      </c>
      <c r="P1481" s="15">
        <v>7</v>
      </c>
      <c r="R1481" s="15">
        <f>ROW('us01'!G1248)</f>
        <v>1248</v>
      </c>
      <c r="S1481" s="15">
        <f>COLUMN('us01'!G1248)</f>
        <v>7</v>
      </c>
    </row>
    <row r="1482" spans="3:19">
      <c r="C1482" s="476">
        <v>1247</v>
      </c>
      <c r="D1482" s="476">
        <v>7</v>
      </c>
      <c r="E1482" s="476"/>
      <c r="F1482" s="476">
        <v>1248</v>
      </c>
      <c r="G1482" s="15">
        <v>7</v>
      </c>
      <c r="I1482" s="15">
        <v>1248</v>
      </c>
      <c r="J1482" s="15">
        <v>7</v>
      </c>
      <c r="L1482" s="15">
        <v>1249</v>
      </c>
      <c r="M1482" s="15">
        <v>7</v>
      </c>
      <c r="O1482" s="15">
        <v>1249</v>
      </c>
      <c r="P1482" s="15">
        <v>7</v>
      </c>
      <c r="R1482" s="15">
        <f>ROW('us01'!G1249)</f>
        <v>1249</v>
      </c>
      <c r="S1482" s="15">
        <f>COLUMN('us01'!G1249)</f>
        <v>7</v>
      </c>
    </row>
    <row r="1483" spans="3:19">
      <c r="C1483" s="476">
        <v>1193</v>
      </c>
      <c r="D1483" s="476">
        <v>11</v>
      </c>
      <c r="E1483" s="476"/>
      <c r="F1483" s="476">
        <v>1194</v>
      </c>
      <c r="G1483" s="15">
        <v>11</v>
      </c>
      <c r="I1483" s="15">
        <v>1194</v>
      </c>
      <c r="J1483" s="15">
        <v>11</v>
      </c>
      <c r="L1483" s="15">
        <v>1195</v>
      </c>
      <c r="M1483" s="15">
        <v>11</v>
      </c>
      <c r="O1483" s="15">
        <v>1195</v>
      </c>
      <c r="P1483" s="15">
        <v>11</v>
      </c>
      <c r="R1483" s="15">
        <f>ROW('us01'!K1195)</f>
        <v>1195</v>
      </c>
      <c r="S1483" s="15">
        <f>COLUMN('us01'!K1195)</f>
        <v>11</v>
      </c>
    </row>
    <row r="1484" spans="3:19">
      <c r="C1484" s="476">
        <v>1194</v>
      </c>
      <c r="D1484" s="476">
        <v>11</v>
      </c>
      <c r="E1484" s="476"/>
      <c r="F1484" s="476">
        <v>1195</v>
      </c>
      <c r="G1484" s="15">
        <v>11</v>
      </c>
      <c r="I1484" s="15">
        <v>1195</v>
      </c>
      <c r="J1484" s="15">
        <v>11</v>
      </c>
      <c r="L1484" s="15">
        <v>1196</v>
      </c>
      <c r="M1484" s="15">
        <v>11</v>
      </c>
      <c r="O1484" s="15">
        <v>1196</v>
      </c>
      <c r="P1484" s="15">
        <v>11</v>
      </c>
      <c r="R1484" s="15">
        <f>ROW('us01'!K1196)</f>
        <v>1196</v>
      </c>
      <c r="S1484" s="15">
        <f>COLUMN('us01'!K1196)</f>
        <v>11</v>
      </c>
    </row>
    <row r="1485" spans="3:19">
      <c r="C1485" s="476">
        <v>1195</v>
      </c>
      <c r="D1485" s="476">
        <v>11</v>
      </c>
      <c r="E1485" s="476"/>
      <c r="F1485" s="476">
        <v>1196</v>
      </c>
      <c r="G1485" s="15">
        <v>11</v>
      </c>
      <c r="I1485" s="15">
        <v>1196</v>
      </c>
      <c r="J1485" s="15">
        <v>11</v>
      </c>
      <c r="L1485" s="15">
        <v>1197</v>
      </c>
      <c r="M1485" s="15">
        <v>11</v>
      </c>
      <c r="O1485" s="15">
        <v>1197</v>
      </c>
      <c r="P1485" s="15">
        <v>11</v>
      </c>
      <c r="R1485" s="15">
        <f>ROW('us01'!K1197)</f>
        <v>1197</v>
      </c>
      <c r="S1485" s="15">
        <f>COLUMN('us01'!K1197)</f>
        <v>11</v>
      </c>
    </row>
    <row r="1486" spans="3:19">
      <c r="C1486" s="476">
        <v>1196</v>
      </c>
      <c r="D1486" s="476">
        <v>11</v>
      </c>
      <c r="E1486" s="476"/>
      <c r="F1486" s="476">
        <v>1197</v>
      </c>
      <c r="G1486" s="15">
        <v>11</v>
      </c>
      <c r="I1486" s="15">
        <v>1197</v>
      </c>
      <c r="J1486" s="15">
        <v>11</v>
      </c>
      <c r="L1486" s="15">
        <v>1198</v>
      </c>
      <c r="M1486" s="15">
        <v>11</v>
      </c>
      <c r="O1486" s="15">
        <v>1198</v>
      </c>
      <c r="P1486" s="15">
        <v>11</v>
      </c>
      <c r="R1486" s="15">
        <f>ROW('us01'!K1198)</f>
        <v>1198</v>
      </c>
      <c r="S1486" s="15">
        <f>COLUMN('us01'!K1198)</f>
        <v>11</v>
      </c>
    </row>
    <row r="1487" spans="3:19">
      <c r="C1487" s="476">
        <v>1197</v>
      </c>
      <c r="D1487" s="476">
        <v>11</v>
      </c>
      <c r="E1487" s="476"/>
      <c r="F1487" s="476">
        <v>1198</v>
      </c>
      <c r="G1487" s="15">
        <v>11</v>
      </c>
      <c r="I1487" s="15">
        <v>1198</v>
      </c>
      <c r="J1487" s="15">
        <v>11</v>
      </c>
      <c r="L1487" s="15">
        <v>1199</v>
      </c>
      <c r="M1487" s="15">
        <v>11</v>
      </c>
      <c r="O1487" s="15">
        <v>1199</v>
      </c>
      <c r="P1487" s="15">
        <v>11</v>
      </c>
      <c r="R1487" s="15">
        <f>ROW('us01'!K1199)</f>
        <v>1199</v>
      </c>
      <c r="S1487" s="15">
        <f>COLUMN('us01'!K1199)</f>
        <v>11</v>
      </c>
    </row>
    <row r="1488" spans="3:19">
      <c r="C1488" s="476">
        <v>1198</v>
      </c>
      <c r="D1488" s="476">
        <v>11</v>
      </c>
      <c r="E1488" s="476"/>
      <c r="F1488" s="476">
        <v>1199</v>
      </c>
      <c r="G1488" s="15">
        <v>11</v>
      </c>
      <c r="I1488" s="15">
        <v>1199</v>
      </c>
      <c r="J1488" s="15">
        <v>11</v>
      </c>
      <c r="L1488" s="15">
        <v>1200</v>
      </c>
      <c r="M1488" s="15">
        <v>11</v>
      </c>
      <c r="O1488" s="15">
        <v>1200</v>
      </c>
      <c r="P1488" s="15">
        <v>11</v>
      </c>
      <c r="R1488" s="15">
        <f>ROW('us01'!K1200)</f>
        <v>1200</v>
      </c>
      <c r="S1488" s="15">
        <f>COLUMN('us01'!K1200)</f>
        <v>11</v>
      </c>
    </row>
    <row r="1489" spans="3:19">
      <c r="C1489" s="476">
        <v>1199</v>
      </c>
      <c r="D1489" s="476">
        <v>11</v>
      </c>
      <c r="E1489" s="476"/>
      <c r="F1489" s="476">
        <v>1200</v>
      </c>
      <c r="G1489" s="15">
        <v>11</v>
      </c>
      <c r="I1489" s="15">
        <v>1200</v>
      </c>
      <c r="J1489" s="15">
        <v>11</v>
      </c>
      <c r="L1489" s="15">
        <v>1201</v>
      </c>
      <c r="M1489" s="15">
        <v>11</v>
      </c>
      <c r="O1489" s="15">
        <v>1201</v>
      </c>
      <c r="P1489" s="15">
        <v>11</v>
      </c>
      <c r="R1489" s="15">
        <f>ROW('us01'!K1201)</f>
        <v>1201</v>
      </c>
      <c r="S1489" s="15">
        <f>COLUMN('us01'!K1201)</f>
        <v>11</v>
      </c>
    </row>
    <row r="1490" spans="3:19">
      <c r="C1490" s="476">
        <v>1200</v>
      </c>
      <c r="D1490" s="476">
        <v>11</v>
      </c>
      <c r="E1490" s="476"/>
      <c r="F1490" s="476">
        <v>1201</v>
      </c>
      <c r="G1490" s="15">
        <v>11</v>
      </c>
      <c r="I1490" s="15">
        <v>1201</v>
      </c>
      <c r="J1490" s="15">
        <v>11</v>
      </c>
      <c r="L1490" s="15">
        <v>1202</v>
      </c>
      <c r="M1490" s="15">
        <v>11</v>
      </c>
      <c r="O1490" s="15">
        <v>1202</v>
      </c>
      <c r="P1490" s="15">
        <v>11</v>
      </c>
      <c r="R1490" s="15">
        <f>ROW('us01'!K1202)</f>
        <v>1202</v>
      </c>
      <c r="S1490" s="15">
        <f>COLUMN('us01'!K1202)</f>
        <v>11</v>
      </c>
    </row>
    <row r="1491" spans="3:19">
      <c r="C1491" s="476">
        <v>1201</v>
      </c>
      <c r="D1491" s="476">
        <v>11</v>
      </c>
      <c r="E1491" s="476"/>
      <c r="F1491" s="476">
        <v>1202</v>
      </c>
      <c r="G1491" s="15">
        <v>11</v>
      </c>
      <c r="I1491" s="15">
        <v>1202</v>
      </c>
      <c r="J1491" s="15">
        <v>11</v>
      </c>
      <c r="L1491" s="15">
        <v>1203</v>
      </c>
      <c r="M1491" s="15">
        <v>11</v>
      </c>
      <c r="O1491" s="15">
        <v>1203</v>
      </c>
      <c r="P1491" s="15">
        <v>11</v>
      </c>
      <c r="R1491" s="15">
        <f>ROW('us01'!K1203)</f>
        <v>1203</v>
      </c>
      <c r="S1491" s="15">
        <f>COLUMN('us01'!K1203)</f>
        <v>11</v>
      </c>
    </row>
    <row r="1492" spans="3:19">
      <c r="C1492" s="476">
        <v>1202</v>
      </c>
      <c r="D1492" s="476">
        <v>11</v>
      </c>
      <c r="E1492" s="476"/>
      <c r="F1492" s="476">
        <v>1203</v>
      </c>
      <c r="G1492" s="15">
        <v>11</v>
      </c>
      <c r="I1492" s="15">
        <v>1203</v>
      </c>
      <c r="J1492" s="15">
        <v>11</v>
      </c>
      <c r="L1492" s="15">
        <v>1204</v>
      </c>
      <c r="M1492" s="15">
        <v>11</v>
      </c>
      <c r="O1492" s="15">
        <v>1204</v>
      </c>
      <c r="P1492" s="15">
        <v>11</v>
      </c>
      <c r="R1492" s="15">
        <f>ROW('us01'!K1204)</f>
        <v>1204</v>
      </c>
      <c r="S1492" s="15">
        <f>COLUMN('us01'!K1204)</f>
        <v>11</v>
      </c>
    </row>
    <row r="1493" spans="3:19">
      <c r="C1493" s="476">
        <v>1203</v>
      </c>
      <c r="D1493" s="476">
        <v>11</v>
      </c>
      <c r="E1493" s="476"/>
      <c r="F1493" s="476">
        <v>1204</v>
      </c>
      <c r="G1493" s="15">
        <v>11</v>
      </c>
      <c r="I1493" s="15">
        <v>1204</v>
      </c>
      <c r="J1493" s="15">
        <v>11</v>
      </c>
      <c r="L1493" s="15">
        <v>1205</v>
      </c>
      <c r="M1493" s="15">
        <v>11</v>
      </c>
      <c r="O1493" s="15">
        <v>1205</v>
      </c>
      <c r="P1493" s="15">
        <v>11</v>
      </c>
      <c r="R1493" s="15">
        <f>ROW('us01'!K1205)</f>
        <v>1205</v>
      </c>
      <c r="S1493" s="15">
        <f>COLUMN('us01'!K1205)</f>
        <v>11</v>
      </c>
    </row>
    <row r="1494" spans="3:19">
      <c r="C1494" s="476">
        <v>1204</v>
      </c>
      <c r="D1494" s="476">
        <v>11</v>
      </c>
      <c r="E1494" s="476"/>
      <c r="F1494" s="476">
        <v>1205</v>
      </c>
      <c r="G1494" s="15">
        <v>11</v>
      </c>
      <c r="I1494" s="15">
        <v>1205</v>
      </c>
      <c r="J1494" s="15">
        <v>11</v>
      </c>
      <c r="L1494" s="15">
        <v>1206</v>
      </c>
      <c r="M1494" s="15">
        <v>11</v>
      </c>
      <c r="O1494" s="15">
        <v>1206</v>
      </c>
      <c r="P1494" s="15">
        <v>11</v>
      </c>
      <c r="R1494" s="15">
        <f>ROW('us01'!K1206)</f>
        <v>1206</v>
      </c>
      <c r="S1494" s="15">
        <f>COLUMN('us01'!K1206)</f>
        <v>11</v>
      </c>
    </row>
    <row r="1495" spans="3:19">
      <c r="C1495" s="476">
        <v>1205</v>
      </c>
      <c r="D1495" s="476">
        <v>11</v>
      </c>
      <c r="E1495" s="476"/>
      <c r="F1495" s="476">
        <v>1206</v>
      </c>
      <c r="G1495" s="15">
        <v>11</v>
      </c>
      <c r="I1495" s="15">
        <v>1206</v>
      </c>
      <c r="J1495" s="15">
        <v>11</v>
      </c>
      <c r="L1495" s="15">
        <v>1207</v>
      </c>
      <c r="M1495" s="15">
        <v>11</v>
      </c>
      <c r="O1495" s="15">
        <v>1207</v>
      </c>
      <c r="P1495" s="15">
        <v>11</v>
      </c>
      <c r="R1495" s="15">
        <f>ROW('us01'!K1207)</f>
        <v>1207</v>
      </c>
      <c r="S1495" s="15">
        <f>COLUMN('us01'!K1207)</f>
        <v>11</v>
      </c>
    </row>
    <row r="1496" spans="3:19">
      <c r="C1496" s="476">
        <v>1206</v>
      </c>
      <c r="D1496" s="476">
        <v>11</v>
      </c>
      <c r="E1496" s="476"/>
      <c r="F1496" s="476">
        <v>1207</v>
      </c>
      <c r="G1496" s="15">
        <v>11</v>
      </c>
      <c r="I1496" s="15">
        <v>1207</v>
      </c>
      <c r="J1496" s="15">
        <v>11</v>
      </c>
      <c r="L1496" s="15">
        <v>1208</v>
      </c>
      <c r="M1496" s="15">
        <v>11</v>
      </c>
      <c r="O1496" s="15">
        <v>1208</v>
      </c>
      <c r="P1496" s="15">
        <v>11</v>
      </c>
      <c r="R1496" s="15">
        <f>ROW('us01'!K1208)</f>
        <v>1208</v>
      </c>
      <c r="S1496" s="15">
        <f>COLUMN('us01'!K1208)</f>
        <v>11</v>
      </c>
    </row>
    <row r="1497" spans="3:19">
      <c r="C1497" s="476">
        <v>1207</v>
      </c>
      <c r="D1497" s="476">
        <v>11</v>
      </c>
      <c r="E1497" s="476"/>
      <c r="F1497" s="476">
        <v>1208</v>
      </c>
      <c r="G1497" s="15">
        <v>11</v>
      </c>
      <c r="I1497" s="15">
        <v>1208</v>
      </c>
      <c r="J1497" s="15">
        <v>11</v>
      </c>
      <c r="L1497" s="15">
        <v>1209</v>
      </c>
      <c r="M1497" s="15">
        <v>11</v>
      </c>
      <c r="O1497" s="15">
        <v>1209</v>
      </c>
      <c r="P1497" s="15">
        <v>11</v>
      </c>
      <c r="R1497" s="15">
        <f>ROW('us01'!K1209)</f>
        <v>1209</v>
      </c>
      <c r="S1497" s="15">
        <f>COLUMN('us01'!K1209)</f>
        <v>11</v>
      </c>
    </row>
    <row r="1498" spans="3:19">
      <c r="C1498" s="476">
        <v>1208</v>
      </c>
      <c r="D1498" s="476">
        <v>11</v>
      </c>
      <c r="E1498" s="476"/>
      <c r="F1498" s="476">
        <v>1209</v>
      </c>
      <c r="G1498" s="15">
        <v>11</v>
      </c>
      <c r="I1498" s="15">
        <v>1209</v>
      </c>
      <c r="J1498" s="15">
        <v>11</v>
      </c>
      <c r="L1498" s="15">
        <v>1210</v>
      </c>
      <c r="M1498" s="15">
        <v>11</v>
      </c>
      <c r="O1498" s="15">
        <v>1210</v>
      </c>
      <c r="P1498" s="15">
        <v>11</v>
      </c>
      <c r="R1498" s="15">
        <f>ROW('us01'!K1210)</f>
        <v>1210</v>
      </c>
      <c r="S1498" s="15">
        <f>COLUMN('us01'!K1210)</f>
        <v>11</v>
      </c>
    </row>
    <row r="1499" spans="3:19">
      <c r="C1499" s="476">
        <v>1209</v>
      </c>
      <c r="D1499" s="476">
        <v>11</v>
      </c>
      <c r="E1499" s="476"/>
      <c r="F1499" s="476">
        <v>1210</v>
      </c>
      <c r="G1499" s="15">
        <v>11</v>
      </c>
      <c r="I1499" s="15">
        <v>1210</v>
      </c>
      <c r="J1499" s="15">
        <v>11</v>
      </c>
      <c r="L1499" s="15">
        <v>1211</v>
      </c>
      <c r="M1499" s="15">
        <v>11</v>
      </c>
      <c r="O1499" s="15">
        <v>1211</v>
      </c>
      <c r="P1499" s="15">
        <v>11</v>
      </c>
      <c r="R1499" s="15">
        <f>ROW('us01'!K1211)</f>
        <v>1211</v>
      </c>
      <c r="S1499" s="15">
        <f>COLUMN('us01'!K1211)</f>
        <v>11</v>
      </c>
    </row>
    <row r="1500" spans="3:19">
      <c r="C1500" s="476">
        <v>1210</v>
      </c>
      <c r="D1500" s="476">
        <v>11</v>
      </c>
      <c r="E1500" s="476"/>
      <c r="F1500" s="476">
        <v>1211</v>
      </c>
      <c r="G1500" s="15">
        <v>11</v>
      </c>
      <c r="I1500" s="15">
        <v>1211</v>
      </c>
      <c r="J1500" s="15">
        <v>11</v>
      </c>
      <c r="L1500" s="15">
        <v>1212</v>
      </c>
      <c r="M1500" s="15">
        <v>11</v>
      </c>
      <c r="O1500" s="15">
        <v>1212</v>
      </c>
      <c r="P1500" s="15">
        <v>11</v>
      </c>
      <c r="R1500" s="15">
        <f>ROW('us01'!K1212)</f>
        <v>1212</v>
      </c>
      <c r="S1500" s="15">
        <f>COLUMN('us01'!K1212)</f>
        <v>11</v>
      </c>
    </row>
    <row r="1501" spans="3:19">
      <c r="C1501" s="476">
        <v>1211</v>
      </c>
      <c r="D1501" s="476">
        <v>11</v>
      </c>
      <c r="E1501" s="476"/>
      <c r="F1501" s="476">
        <v>1212</v>
      </c>
      <c r="G1501" s="15">
        <v>11</v>
      </c>
      <c r="I1501" s="15">
        <v>1212</v>
      </c>
      <c r="J1501" s="15">
        <v>11</v>
      </c>
      <c r="L1501" s="15">
        <v>1213</v>
      </c>
      <c r="M1501" s="15">
        <v>11</v>
      </c>
      <c r="O1501" s="15">
        <v>1213</v>
      </c>
      <c r="P1501" s="15">
        <v>11</v>
      </c>
      <c r="R1501" s="15">
        <f>ROW('us01'!K1213)</f>
        <v>1213</v>
      </c>
      <c r="S1501" s="15">
        <f>COLUMN('us01'!K1213)</f>
        <v>11</v>
      </c>
    </row>
    <row r="1502" spans="3:19">
      <c r="C1502" s="476">
        <v>1212</v>
      </c>
      <c r="D1502" s="476">
        <v>11</v>
      </c>
      <c r="E1502" s="476"/>
      <c r="F1502" s="476">
        <v>1213</v>
      </c>
      <c r="G1502" s="15">
        <v>11</v>
      </c>
      <c r="I1502" s="15">
        <v>1213</v>
      </c>
      <c r="J1502" s="15">
        <v>11</v>
      </c>
      <c r="L1502" s="15">
        <v>1214</v>
      </c>
      <c r="M1502" s="15">
        <v>11</v>
      </c>
      <c r="O1502" s="15">
        <v>1214</v>
      </c>
      <c r="P1502" s="15">
        <v>11</v>
      </c>
      <c r="R1502" s="15">
        <f>ROW('us01'!K1214)</f>
        <v>1214</v>
      </c>
      <c r="S1502" s="15">
        <f>COLUMN('us01'!K1214)</f>
        <v>11</v>
      </c>
    </row>
    <row r="1503" spans="3:19">
      <c r="C1503" s="476">
        <v>1213</v>
      </c>
      <c r="D1503" s="476">
        <v>11</v>
      </c>
      <c r="E1503" s="476"/>
      <c r="F1503" s="476">
        <v>1214</v>
      </c>
      <c r="G1503" s="15">
        <v>11</v>
      </c>
      <c r="I1503" s="15">
        <v>1214</v>
      </c>
      <c r="J1503" s="15">
        <v>11</v>
      </c>
      <c r="L1503" s="15">
        <v>1215</v>
      </c>
      <c r="M1503" s="15">
        <v>11</v>
      </c>
      <c r="O1503" s="15">
        <v>1215</v>
      </c>
      <c r="P1503" s="15">
        <v>11</v>
      </c>
      <c r="R1503" s="15">
        <f>ROW('us01'!K1215)</f>
        <v>1215</v>
      </c>
      <c r="S1503" s="15">
        <f>COLUMN('us01'!K1215)</f>
        <v>11</v>
      </c>
    </row>
    <row r="1504" spans="3:19">
      <c r="C1504" s="476">
        <v>1214</v>
      </c>
      <c r="D1504" s="476">
        <v>11</v>
      </c>
      <c r="E1504" s="476"/>
      <c r="F1504" s="476">
        <v>1215</v>
      </c>
      <c r="G1504" s="15">
        <v>11</v>
      </c>
      <c r="I1504" s="15">
        <v>1215</v>
      </c>
      <c r="J1504" s="15">
        <v>11</v>
      </c>
      <c r="L1504" s="15">
        <v>1216</v>
      </c>
      <c r="M1504" s="15">
        <v>11</v>
      </c>
      <c r="O1504" s="15">
        <v>1216</v>
      </c>
      <c r="P1504" s="15">
        <v>11</v>
      </c>
      <c r="R1504" s="15">
        <f>ROW('us01'!K1216)</f>
        <v>1216</v>
      </c>
      <c r="S1504" s="15">
        <f>COLUMN('us01'!K1216)</f>
        <v>11</v>
      </c>
    </row>
    <row r="1505" spans="3:19">
      <c r="C1505" s="476">
        <v>1215</v>
      </c>
      <c r="D1505" s="476">
        <v>11</v>
      </c>
      <c r="E1505" s="476"/>
      <c r="F1505" s="476">
        <v>1216</v>
      </c>
      <c r="G1505" s="15">
        <v>11</v>
      </c>
      <c r="I1505" s="15">
        <v>1216</v>
      </c>
      <c r="J1505" s="15">
        <v>11</v>
      </c>
      <c r="L1505" s="15">
        <v>1217</v>
      </c>
      <c r="M1505" s="15">
        <v>11</v>
      </c>
      <c r="O1505" s="15">
        <v>1217</v>
      </c>
      <c r="P1505" s="15">
        <v>11</v>
      </c>
      <c r="R1505" s="15">
        <f>ROW('us01'!K1217)</f>
        <v>1217</v>
      </c>
      <c r="S1505" s="15">
        <f>COLUMN('us01'!K1217)</f>
        <v>11</v>
      </c>
    </row>
    <row r="1506" spans="3:19">
      <c r="C1506" s="476">
        <v>1216</v>
      </c>
      <c r="D1506" s="476">
        <v>11</v>
      </c>
      <c r="E1506" s="476"/>
      <c r="F1506" s="476">
        <v>1217</v>
      </c>
      <c r="G1506" s="15">
        <v>11</v>
      </c>
      <c r="I1506" s="15">
        <v>1217</v>
      </c>
      <c r="J1506" s="15">
        <v>11</v>
      </c>
      <c r="L1506" s="15">
        <v>1218</v>
      </c>
      <c r="M1506" s="15">
        <v>11</v>
      </c>
      <c r="O1506" s="15">
        <v>1218</v>
      </c>
      <c r="P1506" s="15">
        <v>11</v>
      </c>
      <c r="R1506" s="15">
        <f>ROW('us01'!K1218)</f>
        <v>1218</v>
      </c>
      <c r="S1506" s="15">
        <f>COLUMN('us01'!K1218)</f>
        <v>11</v>
      </c>
    </row>
    <row r="1507" spans="3:19">
      <c r="C1507" s="476">
        <v>1217</v>
      </c>
      <c r="D1507" s="476">
        <v>11</v>
      </c>
      <c r="E1507" s="476"/>
      <c r="F1507" s="476">
        <v>1218</v>
      </c>
      <c r="G1507" s="15">
        <v>11</v>
      </c>
      <c r="I1507" s="15">
        <v>1218</v>
      </c>
      <c r="J1507" s="15">
        <v>11</v>
      </c>
      <c r="L1507" s="15">
        <v>1219</v>
      </c>
      <c r="M1507" s="15">
        <v>11</v>
      </c>
      <c r="O1507" s="15">
        <v>1219</v>
      </c>
      <c r="P1507" s="15">
        <v>11</v>
      </c>
      <c r="R1507" s="15">
        <f>ROW('us01'!K1219)</f>
        <v>1219</v>
      </c>
      <c r="S1507" s="15">
        <f>COLUMN('us01'!K1219)</f>
        <v>11</v>
      </c>
    </row>
    <row r="1508" spans="3:19">
      <c r="C1508" s="476">
        <v>1218</v>
      </c>
      <c r="D1508" s="476">
        <v>11</v>
      </c>
      <c r="E1508" s="476"/>
      <c r="F1508" s="476">
        <v>1219</v>
      </c>
      <c r="G1508" s="15">
        <v>11</v>
      </c>
      <c r="I1508" s="15">
        <v>1219</v>
      </c>
      <c r="J1508" s="15">
        <v>11</v>
      </c>
      <c r="L1508" s="15">
        <v>1220</v>
      </c>
      <c r="M1508" s="15">
        <v>11</v>
      </c>
      <c r="O1508" s="15">
        <v>1220</v>
      </c>
      <c r="P1508" s="15">
        <v>11</v>
      </c>
      <c r="R1508" s="15">
        <f>ROW('us01'!K1220)</f>
        <v>1220</v>
      </c>
      <c r="S1508" s="15">
        <f>COLUMN('us01'!K1220)</f>
        <v>11</v>
      </c>
    </row>
    <row r="1509" spans="3:19">
      <c r="C1509" s="476">
        <v>1219</v>
      </c>
      <c r="D1509" s="476">
        <v>11</v>
      </c>
      <c r="E1509" s="476"/>
      <c r="F1509" s="476">
        <v>1220</v>
      </c>
      <c r="G1509" s="15">
        <v>11</v>
      </c>
      <c r="I1509" s="15">
        <v>1220</v>
      </c>
      <c r="J1509" s="15">
        <v>11</v>
      </c>
      <c r="L1509" s="15">
        <v>1221</v>
      </c>
      <c r="M1509" s="15">
        <v>11</v>
      </c>
      <c r="O1509" s="15">
        <v>1221</v>
      </c>
      <c r="P1509" s="15">
        <v>11</v>
      </c>
      <c r="R1509" s="15">
        <f>ROW('us01'!K1221)</f>
        <v>1221</v>
      </c>
      <c r="S1509" s="15">
        <f>COLUMN('us01'!K1221)</f>
        <v>11</v>
      </c>
    </row>
    <row r="1510" spans="3:19">
      <c r="C1510" s="476">
        <v>1220</v>
      </c>
      <c r="D1510" s="476">
        <v>11</v>
      </c>
      <c r="E1510" s="476"/>
      <c r="F1510" s="476">
        <v>1221</v>
      </c>
      <c r="G1510" s="15">
        <v>11</v>
      </c>
      <c r="I1510" s="15">
        <v>1221</v>
      </c>
      <c r="J1510" s="15">
        <v>11</v>
      </c>
      <c r="L1510" s="15">
        <v>1222</v>
      </c>
      <c r="M1510" s="15">
        <v>11</v>
      </c>
      <c r="O1510" s="15">
        <v>1222</v>
      </c>
      <c r="P1510" s="15">
        <v>11</v>
      </c>
      <c r="R1510" s="15">
        <f>ROW('us01'!K1222)</f>
        <v>1222</v>
      </c>
      <c r="S1510" s="15">
        <f>COLUMN('us01'!K1222)</f>
        <v>11</v>
      </c>
    </row>
    <row r="1511" spans="3:19">
      <c r="C1511" s="476">
        <v>1221</v>
      </c>
      <c r="D1511" s="476">
        <v>11</v>
      </c>
      <c r="E1511" s="476"/>
      <c r="F1511" s="476">
        <v>1222</v>
      </c>
      <c r="G1511" s="15">
        <v>11</v>
      </c>
      <c r="I1511" s="15">
        <v>1222</v>
      </c>
      <c r="J1511" s="15">
        <v>11</v>
      </c>
      <c r="L1511" s="15">
        <v>1223</v>
      </c>
      <c r="M1511" s="15">
        <v>11</v>
      </c>
      <c r="O1511" s="15">
        <v>1223</v>
      </c>
      <c r="P1511" s="15">
        <v>11</v>
      </c>
      <c r="R1511" s="15">
        <f>ROW('us01'!K1223)</f>
        <v>1223</v>
      </c>
      <c r="S1511" s="15">
        <f>COLUMN('us01'!K1223)</f>
        <v>11</v>
      </c>
    </row>
    <row r="1512" spans="3:19">
      <c r="C1512" s="476">
        <v>1222</v>
      </c>
      <c r="D1512" s="476">
        <v>11</v>
      </c>
      <c r="E1512" s="476"/>
      <c r="F1512" s="476">
        <v>1223</v>
      </c>
      <c r="G1512" s="15">
        <v>11</v>
      </c>
      <c r="I1512" s="15">
        <v>1223</v>
      </c>
      <c r="J1512" s="15">
        <v>11</v>
      </c>
      <c r="L1512" s="15">
        <v>1224</v>
      </c>
      <c r="M1512" s="15">
        <v>11</v>
      </c>
      <c r="O1512" s="15">
        <v>1224</v>
      </c>
      <c r="P1512" s="15">
        <v>11</v>
      </c>
      <c r="R1512" s="15">
        <f>ROW('us01'!K1224)</f>
        <v>1224</v>
      </c>
      <c r="S1512" s="15">
        <f>COLUMN('us01'!K1224)</f>
        <v>11</v>
      </c>
    </row>
    <row r="1513" spans="3:19">
      <c r="C1513" s="476">
        <v>1223</v>
      </c>
      <c r="D1513" s="476">
        <v>11</v>
      </c>
      <c r="E1513" s="476"/>
      <c r="F1513" s="476">
        <v>1224</v>
      </c>
      <c r="G1513" s="15">
        <v>11</v>
      </c>
      <c r="I1513" s="15">
        <v>1224</v>
      </c>
      <c r="J1513" s="15">
        <v>11</v>
      </c>
      <c r="L1513" s="15">
        <v>1225</v>
      </c>
      <c r="M1513" s="15">
        <v>11</v>
      </c>
      <c r="O1513" s="15">
        <v>1225</v>
      </c>
      <c r="P1513" s="15">
        <v>11</v>
      </c>
      <c r="R1513" s="15">
        <f>ROW('us01'!K1225)</f>
        <v>1225</v>
      </c>
      <c r="S1513" s="15">
        <f>COLUMN('us01'!K1225)</f>
        <v>11</v>
      </c>
    </row>
    <row r="1514" spans="3:19">
      <c r="C1514" s="476">
        <v>1224</v>
      </c>
      <c r="D1514" s="476">
        <v>11</v>
      </c>
      <c r="E1514" s="476"/>
      <c r="F1514" s="476">
        <v>1225</v>
      </c>
      <c r="G1514" s="15">
        <v>11</v>
      </c>
      <c r="I1514" s="15">
        <v>1225</v>
      </c>
      <c r="J1514" s="15">
        <v>11</v>
      </c>
      <c r="L1514" s="15">
        <v>1226</v>
      </c>
      <c r="M1514" s="15">
        <v>11</v>
      </c>
      <c r="O1514" s="15">
        <v>1226</v>
      </c>
      <c r="P1514" s="15">
        <v>11</v>
      </c>
      <c r="R1514" s="15">
        <f>ROW('us01'!K1226)</f>
        <v>1226</v>
      </c>
      <c r="S1514" s="15">
        <f>COLUMN('us01'!K1226)</f>
        <v>11</v>
      </c>
    </row>
    <row r="1515" spans="3:19">
      <c r="C1515" s="476">
        <v>1225</v>
      </c>
      <c r="D1515" s="476">
        <v>11</v>
      </c>
      <c r="E1515" s="476"/>
      <c r="F1515" s="476">
        <v>1226</v>
      </c>
      <c r="G1515" s="15">
        <v>11</v>
      </c>
      <c r="I1515" s="15">
        <v>1226</v>
      </c>
      <c r="J1515" s="15">
        <v>11</v>
      </c>
      <c r="L1515" s="15">
        <v>1227</v>
      </c>
      <c r="M1515" s="15">
        <v>11</v>
      </c>
      <c r="O1515" s="15">
        <v>1227</v>
      </c>
      <c r="P1515" s="15">
        <v>11</v>
      </c>
      <c r="R1515" s="15">
        <f>ROW('us01'!K1227)</f>
        <v>1227</v>
      </c>
      <c r="S1515" s="15">
        <f>COLUMN('us01'!K1227)</f>
        <v>11</v>
      </c>
    </row>
    <row r="1516" spans="3:19">
      <c r="C1516" s="476">
        <v>1226</v>
      </c>
      <c r="D1516" s="476">
        <v>11</v>
      </c>
      <c r="E1516" s="476"/>
      <c r="F1516" s="476">
        <v>1227</v>
      </c>
      <c r="G1516" s="15">
        <v>11</v>
      </c>
      <c r="I1516" s="15">
        <v>1227</v>
      </c>
      <c r="J1516" s="15">
        <v>11</v>
      </c>
      <c r="L1516" s="15">
        <v>1228</v>
      </c>
      <c r="M1516" s="15">
        <v>11</v>
      </c>
      <c r="O1516" s="15">
        <v>1228</v>
      </c>
      <c r="P1516" s="15">
        <v>11</v>
      </c>
      <c r="R1516" s="15">
        <f>ROW('us01'!K1228)</f>
        <v>1228</v>
      </c>
      <c r="S1516" s="15">
        <f>COLUMN('us01'!K1228)</f>
        <v>11</v>
      </c>
    </row>
    <row r="1517" spans="3:19">
      <c r="C1517" s="476">
        <v>1227</v>
      </c>
      <c r="D1517" s="476">
        <v>11</v>
      </c>
      <c r="E1517" s="476"/>
      <c r="F1517" s="476">
        <v>1228</v>
      </c>
      <c r="G1517" s="15">
        <v>11</v>
      </c>
      <c r="I1517" s="15">
        <v>1228</v>
      </c>
      <c r="J1517" s="15">
        <v>11</v>
      </c>
      <c r="L1517" s="15">
        <v>1229</v>
      </c>
      <c r="M1517" s="15">
        <v>11</v>
      </c>
      <c r="O1517" s="15">
        <v>1229</v>
      </c>
      <c r="P1517" s="15">
        <v>11</v>
      </c>
      <c r="R1517" s="15">
        <f>ROW('us01'!K1229)</f>
        <v>1229</v>
      </c>
      <c r="S1517" s="15">
        <f>COLUMN('us01'!K1229)</f>
        <v>11</v>
      </c>
    </row>
    <row r="1518" spans="3:19">
      <c r="C1518" s="476">
        <v>1228</v>
      </c>
      <c r="D1518" s="476">
        <v>11</v>
      </c>
      <c r="E1518" s="476"/>
      <c r="F1518" s="476">
        <v>1229</v>
      </c>
      <c r="G1518" s="15">
        <v>11</v>
      </c>
      <c r="I1518" s="15">
        <v>1229</v>
      </c>
      <c r="J1518" s="15">
        <v>11</v>
      </c>
      <c r="L1518" s="15">
        <v>1230</v>
      </c>
      <c r="M1518" s="15">
        <v>11</v>
      </c>
      <c r="O1518" s="15">
        <v>1230</v>
      </c>
      <c r="P1518" s="15">
        <v>11</v>
      </c>
      <c r="R1518" s="15">
        <f>ROW('us01'!K1230)</f>
        <v>1230</v>
      </c>
      <c r="S1518" s="15">
        <f>COLUMN('us01'!K1230)</f>
        <v>11</v>
      </c>
    </row>
    <row r="1519" spans="3:19">
      <c r="C1519" s="476">
        <v>1229</v>
      </c>
      <c r="D1519" s="476">
        <v>11</v>
      </c>
      <c r="E1519" s="476"/>
      <c r="F1519" s="476">
        <v>1230</v>
      </c>
      <c r="G1519" s="15">
        <v>11</v>
      </c>
      <c r="I1519" s="15">
        <v>1230</v>
      </c>
      <c r="J1519" s="15">
        <v>11</v>
      </c>
      <c r="L1519" s="15">
        <v>1231</v>
      </c>
      <c r="M1519" s="15">
        <v>11</v>
      </c>
      <c r="O1519" s="15">
        <v>1231</v>
      </c>
      <c r="P1519" s="15">
        <v>11</v>
      </c>
      <c r="R1519" s="15">
        <f>ROW('us01'!K1231)</f>
        <v>1231</v>
      </c>
      <c r="S1519" s="15">
        <f>COLUMN('us01'!K1231)</f>
        <v>11</v>
      </c>
    </row>
    <row r="1520" spans="3:19">
      <c r="C1520" s="476">
        <v>1230</v>
      </c>
      <c r="D1520" s="476">
        <v>11</v>
      </c>
      <c r="E1520" s="476"/>
      <c r="F1520" s="476">
        <v>1231</v>
      </c>
      <c r="G1520" s="15">
        <v>11</v>
      </c>
      <c r="I1520" s="15">
        <v>1231</v>
      </c>
      <c r="J1520" s="15">
        <v>11</v>
      </c>
      <c r="L1520" s="15">
        <v>1232</v>
      </c>
      <c r="M1520" s="15">
        <v>11</v>
      </c>
      <c r="O1520" s="15">
        <v>1232</v>
      </c>
      <c r="P1520" s="15">
        <v>11</v>
      </c>
      <c r="R1520" s="15">
        <f>ROW('us01'!K1232)</f>
        <v>1232</v>
      </c>
      <c r="S1520" s="15">
        <f>COLUMN('us01'!K1232)</f>
        <v>11</v>
      </c>
    </row>
    <row r="1521" spans="3:19">
      <c r="C1521" s="476">
        <v>1231</v>
      </c>
      <c r="D1521" s="476">
        <v>11</v>
      </c>
      <c r="E1521" s="476"/>
      <c r="F1521" s="476">
        <v>1232</v>
      </c>
      <c r="G1521" s="15">
        <v>11</v>
      </c>
      <c r="I1521" s="15">
        <v>1232</v>
      </c>
      <c r="J1521" s="15">
        <v>11</v>
      </c>
      <c r="L1521" s="15">
        <v>1233</v>
      </c>
      <c r="M1521" s="15">
        <v>11</v>
      </c>
      <c r="O1521" s="15">
        <v>1233</v>
      </c>
      <c r="P1521" s="15">
        <v>11</v>
      </c>
      <c r="R1521" s="15">
        <f>ROW('us01'!K1233)</f>
        <v>1233</v>
      </c>
      <c r="S1521" s="15">
        <f>COLUMN('us01'!K1233)</f>
        <v>11</v>
      </c>
    </row>
    <row r="1522" spans="3:19">
      <c r="C1522" s="476">
        <v>1232</v>
      </c>
      <c r="D1522" s="476">
        <v>11</v>
      </c>
      <c r="E1522" s="476"/>
      <c r="F1522" s="476">
        <v>1233</v>
      </c>
      <c r="G1522" s="15">
        <v>11</v>
      </c>
      <c r="I1522" s="15">
        <v>1233</v>
      </c>
      <c r="J1522" s="15">
        <v>11</v>
      </c>
      <c r="L1522" s="15">
        <v>1234</v>
      </c>
      <c r="M1522" s="15">
        <v>11</v>
      </c>
      <c r="O1522" s="15">
        <v>1234</v>
      </c>
      <c r="P1522" s="15">
        <v>11</v>
      </c>
      <c r="R1522" s="15">
        <f>ROW('us01'!K1234)</f>
        <v>1234</v>
      </c>
      <c r="S1522" s="15">
        <f>COLUMN('us01'!K1234)</f>
        <v>11</v>
      </c>
    </row>
    <row r="1523" spans="3:19">
      <c r="C1523" s="476">
        <v>1233</v>
      </c>
      <c r="D1523" s="476">
        <v>11</v>
      </c>
      <c r="E1523" s="476"/>
      <c r="F1523" s="476">
        <v>1234</v>
      </c>
      <c r="G1523" s="15">
        <v>11</v>
      </c>
      <c r="I1523" s="15">
        <v>1234</v>
      </c>
      <c r="J1523" s="15">
        <v>11</v>
      </c>
      <c r="L1523" s="15">
        <v>1235</v>
      </c>
      <c r="M1523" s="15">
        <v>11</v>
      </c>
      <c r="O1523" s="15">
        <v>1235</v>
      </c>
      <c r="P1523" s="15">
        <v>11</v>
      </c>
      <c r="R1523" s="15">
        <f>ROW('us01'!K1235)</f>
        <v>1235</v>
      </c>
      <c r="S1523" s="15">
        <f>COLUMN('us01'!K1235)</f>
        <v>11</v>
      </c>
    </row>
    <row r="1524" spans="3:19">
      <c r="C1524" s="476">
        <v>1234</v>
      </c>
      <c r="D1524" s="476">
        <v>11</v>
      </c>
      <c r="E1524" s="476"/>
      <c r="F1524" s="476">
        <v>1235</v>
      </c>
      <c r="G1524" s="15">
        <v>11</v>
      </c>
      <c r="I1524" s="15">
        <v>1235</v>
      </c>
      <c r="J1524" s="15">
        <v>11</v>
      </c>
      <c r="L1524" s="15">
        <v>1236</v>
      </c>
      <c r="M1524" s="15">
        <v>11</v>
      </c>
      <c r="O1524" s="15">
        <v>1236</v>
      </c>
      <c r="P1524" s="15">
        <v>11</v>
      </c>
      <c r="R1524" s="15">
        <f>ROW('us01'!K1236)</f>
        <v>1236</v>
      </c>
      <c r="S1524" s="15">
        <f>COLUMN('us01'!K1236)</f>
        <v>11</v>
      </c>
    </row>
    <row r="1525" spans="3:19">
      <c r="C1525" s="476">
        <v>1235</v>
      </c>
      <c r="D1525" s="476">
        <v>11</v>
      </c>
      <c r="E1525" s="476"/>
      <c r="F1525" s="476">
        <v>1236</v>
      </c>
      <c r="G1525" s="15">
        <v>11</v>
      </c>
      <c r="I1525" s="15">
        <v>1236</v>
      </c>
      <c r="J1525" s="15">
        <v>11</v>
      </c>
      <c r="L1525" s="15">
        <v>1237</v>
      </c>
      <c r="M1525" s="15">
        <v>11</v>
      </c>
      <c r="O1525" s="15">
        <v>1237</v>
      </c>
      <c r="P1525" s="15">
        <v>11</v>
      </c>
      <c r="R1525" s="15">
        <f>ROW('us01'!K1237)</f>
        <v>1237</v>
      </c>
      <c r="S1525" s="15">
        <f>COLUMN('us01'!K1237)</f>
        <v>11</v>
      </c>
    </row>
    <row r="1526" spans="3:19">
      <c r="C1526" s="476">
        <v>1236</v>
      </c>
      <c r="D1526" s="476">
        <v>11</v>
      </c>
      <c r="E1526" s="476"/>
      <c r="F1526" s="476">
        <v>1237</v>
      </c>
      <c r="G1526" s="15">
        <v>11</v>
      </c>
      <c r="I1526" s="15">
        <v>1237</v>
      </c>
      <c r="J1526" s="15">
        <v>11</v>
      </c>
      <c r="L1526" s="15">
        <v>1238</v>
      </c>
      <c r="M1526" s="15">
        <v>11</v>
      </c>
      <c r="O1526" s="15">
        <v>1238</v>
      </c>
      <c r="P1526" s="15">
        <v>11</v>
      </c>
      <c r="R1526" s="15">
        <f>ROW('us01'!K1238)</f>
        <v>1238</v>
      </c>
      <c r="S1526" s="15">
        <f>COLUMN('us01'!K1238)</f>
        <v>11</v>
      </c>
    </row>
    <row r="1527" spans="3:19">
      <c r="C1527" s="476">
        <v>1237</v>
      </c>
      <c r="D1527" s="476">
        <v>11</v>
      </c>
      <c r="E1527" s="476"/>
      <c r="F1527" s="476">
        <v>1238</v>
      </c>
      <c r="G1527" s="15">
        <v>11</v>
      </c>
      <c r="I1527" s="15">
        <v>1238</v>
      </c>
      <c r="J1527" s="15">
        <v>11</v>
      </c>
      <c r="L1527" s="15">
        <v>1239</v>
      </c>
      <c r="M1527" s="15">
        <v>11</v>
      </c>
      <c r="O1527" s="15">
        <v>1239</v>
      </c>
      <c r="P1527" s="15">
        <v>11</v>
      </c>
      <c r="R1527" s="15">
        <f>ROW('us01'!K1239)</f>
        <v>1239</v>
      </c>
      <c r="S1527" s="15">
        <f>COLUMN('us01'!K1239)</f>
        <v>11</v>
      </c>
    </row>
    <row r="1528" spans="3:19">
      <c r="C1528" s="476">
        <v>1238</v>
      </c>
      <c r="D1528" s="476">
        <v>11</v>
      </c>
      <c r="E1528" s="476"/>
      <c r="F1528" s="476">
        <v>1239</v>
      </c>
      <c r="G1528" s="15">
        <v>11</v>
      </c>
      <c r="I1528" s="15">
        <v>1239</v>
      </c>
      <c r="J1528" s="15">
        <v>11</v>
      </c>
      <c r="L1528" s="15">
        <v>1240</v>
      </c>
      <c r="M1528" s="15">
        <v>11</v>
      </c>
      <c r="O1528" s="15">
        <v>1240</v>
      </c>
      <c r="P1528" s="15">
        <v>11</v>
      </c>
      <c r="R1528" s="15">
        <f>ROW('us01'!K1240)</f>
        <v>1240</v>
      </c>
      <c r="S1528" s="15">
        <f>COLUMN('us01'!K1240)</f>
        <v>11</v>
      </c>
    </row>
    <row r="1529" spans="3:19">
      <c r="C1529" s="476">
        <v>1239</v>
      </c>
      <c r="D1529" s="476">
        <v>11</v>
      </c>
      <c r="E1529" s="476"/>
      <c r="F1529" s="476">
        <v>1240</v>
      </c>
      <c r="G1529" s="15">
        <v>11</v>
      </c>
      <c r="I1529" s="15">
        <v>1240</v>
      </c>
      <c r="J1529" s="15">
        <v>11</v>
      </c>
      <c r="L1529" s="15">
        <v>1241</v>
      </c>
      <c r="M1529" s="15">
        <v>11</v>
      </c>
      <c r="O1529" s="15">
        <v>1241</v>
      </c>
      <c r="P1529" s="15">
        <v>11</v>
      </c>
      <c r="R1529" s="15">
        <f>ROW('us01'!K1241)</f>
        <v>1241</v>
      </c>
      <c r="S1529" s="15">
        <f>COLUMN('us01'!K1241)</f>
        <v>11</v>
      </c>
    </row>
    <row r="1530" spans="3:19">
      <c r="C1530" s="476">
        <v>1240</v>
      </c>
      <c r="D1530" s="476">
        <v>11</v>
      </c>
      <c r="E1530" s="476"/>
      <c r="F1530" s="476">
        <v>1241</v>
      </c>
      <c r="G1530" s="15">
        <v>11</v>
      </c>
      <c r="I1530" s="15">
        <v>1241</v>
      </c>
      <c r="J1530" s="15">
        <v>11</v>
      </c>
      <c r="L1530" s="15">
        <v>1242</v>
      </c>
      <c r="M1530" s="15">
        <v>11</v>
      </c>
      <c r="O1530" s="15">
        <v>1242</v>
      </c>
      <c r="P1530" s="15">
        <v>11</v>
      </c>
      <c r="R1530" s="15">
        <f>ROW('us01'!K1242)</f>
        <v>1242</v>
      </c>
      <c r="S1530" s="15">
        <f>COLUMN('us01'!K1242)</f>
        <v>11</v>
      </c>
    </row>
    <row r="1531" spans="3:19">
      <c r="C1531" s="476">
        <v>1241</v>
      </c>
      <c r="D1531" s="476">
        <v>11</v>
      </c>
      <c r="E1531" s="476"/>
      <c r="F1531" s="476">
        <v>1242</v>
      </c>
      <c r="G1531" s="15">
        <v>11</v>
      </c>
      <c r="I1531" s="15">
        <v>1242</v>
      </c>
      <c r="J1531" s="15">
        <v>11</v>
      </c>
      <c r="L1531" s="15">
        <v>1243</v>
      </c>
      <c r="M1531" s="15">
        <v>11</v>
      </c>
      <c r="O1531" s="15">
        <v>1243</v>
      </c>
      <c r="P1531" s="15">
        <v>11</v>
      </c>
      <c r="R1531" s="15">
        <f>ROW('us01'!K1243)</f>
        <v>1243</v>
      </c>
      <c r="S1531" s="15">
        <f>COLUMN('us01'!K1243)</f>
        <v>11</v>
      </c>
    </row>
    <row r="1532" spans="3:19">
      <c r="C1532" s="476">
        <v>1242</v>
      </c>
      <c r="D1532" s="476">
        <v>11</v>
      </c>
      <c r="E1532" s="476"/>
      <c r="F1532" s="476">
        <v>1243</v>
      </c>
      <c r="G1532" s="15">
        <v>11</v>
      </c>
      <c r="I1532" s="15">
        <v>1243</v>
      </c>
      <c r="J1532" s="15">
        <v>11</v>
      </c>
      <c r="L1532" s="15">
        <v>1244</v>
      </c>
      <c r="M1532" s="15">
        <v>11</v>
      </c>
      <c r="O1532" s="15">
        <v>1244</v>
      </c>
      <c r="P1532" s="15">
        <v>11</v>
      </c>
      <c r="R1532" s="15">
        <f>ROW('us01'!K1244)</f>
        <v>1244</v>
      </c>
      <c r="S1532" s="15">
        <f>COLUMN('us01'!K1244)</f>
        <v>11</v>
      </c>
    </row>
    <row r="1533" spans="3:19">
      <c r="C1533" s="476">
        <v>1243</v>
      </c>
      <c r="D1533" s="476">
        <v>11</v>
      </c>
      <c r="E1533" s="476"/>
      <c r="F1533" s="476">
        <v>1244</v>
      </c>
      <c r="G1533" s="15">
        <v>11</v>
      </c>
      <c r="I1533" s="15">
        <v>1244</v>
      </c>
      <c r="J1533" s="15">
        <v>11</v>
      </c>
      <c r="L1533" s="15">
        <v>1245</v>
      </c>
      <c r="M1533" s="15">
        <v>11</v>
      </c>
      <c r="O1533" s="15">
        <v>1245</v>
      </c>
      <c r="P1533" s="15">
        <v>11</v>
      </c>
      <c r="R1533" s="15">
        <f>ROW('us01'!K1245)</f>
        <v>1245</v>
      </c>
      <c r="S1533" s="15">
        <f>COLUMN('us01'!K1245)</f>
        <v>11</v>
      </c>
    </row>
    <row r="1534" spans="3:19">
      <c r="C1534" s="476">
        <v>1244</v>
      </c>
      <c r="D1534" s="476">
        <v>11</v>
      </c>
      <c r="E1534" s="476"/>
      <c r="F1534" s="476">
        <v>1245</v>
      </c>
      <c r="G1534" s="15">
        <v>11</v>
      </c>
      <c r="I1534" s="15">
        <v>1245</v>
      </c>
      <c r="J1534" s="15">
        <v>11</v>
      </c>
      <c r="L1534" s="15">
        <v>1246</v>
      </c>
      <c r="M1534" s="15">
        <v>11</v>
      </c>
      <c r="O1534" s="15">
        <v>1246</v>
      </c>
      <c r="P1534" s="15">
        <v>11</v>
      </c>
      <c r="R1534" s="15">
        <f>ROW('us01'!K1246)</f>
        <v>1246</v>
      </c>
      <c r="S1534" s="15">
        <f>COLUMN('us01'!K1246)</f>
        <v>11</v>
      </c>
    </row>
    <row r="1535" spans="3:19">
      <c r="C1535" s="476">
        <v>1245</v>
      </c>
      <c r="D1535" s="476">
        <v>11</v>
      </c>
      <c r="E1535" s="476"/>
      <c r="F1535" s="476">
        <v>1246</v>
      </c>
      <c r="G1535" s="15">
        <v>11</v>
      </c>
      <c r="I1535" s="15">
        <v>1246</v>
      </c>
      <c r="J1535" s="15">
        <v>11</v>
      </c>
      <c r="L1535" s="15">
        <v>1247</v>
      </c>
      <c r="M1535" s="15">
        <v>11</v>
      </c>
      <c r="O1535" s="15">
        <v>1247</v>
      </c>
      <c r="P1535" s="15">
        <v>11</v>
      </c>
      <c r="R1535" s="15">
        <f>ROW('us01'!K1247)</f>
        <v>1247</v>
      </c>
      <c r="S1535" s="15">
        <f>COLUMN('us01'!K1247)</f>
        <v>11</v>
      </c>
    </row>
    <row r="1536" spans="3:19">
      <c r="C1536" s="476">
        <v>1246</v>
      </c>
      <c r="D1536" s="476">
        <v>11</v>
      </c>
      <c r="E1536" s="476"/>
      <c r="F1536" s="476">
        <v>1247</v>
      </c>
      <c r="G1536" s="15">
        <v>11</v>
      </c>
      <c r="I1536" s="15">
        <v>1247</v>
      </c>
      <c r="J1536" s="15">
        <v>11</v>
      </c>
      <c r="L1536" s="15">
        <v>1248</v>
      </c>
      <c r="M1536" s="15">
        <v>11</v>
      </c>
      <c r="O1536" s="15">
        <v>1248</v>
      </c>
      <c r="P1536" s="15">
        <v>11</v>
      </c>
      <c r="R1536" s="15">
        <f>ROW('us01'!K1248)</f>
        <v>1248</v>
      </c>
      <c r="S1536" s="15">
        <f>COLUMN('us01'!K1248)</f>
        <v>11</v>
      </c>
    </row>
    <row r="1537" spans="3:19">
      <c r="C1537" s="476">
        <v>1247</v>
      </c>
      <c r="D1537" s="476">
        <v>11</v>
      </c>
      <c r="E1537" s="476"/>
      <c r="F1537" s="476">
        <v>1248</v>
      </c>
      <c r="G1537" s="15">
        <v>11</v>
      </c>
      <c r="I1537" s="15">
        <v>1248</v>
      </c>
      <c r="J1537" s="15">
        <v>11</v>
      </c>
      <c r="L1537" s="15">
        <v>1249</v>
      </c>
      <c r="M1537" s="15">
        <v>11</v>
      </c>
      <c r="O1537" s="15">
        <v>1249</v>
      </c>
      <c r="P1537" s="15">
        <v>11</v>
      </c>
      <c r="R1537" s="15">
        <f>ROW('us01'!K1249)</f>
        <v>1249</v>
      </c>
      <c r="S1537" s="15">
        <f>COLUMN('us01'!K1249)</f>
        <v>11</v>
      </c>
    </row>
    <row r="1538" spans="3:19">
      <c r="C1538" s="476">
        <v>1193</v>
      </c>
      <c r="D1538" s="476">
        <v>15</v>
      </c>
      <c r="E1538" s="476"/>
      <c r="F1538" s="476">
        <v>1194</v>
      </c>
      <c r="G1538" s="15">
        <v>15</v>
      </c>
      <c r="I1538" s="15">
        <v>1194</v>
      </c>
      <c r="J1538" s="15">
        <v>15</v>
      </c>
      <c r="L1538" s="15">
        <v>1195</v>
      </c>
      <c r="M1538" s="15">
        <v>15</v>
      </c>
      <c r="O1538" s="15">
        <v>1195</v>
      </c>
      <c r="P1538" s="15">
        <v>15</v>
      </c>
      <c r="R1538" s="15">
        <f>ROW('us01'!O1195)</f>
        <v>1195</v>
      </c>
      <c r="S1538" s="15">
        <f>COLUMN('us01'!O1195)</f>
        <v>15</v>
      </c>
    </row>
    <row r="1539" spans="3:19">
      <c r="C1539" s="476">
        <v>1194</v>
      </c>
      <c r="D1539" s="476">
        <v>15</v>
      </c>
      <c r="E1539" s="476"/>
      <c r="F1539" s="476">
        <v>1195</v>
      </c>
      <c r="G1539" s="15">
        <v>15</v>
      </c>
      <c r="I1539" s="15">
        <v>1195</v>
      </c>
      <c r="J1539" s="15">
        <v>15</v>
      </c>
      <c r="L1539" s="15">
        <v>1196</v>
      </c>
      <c r="M1539" s="15">
        <v>15</v>
      </c>
      <c r="O1539" s="15">
        <v>1196</v>
      </c>
      <c r="P1539" s="15">
        <v>15</v>
      </c>
      <c r="R1539" s="15">
        <f>ROW('us01'!O1196)</f>
        <v>1196</v>
      </c>
      <c r="S1539" s="15">
        <f>COLUMN('us01'!O1196)</f>
        <v>15</v>
      </c>
    </row>
    <row r="1540" spans="3:19">
      <c r="C1540" s="476">
        <v>1195</v>
      </c>
      <c r="D1540" s="476">
        <v>15</v>
      </c>
      <c r="E1540" s="476"/>
      <c r="F1540" s="476">
        <v>1196</v>
      </c>
      <c r="G1540" s="15">
        <v>15</v>
      </c>
      <c r="I1540" s="15">
        <v>1196</v>
      </c>
      <c r="J1540" s="15">
        <v>15</v>
      </c>
      <c r="L1540" s="15">
        <v>1197</v>
      </c>
      <c r="M1540" s="15">
        <v>15</v>
      </c>
      <c r="O1540" s="15">
        <v>1197</v>
      </c>
      <c r="P1540" s="15">
        <v>15</v>
      </c>
      <c r="R1540" s="15">
        <f>ROW('us01'!O1197)</f>
        <v>1197</v>
      </c>
      <c r="S1540" s="15">
        <f>COLUMN('us01'!O1197)</f>
        <v>15</v>
      </c>
    </row>
    <row r="1541" spans="3:19">
      <c r="C1541" s="476">
        <v>1196</v>
      </c>
      <c r="D1541" s="476">
        <v>15</v>
      </c>
      <c r="E1541" s="476"/>
      <c r="F1541" s="476">
        <v>1197</v>
      </c>
      <c r="G1541" s="15">
        <v>15</v>
      </c>
      <c r="I1541" s="15">
        <v>1197</v>
      </c>
      <c r="J1541" s="15">
        <v>15</v>
      </c>
      <c r="L1541" s="15">
        <v>1198</v>
      </c>
      <c r="M1541" s="15">
        <v>15</v>
      </c>
      <c r="O1541" s="15">
        <v>1198</v>
      </c>
      <c r="P1541" s="15">
        <v>15</v>
      </c>
      <c r="R1541" s="15">
        <f>ROW('us01'!O1198)</f>
        <v>1198</v>
      </c>
      <c r="S1541" s="15">
        <f>COLUMN('us01'!O1198)</f>
        <v>15</v>
      </c>
    </row>
    <row r="1542" spans="3:19">
      <c r="C1542" s="476">
        <v>1197</v>
      </c>
      <c r="D1542" s="476">
        <v>15</v>
      </c>
      <c r="E1542" s="476"/>
      <c r="F1542" s="476">
        <v>1198</v>
      </c>
      <c r="G1542" s="15">
        <v>15</v>
      </c>
      <c r="I1542" s="15">
        <v>1198</v>
      </c>
      <c r="J1542" s="15">
        <v>15</v>
      </c>
      <c r="L1542" s="15">
        <v>1199</v>
      </c>
      <c r="M1542" s="15">
        <v>15</v>
      </c>
      <c r="O1542" s="15">
        <v>1199</v>
      </c>
      <c r="P1542" s="15">
        <v>15</v>
      </c>
      <c r="R1542" s="15">
        <f>ROW('us01'!O1199)</f>
        <v>1199</v>
      </c>
      <c r="S1542" s="15">
        <f>COLUMN('us01'!O1199)</f>
        <v>15</v>
      </c>
    </row>
    <row r="1543" spans="3:19">
      <c r="C1543" s="476">
        <v>1198</v>
      </c>
      <c r="D1543" s="476">
        <v>15</v>
      </c>
      <c r="E1543" s="476"/>
      <c r="F1543" s="476">
        <v>1199</v>
      </c>
      <c r="G1543" s="15">
        <v>15</v>
      </c>
      <c r="I1543" s="15">
        <v>1199</v>
      </c>
      <c r="J1543" s="15">
        <v>15</v>
      </c>
      <c r="L1543" s="15">
        <v>1200</v>
      </c>
      <c r="M1543" s="15">
        <v>15</v>
      </c>
      <c r="O1543" s="15">
        <v>1200</v>
      </c>
      <c r="P1543" s="15">
        <v>15</v>
      </c>
      <c r="R1543" s="15">
        <f>ROW('us01'!O1200)</f>
        <v>1200</v>
      </c>
      <c r="S1543" s="15">
        <f>COLUMN('us01'!O1200)</f>
        <v>15</v>
      </c>
    </row>
    <row r="1544" spans="3:19">
      <c r="C1544" s="476">
        <v>1199</v>
      </c>
      <c r="D1544" s="476">
        <v>15</v>
      </c>
      <c r="E1544" s="476"/>
      <c r="F1544" s="476">
        <v>1200</v>
      </c>
      <c r="G1544" s="15">
        <v>15</v>
      </c>
      <c r="I1544" s="15">
        <v>1200</v>
      </c>
      <c r="J1544" s="15">
        <v>15</v>
      </c>
      <c r="L1544" s="15">
        <v>1201</v>
      </c>
      <c r="M1544" s="15">
        <v>15</v>
      </c>
      <c r="O1544" s="15">
        <v>1201</v>
      </c>
      <c r="P1544" s="15">
        <v>15</v>
      </c>
      <c r="R1544" s="15">
        <f>ROW('us01'!O1201)</f>
        <v>1201</v>
      </c>
      <c r="S1544" s="15">
        <f>COLUMN('us01'!O1201)</f>
        <v>15</v>
      </c>
    </row>
    <row r="1545" spans="3:19">
      <c r="C1545" s="476">
        <v>1200</v>
      </c>
      <c r="D1545" s="476">
        <v>15</v>
      </c>
      <c r="E1545" s="476"/>
      <c r="F1545" s="476">
        <v>1201</v>
      </c>
      <c r="G1545" s="15">
        <v>15</v>
      </c>
      <c r="I1545" s="15">
        <v>1201</v>
      </c>
      <c r="J1545" s="15">
        <v>15</v>
      </c>
      <c r="L1545" s="15">
        <v>1202</v>
      </c>
      <c r="M1545" s="15">
        <v>15</v>
      </c>
      <c r="O1545" s="15">
        <v>1202</v>
      </c>
      <c r="P1545" s="15">
        <v>15</v>
      </c>
      <c r="R1545" s="15">
        <f>ROW('us01'!O1202)</f>
        <v>1202</v>
      </c>
      <c r="S1545" s="15">
        <f>COLUMN('us01'!O1202)</f>
        <v>15</v>
      </c>
    </row>
    <row r="1546" spans="3:19">
      <c r="C1546" s="476">
        <v>1201</v>
      </c>
      <c r="D1546" s="476">
        <v>15</v>
      </c>
      <c r="E1546" s="476"/>
      <c r="F1546" s="476">
        <v>1202</v>
      </c>
      <c r="G1546" s="15">
        <v>15</v>
      </c>
      <c r="I1546" s="15">
        <v>1202</v>
      </c>
      <c r="J1546" s="15">
        <v>15</v>
      </c>
      <c r="L1546" s="15">
        <v>1203</v>
      </c>
      <c r="M1546" s="15">
        <v>15</v>
      </c>
      <c r="O1546" s="15">
        <v>1203</v>
      </c>
      <c r="P1546" s="15">
        <v>15</v>
      </c>
      <c r="R1546" s="15">
        <f>ROW('us01'!O1203)</f>
        <v>1203</v>
      </c>
      <c r="S1546" s="15">
        <f>COLUMN('us01'!O1203)</f>
        <v>15</v>
      </c>
    </row>
    <row r="1547" spans="3:19">
      <c r="C1547" s="476">
        <v>1202</v>
      </c>
      <c r="D1547" s="476">
        <v>15</v>
      </c>
      <c r="E1547" s="476"/>
      <c r="F1547" s="476">
        <v>1203</v>
      </c>
      <c r="G1547" s="15">
        <v>15</v>
      </c>
      <c r="I1547" s="15">
        <v>1203</v>
      </c>
      <c r="J1547" s="15">
        <v>15</v>
      </c>
      <c r="L1547" s="15">
        <v>1204</v>
      </c>
      <c r="M1547" s="15">
        <v>15</v>
      </c>
      <c r="O1547" s="15">
        <v>1204</v>
      </c>
      <c r="P1547" s="15">
        <v>15</v>
      </c>
      <c r="R1547" s="15">
        <f>ROW('us01'!O1204)</f>
        <v>1204</v>
      </c>
      <c r="S1547" s="15">
        <f>COLUMN('us01'!O1204)</f>
        <v>15</v>
      </c>
    </row>
    <row r="1548" spans="3:19">
      <c r="C1548" s="476">
        <v>1203</v>
      </c>
      <c r="D1548" s="476">
        <v>15</v>
      </c>
      <c r="E1548" s="476"/>
      <c r="F1548" s="476">
        <v>1204</v>
      </c>
      <c r="G1548" s="15">
        <v>15</v>
      </c>
      <c r="I1548" s="15">
        <v>1204</v>
      </c>
      <c r="J1548" s="15">
        <v>15</v>
      </c>
      <c r="L1548" s="15">
        <v>1205</v>
      </c>
      <c r="M1548" s="15">
        <v>15</v>
      </c>
      <c r="O1548" s="15">
        <v>1205</v>
      </c>
      <c r="P1548" s="15">
        <v>15</v>
      </c>
      <c r="R1548" s="15">
        <f>ROW('us01'!O1205)</f>
        <v>1205</v>
      </c>
      <c r="S1548" s="15">
        <f>COLUMN('us01'!O1205)</f>
        <v>15</v>
      </c>
    </row>
    <row r="1549" spans="3:19">
      <c r="C1549" s="476">
        <v>1204</v>
      </c>
      <c r="D1549" s="476">
        <v>15</v>
      </c>
      <c r="E1549" s="476"/>
      <c r="F1549" s="476">
        <v>1205</v>
      </c>
      <c r="G1549" s="15">
        <v>15</v>
      </c>
      <c r="I1549" s="15">
        <v>1205</v>
      </c>
      <c r="J1549" s="15">
        <v>15</v>
      </c>
      <c r="L1549" s="15">
        <v>1206</v>
      </c>
      <c r="M1549" s="15">
        <v>15</v>
      </c>
      <c r="O1549" s="15">
        <v>1206</v>
      </c>
      <c r="P1549" s="15">
        <v>15</v>
      </c>
      <c r="R1549" s="15">
        <f>ROW('us01'!O1206)</f>
        <v>1206</v>
      </c>
      <c r="S1549" s="15">
        <f>COLUMN('us01'!O1206)</f>
        <v>15</v>
      </c>
    </row>
    <row r="1550" spans="3:19">
      <c r="C1550" s="476">
        <v>1205</v>
      </c>
      <c r="D1550" s="476">
        <v>15</v>
      </c>
      <c r="E1550" s="476"/>
      <c r="F1550" s="476">
        <v>1206</v>
      </c>
      <c r="G1550" s="15">
        <v>15</v>
      </c>
      <c r="I1550" s="15">
        <v>1206</v>
      </c>
      <c r="J1550" s="15">
        <v>15</v>
      </c>
      <c r="L1550" s="15">
        <v>1207</v>
      </c>
      <c r="M1550" s="15">
        <v>15</v>
      </c>
      <c r="O1550" s="15">
        <v>1207</v>
      </c>
      <c r="P1550" s="15">
        <v>15</v>
      </c>
      <c r="R1550" s="15">
        <f>ROW('us01'!O1207)</f>
        <v>1207</v>
      </c>
      <c r="S1550" s="15">
        <f>COLUMN('us01'!O1207)</f>
        <v>15</v>
      </c>
    </row>
    <row r="1551" spans="3:19">
      <c r="C1551" s="476">
        <v>1206</v>
      </c>
      <c r="D1551" s="476">
        <v>15</v>
      </c>
      <c r="E1551" s="476"/>
      <c r="F1551" s="476">
        <v>1207</v>
      </c>
      <c r="G1551" s="15">
        <v>15</v>
      </c>
      <c r="I1551" s="15">
        <v>1207</v>
      </c>
      <c r="J1551" s="15">
        <v>15</v>
      </c>
      <c r="L1551" s="15">
        <v>1208</v>
      </c>
      <c r="M1551" s="15">
        <v>15</v>
      </c>
      <c r="O1551" s="15">
        <v>1208</v>
      </c>
      <c r="P1551" s="15">
        <v>15</v>
      </c>
      <c r="R1551" s="15">
        <f>ROW('us01'!O1208)</f>
        <v>1208</v>
      </c>
      <c r="S1551" s="15">
        <f>COLUMN('us01'!O1208)</f>
        <v>15</v>
      </c>
    </row>
    <row r="1552" spans="3:19">
      <c r="C1552" s="476">
        <v>1207</v>
      </c>
      <c r="D1552" s="476">
        <v>15</v>
      </c>
      <c r="E1552" s="476"/>
      <c r="F1552" s="476">
        <v>1208</v>
      </c>
      <c r="G1552" s="15">
        <v>15</v>
      </c>
      <c r="I1552" s="15">
        <v>1208</v>
      </c>
      <c r="J1552" s="15">
        <v>15</v>
      </c>
      <c r="L1552" s="15">
        <v>1209</v>
      </c>
      <c r="M1552" s="15">
        <v>15</v>
      </c>
      <c r="O1552" s="15">
        <v>1209</v>
      </c>
      <c r="P1552" s="15">
        <v>15</v>
      </c>
      <c r="R1552" s="15">
        <f>ROW('us01'!O1209)</f>
        <v>1209</v>
      </c>
      <c r="S1552" s="15">
        <f>COLUMN('us01'!O1209)</f>
        <v>15</v>
      </c>
    </row>
    <row r="1553" spans="3:19">
      <c r="C1553" s="476">
        <v>1208</v>
      </c>
      <c r="D1553" s="476">
        <v>15</v>
      </c>
      <c r="E1553" s="476"/>
      <c r="F1553" s="476">
        <v>1209</v>
      </c>
      <c r="G1553" s="15">
        <v>15</v>
      </c>
      <c r="I1553" s="15">
        <v>1209</v>
      </c>
      <c r="J1553" s="15">
        <v>15</v>
      </c>
      <c r="L1553" s="15">
        <v>1210</v>
      </c>
      <c r="M1553" s="15">
        <v>15</v>
      </c>
      <c r="O1553" s="15">
        <v>1210</v>
      </c>
      <c r="P1553" s="15">
        <v>15</v>
      </c>
      <c r="R1553" s="15">
        <f>ROW('us01'!O1210)</f>
        <v>1210</v>
      </c>
      <c r="S1553" s="15">
        <f>COLUMN('us01'!O1210)</f>
        <v>15</v>
      </c>
    </row>
    <row r="1554" spans="3:19">
      <c r="C1554" s="476">
        <v>1209</v>
      </c>
      <c r="D1554" s="476">
        <v>15</v>
      </c>
      <c r="E1554" s="476"/>
      <c r="F1554" s="476">
        <v>1210</v>
      </c>
      <c r="G1554" s="15">
        <v>15</v>
      </c>
      <c r="I1554" s="15">
        <v>1210</v>
      </c>
      <c r="J1554" s="15">
        <v>15</v>
      </c>
      <c r="L1554" s="15">
        <v>1211</v>
      </c>
      <c r="M1554" s="15">
        <v>15</v>
      </c>
      <c r="O1554" s="15">
        <v>1211</v>
      </c>
      <c r="P1554" s="15">
        <v>15</v>
      </c>
      <c r="R1554" s="15">
        <f>ROW('us01'!O1211)</f>
        <v>1211</v>
      </c>
      <c r="S1554" s="15">
        <f>COLUMN('us01'!O1211)</f>
        <v>15</v>
      </c>
    </row>
    <row r="1555" spans="3:19">
      <c r="C1555" s="476">
        <v>1210</v>
      </c>
      <c r="D1555" s="476">
        <v>15</v>
      </c>
      <c r="E1555" s="476"/>
      <c r="F1555" s="476">
        <v>1211</v>
      </c>
      <c r="G1555" s="15">
        <v>15</v>
      </c>
      <c r="I1555" s="15">
        <v>1211</v>
      </c>
      <c r="J1555" s="15">
        <v>15</v>
      </c>
      <c r="L1555" s="15">
        <v>1212</v>
      </c>
      <c r="M1555" s="15">
        <v>15</v>
      </c>
      <c r="O1555" s="15">
        <v>1212</v>
      </c>
      <c r="P1555" s="15">
        <v>15</v>
      </c>
      <c r="R1555" s="15">
        <f>ROW('us01'!O1212)</f>
        <v>1212</v>
      </c>
      <c r="S1555" s="15">
        <f>COLUMN('us01'!O1212)</f>
        <v>15</v>
      </c>
    </row>
    <row r="1556" spans="3:19">
      <c r="C1556" s="476">
        <v>1211</v>
      </c>
      <c r="D1556" s="476">
        <v>15</v>
      </c>
      <c r="E1556" s="476"/>
      <c r="F1556" s="476">
        <v>1212</v>
      </c>
      <c r="G1556" s="15">
        <v>15</v>
      </c>
      <c r="I1556" s="15">
        <v>1212</v>
      </c>
      <c r="J1556" s="15">
        <v>15</v>
      </c>
      <c r="L1556" s="15">
        <v>1213</v>
      </c>
      <c r="M1556" s="15">
        <v>15</v>
      </c>
      <c r="O1556" s="15">
        <v>1213</v>
      </c>
      <c r="P1556" s="15">
        <v>15</v>
      </c>
      <c r="R1556" s="15">
        <f>ROW('us01'!O1213)</f>
        <v>1213</v>
      </c>
      <c r="S1556" s="15">
        <f>COLUMN('us01'!O1213)</f>
        <v>15</v>
      </c>
    </row>
    <row r="1557" spans="3:19">
      <c r="C1557" s="476">
        <v>1212</v>
      </c>
      <c r="D1557" s="476">
        <v>15</v>
      </c>
      <c r="E1557" s="476"/>
      <c r="F1557" s="476">
        <v>1213</v>
      </c>
      <c r="G1557" s="15">
        <v>15</v>
      </c>
      <c r="I1557" s="15">
        <v>1213</v>
      </c>
      <c r="J1557" s="15">
        <v>15</v>
      </c>
      <c r="L1557" s="15">
        <v>1214</v>
      </c>
      <c r="M1557" s="15">
        <v>15</v>
      </c>
      <c r="O1557" s="15">
        <v>1214</v>
      </c>
      <c r="P1557" s="15">
        <v>15</v>
      </c>
      <c r="R1557" s="15">
        <f>ROW('us01'!O1214)</f>
        <v>1214</v>
      </c>
      <c r="S1557" s="15">
        <f>COLUMN('us01'!O1214)</f>
        <v>15</v>
      </c>
    </row>
    <row r="1558" spans="3:19">
      <c r="C1558" s="476">
        <v>1213</v>
      </c>
      <c r="D1558" s="476">
        <v>15</v>
      </c>
      <c r="E1558" s="476"/>
      <c r="F1558" s="476">
        <v>1214</v>
      </c>
      <c r="G1558" s="15">
        <v>15</v>
      </c>
      <c r="I1558" s="15">
        <v>1214</v>
      </c>
      <c r="J1558" s="15">
        <v>15</v>
      </c>
      <c r="L1558" s="15">
        <v>1215</v>
      </c>
      <c r="M1558" s="15">
        <v>15</v>
      </c>
      <c r="O1558" s="15">
        <v>1215</v>
      </c>
      <c r="P1558" s="15">
        <v>15</v>
      </c>
      <c r="R1558" s="15">
        <f>ROW('us01'!O1215)</f>
        <v>1215</v>
      </c>
      <c r="S1558" s="15">
        <f>COLUMN('us01'!O1215)</f>
        <v>15</v>
      </c>
    </row>
    <row r="1559" spans="3:19">
      <c r="C1559" s="476">
        <v>1214</v>
      </c>
      <c r="D1559" s="476">
        <v>15</v>
      </c>
      <c r="E1559" s="476"/>
      <c r="F1559" s="476">
        <v>1215</v>
      </c>
      <c r="G1559" s="15">
        <v>15</v>
      </c>
      <c r="I1559" s="15">
        <v>1215</v>
      </c>
      <c r="J1559" s="15">
        <v>15</v>
      </c>
      <c r="L1559" s="15">
        <v>1216</v>
      </c>
      <c r="M1559" s="15">
        <v>15</v>
      </c>
      <c r="O1559" s="15">
        <v>1216</v>
      </c>
      <c r="P1559" s="15">
        <v>15</v>
      </c>
      <c r="R1559" s="15">
        <f>ROW('us01'!O1216)</f>
        <v>1216</v>
      </c>
      <c r="S1559" s="15">
        <f>COLUMN('us01'!O1216)</f>
        <v>15</v>
      </c>
    </row>
    <row r="1560" spans="3:19">
      <c r="C1560" s="476">
        <v>1215</v>
      </c>
      <c r="D1560" s="476">
        <v>15</v>
      </c>
      <c r="E1560" s="476"/>
      <c r="F1560" s="476">
        <v>1216</v>
      </c>
      <c r="G1560" s="15">
        <v>15</v>
      </c>
      <c r="I1560" s="15">
        <v>1216</v>
      </c>
      <c r="J1560" s="15">
        <v>15</v>
      </c>
      <c r="L1560" s="15">
        <v>1217</v>
      </c>
      <c r="M1560" s="15">
        <v>15</v>
      </c>
      <c r="O1560" s="15">
        <v>1217</v>
      </c>
      <c r="P1560" s="15">
        <v>15</v>
      </c>
      <c r="R1560" s="15">
        <f>ROW('us01'!O1217)</f>
        <v>1217</v>
      </c>
      <c r="S1560" s="15">
        <f>COLUMN('us01'!O1217)</f>
        <v>15</v>
      </c>
    </row>
    <row r="1561" spans="3:19">
      <c r="C1561" s="476">
        <v>1216</v>
      </c>
      <c r="D1561" s="476">
        <v>15</v>
      </c>
      <c r="E1561" s="476"/>
      <c r="F1561" s="476">
        <v>1217</v>
      </c>
      <c r="G1561" s="15">
        <v>15</v>
      </c>
      <c r="I1561" s="15">
        <v>1217</v>
      </c>
      <c r="J1561" s="15">
        <v>15</v>
      </c>
      <c r="L1561" s="15">
        <v>1218</v>
      </c>
      <c r="M1561" s="15">
        <v>15</v>
      </c>
      <c r="O1561" s="15">
        <v>1218</v>
      </c>
      <c r="P1561" s="15">
        <v>15</v>
      </c>
      <c r="R1561" s="15">
        <f>ROW('us01'!O1218)</f>
        <v>1218</v>
      </c>
      <c r="S1561" s="15">
        <f>COLUMN('us01'!O1218)</f>
        <v>15</v>
      </c>
    </row>
    <row r="1562" spans="3:19">
      <c r="C1562" s="476">
        <v>1217</v>
      </c>
      <c r="D1562" s="476">
        <v>15</v>
      </c>
      <c r="E1562" s="476"/>
      <c r="F1562" s="476">
        <v>1218</v>
      </c>
      <c r="G1562" s="15">
        <v>15</v>
      </c>
      <c r="I1562" s="15">
        <v>1218</v>
      </c>
      <c r="J1562" s="15">
        <v>15</v>
      </c>
      <c r="L1562" s="15">
        <v>1219</v>
      </c>
      <c r="M1562" s="15">
        <v>15</v>
      </c>
      <c r="O1562" s="15">
        <v>1219</v>
      </c>
      <c r="P1562" s="15">
        <v>15</v>
      </c>
      <c r="R1562" s="15">
        <f>ROW('us01'!O1219)</f>
        <v>1219</v>
      </c>
      <c r="S1562" s="15">
        <f>COLUMN('us01'!O1219)</f>
        <v>15</v>
      </c>
    </row>
    <row r="1563" spans="3:19">
      <c r="C1563" s="476">
        <v>1218</v>
      </c>
      <c r="D1563" s="476">
        <v>15</v>
      </c>
      <c r="E1563" s="476"/>
      <c r="F1563" s="476">
        <v>1219</v>
      </c>
      <c r="G1563" s="15">
        <v>15</v>
      </c>
      <c r="I1563" s="15">
        <v>1219</v>
      </c>
      <c r="J1563" s="15">
        <v>15</v>
      </c>
      <c r="L1563" s="15">
        <v>1220</v>
      </c>
      <c r="M1563" s="15">
        <v>15</v>
      </c>
      <c r="O1563" s="15">
        <v>1220</v>
      </c>
      <c r="P1563" s="15">
        <v>15</v>
      </c>
      <c r="R1563" s="15">
        <f>ROW('us01'!O1220)</f>
        <v>1220</v>
      </c>
      <c r="S1563" s="15">
        <f>COLUMN('us01'!O1220)</f>
        <v>15</v>
      </c>
    </row>
    <row r="1564" spans="3:19">
      <c r="C1564" s="476">
        <v>1219</v>
      </c>
      <c r="D1564" s="476">
        <v>15</v>
      </c>
      <c r="E1564" s="476"/>
      <c r="F1564" s="476">
        <v>1220</v>
      </c>
      <c r="G1564" s="15">
        <v>15</v>
      </c>
      <c r="I1564" s="15">
        <v>1220</v>
      </c>
      <c r="J1564" s="15">
        <v>15</v>
      </c>
      <c r="L1564" s="15">
        <v>1221</v>
      </c>
      <c r="M1564" s="15">
        <v>15</v>
      </c>
      <c r="O1564" s="15">
        <v>1221</v>
      </c>
      <c r="P1564" s="15">
        <v>15</v>
      </c>
      <c r="R1564" s="15">
        <f>ROW('us01'!O1221)</f>
        <v>1221</v>
      </c>
      <c r="S1564" s="15">
        <f>COLUMN('us01'!O1221)</f>
        <v>15</v>
      </c>
    </row>
    <row r="1565" spans="3:19">
      <c r="C1565" s="476">
        <v>1220</v>
      </c>
      <c r="D1565" s="476">
        <v>15</v>
      </c>
      <c r="E1565" s="476"/>
      <c r="F1565" s="476">
        <v>1221</v>
      </c>
      <c r="G1565" s="15">
        <v>15</v>
      </c>
      <c r="I1565" s="15">
        <v>1221</v>
      </c>
      <c r="J1565" s="15">
        <v>15</v>
      </c>
      <c r="L1565" s="15">
        <v>1222</v>
      </c>
      <c r="M1565" s="15">
        <v>15</v>
      </c>
      <c r="O1565" s="15">
        <v>1222</v>
      </c>
      <c r="P1565" s="15">
        <v>15</v>
      </c>
      <c r="R1565" s="15">
        <f>ROW('us01'!O1222)</f>
        <v>1222</v>
      </c>
      <c r="S1565" s="15">
        <f>COLUMN('us01'!O1222)</f>
        <v>15</v>
      </c>
    </row>
    <row r="1566" spans="3:19">
      <c r="C1566" s="476">
        <v>1221</v>
      </c>
      <c r="D1566" s="476">
        <v>15</v>
      </c>
      <c r="E1566" s="476"/>
      <c r="F1566" s="476">
        <v>1222</v>
      </c>
      <c r="G1566" s="15">
        <v>15</v>
      </c>
      <c r="I1566" s="15">
        <v>1222</v>
      </c>
      <c r="J1566" s="15">
        <v>15</v>
      </c>
      <c r="L1566" s="15">
        <v>1223</v>
      </c>
      <c r="M1566" s="15">
        <v>15</v>
      </c>
      <c r="O1566" s="15">
        <v>1223</v>
      </c>
      <c r="P1566" s="15">
        <v>15</v>
      </c>
      <c r="R1566" s="15">
        <f>ROW('us01'!O1223)</f>
        <v>1223</v>
      </c>
      <c r="S1566" s="15">
        <f>COLUMN('us01'!O1223)</f>
        <v>15</v>
      </c>
    </row>
    <row r="1567" spans="3:19">
      <c r="C1567" s="476">
        <v>1222</v>
      </c>
      <c r="D1567" s="476">
        <v>15</v>
      </c>
      <c r="E1567" s="476"/>
      <c r="F1567" s="476">
        <v>1223</v>
      </c>
      <c r="G1567" s="15">
        <v>15</v>
      </c>
      <c r="I1567" s="15">
        <v>1223</v>
      </c>
      <c r="J1567" s="15">
        <v>15</v>
      </c>
      <c r="L1567" s="15">
        <v>1224</v>
      </c>
      <c r="M1567" s="15">
        <v>15</v>
      </c>
      <c r="O1567" s="15">
        <v>1224</v>
      </c>
      <c r="P1567" s="15">
        <v>15</v>
      </c>
      <c r="R1567" s="15">
        <f>ROW('us01'!O1224)</f>
        <v>1224</v>
      </c>
      <c r="S1567" s="15">
        <f>COLUMN('us01'!O1224)</f>
        <v>15</v>
      </c>
    </row>
    <row r="1568" spans="3:19">
      <c r="C1568" s="476">
        <v>1223</v>
      </c>
      <c r="D1568" s="476">
        <v>15</v>
      </c>
      <c r="E1568" s="476"/>
      <c r="F1568" s="476">
        <v>1224</v>
      </c>
      <c r="G1568" s="15">
        <v>15</v>
      </c>
      <c r="I1568" s="15">
        <v>1224</v>
      </c>
      <c r="J1568" s="15">
        <v>15</v>
      </c>
      <c r="L1568" s="15">
        <v>1225</v>
      </c>
      <c r="M1568" s="15">
        <v>15</v>
      </c>
      <c r="O1568" s="15">
        <v>1225</v>
      </c>
      <c r="P1568" s="15">
        <v>15</v>
      </c>
      <c r="R1568" s="15">
        <f>ROW('us01'!O1225)</f>
        <v>1225</v>
      </c>
      <c r="S1568" s="15">
        <f>COLUMN('us01'!O1225)</f>
        <v>15</v>
      </c>
    </row>
    <row r="1569" spans="3:19">
      <c r="C1569" s="476">
        <v>1224</v>
      </c>
      <c r="D1569" s="476">
        <v>15</v>
      </c>
      <c r="E1569" s="476"/>
      <c r="F1569" s="476">
        <v>1225</v>
      </c>
      <c r="G1569" s="15">
        <v>15</v>
      </c>
      <c r="I1569" s="15">
        <v>1225</v>
      </c>
      <c r="J1569" s="15">
        <v>15</v>
      </c>
      <c r="L1569" s="15">
        <v>1226</v>
      </c>
      <c r="M1569" s="15">
        <v>15</v>
      </c>
      <c r="O1569" s="15">
        <v>1226</v>
      </c>
      <c r="P1569" s="15">
        <v>15</v>
      </c>
      <c r="R1569" s="15">
        <f>ROW('us01'!O1226)</f>
        <v>1226</v>
      </c>
      <c r="S1569" s="15">
        <f>COLUMN('us01'!O1226)</f>
        <v>15</v>
      </c>
    </row>
    <row r="1570" spans="3:19">
      <c r="C1570" s="476">
        <v>1225</v>
      </c>
      <c r="D1570" s="476">
        <v>15</v>
      </c>
      <c r="E1570" s="476"/>
      <c r="F1570" s="476">
        <v>1226</v>
      </c>
      <c r="G1570" s="15">
        <v>15</v>
      </c>
      <c r="I1570" s="15">
        <v>1226</v>
      </c>
      <c r="J1570" s="15">
        <v>15</v>
      </c>
      <c r="L1570" s="15">
        <v>1227</v>
      </c>
      <c r="M1570" s="15">
        <v>15</v>
      </c>
      <c r="O1570" s="15">
        <v>1227</v>
      </c>
      <c r="P1570" s="15">
        <v>15</v>
      </c>
      <c r="R1570" s="15">
        <f>ROW('us01'!O1227)</f>
        <v>1227</v>
      </c>
      <c r="S1570" s="15">
        <f>COLUMN('us01'!O1227)</f>
        <v>15</v>
      </c>
    </row>
    <row r="1571" spans="3:19">
      <c r="C1571" s="476">
        <v>1226</v>
      </c>
      <c r="D1571" s="476">
        <v>15</v>
      </c>
      <c r="E1571" s="476"/>
      <c r="F1571" s="476">
        <v>1227</v>
      </c>
      <c r="G1571" s="15">
        <v>15</v>
      </c>
      <c r="I1571" s="15">
        <v>1227</v>
      </c>
      <c r="J1571" s="15">
        <v>15</v>
      </c>
      <c r="L1571" s="15">
        <v>1228</v>
      </c>
      <c r="M1571" s="15">
        <v>15</v>
      </c>
      <c r="O1571" s="15">
        <v>1228</v>
      </c>
      <c r="P1571" s="15">
        <v>15</v>
      </c>
      <c r="R1571" s="15">
        <f>ROW('us01'!O1228)</f>
        <v>1228</v>
      </c>
      <c r="S1571" s="15">
        <f>COLUMN('us01'!O1228)</f>
        <v>15</v>
      </c>
    </row>
    <row r="1572" spans="3:19">
      <c r="C1572" s="476">
        <v>1227</v>
      </c>
      <c r="D1572" s="476">
        <v>15</v>
      </c>
      <c r="E1572" s="476"/>
      <c r="F1572" s="476">
        <v>1228</v>
      </c>
      <c r="G1572" s="15">
        <v>15</v>
      </c>
      <c r="I1572" s="15">
        <v>1228</v>
      </c>
      <c r="J1572" s="15">
        <v>15</v>
      </c>
      <c r="L1572" s="15">
        <v>1229</v>
      </c>
      <c r="M1572" s="15">
        <v>15</v>
      </c>
      <c r="O1572" s="15">
        <v>1229</v>
      </c>
      <c r="P1572" s="15">
        <v>15</v>
      </c>
      <c r="R1572" s="15">
        <f>ROW('us01'!O1229)</f>
        <v>1229</v>
      </c>
      <c r="S1572" s="15">
        <f>COLUMN('us01'!O1229)</f>
        <v>15</v>
      </c>
    </row>
    <row r="1573" spans="3:19">
      <c r="C1573" s="476">
        <v>1228</v>
      </c>
      <c r="D1573" s="476">
        <v>15</v>
      </c>
      <c r="E1573" s="476"/>
      <c r="F1573" s="476">
        <v>1229</v>
      </c>
      <c r="G1573" s="15">
        <v>15</v>
      </c>
      <c r="I1573" s="15">
        <v>1229</v>
      </c>
      <c r="J1573" s="15">
        <v>15</v>
      </c>
      <c r="L1573" s="15">
        <v>1230</v>
      </c>
      <c r="M1573" s="15">
        <v>15</v>
      </c>
      <c r="O1573" s="15">
        <v>1230</v>
      </c>
      <c r="P1573" s="15">
        <v>15</v>
      </c>
      <c r="R1573" s="15">
        <f>ROW('us01'!O1230)</f>
        <v>1230</v>
      </c>
      <c r="S1573" s="15">
        <f>COLUMN('us01'!O1230)</f>
        <v>15</v>
      </c>
    </row>
    <row r="1574" spans="3:19">
      <c r="C1574" s="476">
        <v>1229</v>
      </c>
      <c r="D1574" s="476">
        <v>15</v>
      </c>
      <c r="E1574" s="476"/>
      <c r="F1574" s="476">
        <v>1230</v>
      </c>
      <c r="G1574" s="15">
        <v>15</v>
      </c>
      <c r="I1574" s="15">
        <v>1230</v>
      </c>
      <c r="J1574" s="15">
        <v>15</v>
      </c>
      <c r="L1574" s="15">
        <v>1231</v>
      </c>
      <c r="M1574" s="15">
        <v>15</v>
      </c>
      <c r="O1574" s="15">
        <v>1231</v>
      </c>
      <c r="P1574" s="15">
        <v>15</v>
      </c>
      <c r="R1574" s="15">
        <f>ROW('us01'!O1231)</f>
        <v>1231</v>
      </c>
      <c r="S1574" s="15">
        <f>COLUMN('us01'!O1231)</f>
        <v>15</v>
      </c>
    </row>
    <row r="1575" spans="3:19">
      <c r="C1575" s="476">
        <v>1230</v>
      </c>
      <c r="D1575" s="476">
        <v>15</v>
      </c>
      <c r="E1575" s="476"/>
      <c r="F1575" s="476">
        <v>1231</v>
      </c>
      <c r="G1575" s="15">
        <v>15</v>
      </c>
      <c r="I1575" s="15">
        <v>1231</v>
      </c>
      <c r="J1575" s="15">
        <v>15</v>
      </c>
      <c r="L1575" s="15">
        <v>1232</v>
      </c>
      <c r="M1575" s="15">
        <v>15</v>
      </c>
      <c r="O1575" s="15">
        <v>1232</v>
      </c>
      <c r="P1575" s="15">
        <v>15</v>
      </c>
      <c r="R1575" s="15">
        <f>ROW('us01'!O1232)</f>
        <v>1232</v>
      </c>
      <c r="S1575" s="15">
        <f>COLUMN('us01'!O1232)</f>
        <v>15</v>
      </c>
    </row>
    <row r="1576" spans="3:19">
      <c r="C1576" s="476">
        <v>1231</v>
      </c>
      <c r="D1576" s="476">
        <v>15</v>
      </c>
      <c r="E1576" s="476"/>
      <c r="F1576" s="476">
        <v>1232</v>
      </c>
      <c r="G1576" s="15">
        <v>15</v>
      </c>
      <c r="I1576" s="15">
        <v>1232</v>
      </c>
      <c r="J1576" s="15">
        <v>15</v>
      </c>
      <c r="L1576" s="15">
        <v>1233</v>
      </c>
      <c r="M1576" s="15">
        <v>15</v>
      </c>
      <c r="O1576" s="15">
        <v>1233</v>
      </c>
      <c r="P1576" s="15">
        <v>15</v>
      </c>
      <c r="R1576" s="15">
        <f>ROW('us01'!O1233)</f>
        <v>1233</v>
      </c>
      <c r="S1576" s="15">
        <f>COLUMN('us01'!O1233)</f>
        <v>15</v>
      </c>
    </row>
    <row r="1577" spans="3:19">
      <c r="C1577" s="476">
        <v>1232</v>
      </c>
      <c r="D1577" s="476">
        <v>15</v>
      </c>
      <c r="E1577" s="476"/>
      <c r="F1577" s="476">
        <v>1233</v>
      </c>
      <c r="G1577" s="15">
        <v>15</v>
      </c>
      <c r="I1577" s="15">
        <v>1233</v>
      </c>
      <c r="J1577" s="15">
        <v>15</v>
      </c>
      <c r="L1577" s="15">
        <v>1234</v>
      </c>
      <c r="M1577" s="15">
        <v>15</v>
      </c>
      <c r="O1577" s="15">
        <v>1234</v>
      </c>
      <c r="P1577" s="15">
        <v>15</v>
      </c>
      <c r="R1577" s="15">
        <f>ROW('us01'!O1234)</f>
        <v>1234</v>
      </c>
      <c r="S1577" s="15">
        <f>COLUMN('us01'!O1234)</f>
        <v>15</v>
      </c>
    </row>
    <row r="1578" spans="3:19">
      <c r="C1578" s="476">
        <v>1233</v>
      </c>
      <c r="D1578" s="476">
        <v>15</v>
      </c>
      <c r="E1578" s="476"/>
      <c r="F1578" s="476">
        <v>1234</v>
      </c>
      <c r="G1578" s="15">
        <v>15</v>
      </c>
      <c r="I1578" s="15">
        <v>1234</v>
      </c>
      <c r="J1578" s="15">
        <v>15</v>
      </c>
      <c r="L1578" s="15">
        <v>1235</v>
      </c>
      <c r="M1578" s="15">
        <v>15</v>
      </c>
      <c r="O1578" s="15">
        <v>1235</v>
      </c>
      <c r="P1578" s="15">
        <v>15</v>
      </c>
      <c r="R1578" s="15">
        <f>ROW('us01'!O1235)</f>
        <v>1235</v>
      </c>
      <c r="S1578" s="15">
        <f>COLUMN('us01'!O1235)</f>
        <v>15</v>
      </c>
    </row>
    <row r="1579" spans="3:19">
      <c r="C1579" s="476">
        <v>1234</v>
      </c>
      <c r="D1579" s="476">
        <v>15</v>
      </c>
      <c r="E1579" s="476"/>
      <c r="F1579" s="476">
        <v>1235</v>
      </c>
      <c r="G1579" s="15">
        <v>15</v>
      </c>
      <c r="I1579" s="15">
        <v>1235</v>
      </c>
      <c r="J1579" s="15">
        <v>15</v>
      </c>
      <c r="L1579" s="15">
        <v>1236</v>
      </c>
      <c r="M1579" s="15">
        <v>15</v>
      </c>
      <c r="O1579" s="15">
        <v>1236</v>
      </c>
      <c r="P1579" s="15">
        <v>15</v>
      </c>
      <c r="R1579" s="15">
        <f>ROW('us01'!O1236)</f>
        <v>1236</v>
      </c>
      <c r="S1579" s="15">
        <f>COLUMN('us01'!O1236)</f>
        <v>15</v>
      </c>
    </row>
    <row r="1580" spans="3:19">
      <c r="C1580" s="476">
        <v>1235</v>
      </c>
      <c r="D1580" s="476">
        <v>15</v>
      </c>
      <c r="E1580" s="476"/>
      <c r="F1580" s="476">
        <v>1236</v>
      </c>
      <c r="G1580" s="15">
        <v>15</v>
      </c>
      <c r="I1580" s="15">
        <v>1236</v>
      </c>
      <c r="J1580" s="15">
        <v>15</v>
      </c>
      <c r="L1580" s="15">
        <v>1237</v>
      </c>
      <c r="M1580" s="15">
        <v>15</v>
      </c>
      <c r="O1580" s="15">
        <v>1237</v>
      </c>
      <c r="P1580" s="15">
        <v>15</v>
      </c>
      <c r="R1580" s="15">
        <f>ROW('us01'!O1237)</f>
        <v>1237</v>
      </c>
      <c r="S1580" s="15">
        <f>COLUMN('us01'!O1237)</f>
        <v>15</v>
      </c>
    </row>
    <row r="1581" spans="3:19">
      <c r="C1581" s="476">
        <v>1236</v>
      </c>
      <c r="D1581" s="476">
        <v>15</v>
      </c>
      <c r="E1581" s="476"/>
      <c r="F1581" s="476">
        <v>1237</v>
      </c>
      <c r="G1581" s="15">
        <v>15</v>
      </c>
      <c r="I1581" s="15">
        <v>1237</v>
      </c>
      <c r="J1581" s="15">
        <v>15</v>
      </c>
      <c r="L1581" s="15">
        <v>1238</v>
      </c>
      <c r="M1581" s="15">
        <v>15</v>
      </c>
      <c r="O1581" s="15">
        <v>1238</v>
      </c>
      <c r="P1581" s="15">
        <v>15</v>
      </c>
      <c r="R1581" s="15">
        <f>ROW('us01'!O1238)</f>
        <v>1238</v>
      </c>
      <c r="S1581" s="15">
        <f>COLUMN('us01'!O1238)</f>
        <v>15</v>
      </c>
    </row>
    <row r="1582" spans="3:19">
      <c r="C1582" s="476">
        <v>1237</v>
      </c>
      <c r="D1582" s="476">
        <v>15</v>
      </c>
      <c r="E1582" s="476"/>
      <c r="F1582" s="476">
        <v>1238</v>
      </c>
      <c r="G1582" s="15">
        <v>15</v>
      </c>
      <c r="I1582" s="15">
        <v>1238</v>
      </c>
      <c r="J1582" s="15">
        <v>15</v>
      </c>
      <c r="L1582" s="15">
        <v>1239</v>
      </c>
      <c r="M1582" s="15">
        <v>15</v>
      </c>
      <c r="O1582" s="15">
        <v>1239</v>
      </c>
      <c r="P1582" s="15">
        <v>15</v>
      </c>
      <c r="R1582" s="15">
        <f>ROW('us01'!O1239)</f>
        <v>1239</v>
      </c>
      <c r="S1582" s="15">
        <f>COLUMN('us01'!O1239)</f>
        <v>15</v>
      </c>
    </row>
    <row r="1583" spans="3:19">
      <c r="C1583" s="476">
        <v>1238</v>
      </c>
      <c r="D1583" s="476">
        <v>15</v>
      </c>
      <c r="E1583" s="476"/>
      <c r="F1583" s="476">
        <v>1239</v>
      </c>
      <c r="G1583" s="15">
        <v>15</v>
      </c>
      <c r="I1583" s="15">
        <v>1239</v>
      </c>
      <c r="J1583" s="15">
        <v>15</v>
      </c>
      <c r="L1583" s="15">
        <v>1240</v>
      </c>
      <c r="M1583" s="15">
        <v>15</v>
      </c>
      <c r="O1583" s="15">
        <v>1240</v>
      </c>
      <c r="P1583" s="15">
        <v>15</v>
      </c>
      <c r="R1583" s="15">
        <f>ROW('us01'!O1240)</f>
        <v>1240</v>
      </c>
      <c r="S1583" s="15">
        <f>COLUMN('us01'!O1240)</f>
        <v>15</v>
      </c>
    </row>
    <row r="1584" spans="3:19">
      <c r="C1584" s="476">
        <v>1239</v>
      </c>
      <c r="D1584" s="476">
        <v>15</v>
      </c>
      <c r="E1584" s="476"/>
      <c r="F1584" s="476">
        <v>1240</v>
      </c>
      <c r="G1584" s="15">
        <v>15</v>
      </c>
      <c r="I1584" s="15">
        <v>1240</v>
      </c>
      <c r="J1584" s="15">
        <v>15</v>
      </c>
      <c r="L1584" s="15">
        <v>1241</v>
      </c>
      <c r="M1584" s="15">
        <v>15</v>
      </c>
      <c r="O1584" s="15">
        <v>1241</v>
      </c>
      <c r="P1584" s="15">
        <v>15</v>
      </c>
      <c r="R1584" s="15">
        <f>ROW('us01'!O1241)</f>
        <v>1241</v>
      </c>
      <c r="S1584" s="15">
        <f>COLUMN('us01'!O1241)</f>
        <v>15</v>
      </c>
    </row>
    <row r="1585" spans="3:19">
      <c r="C1585" s="476">
        <v>1240</v>
      </c>
      <c r="D1585" s="476">
        <v>15</v>
      </c>
      <c r="E1585" s="476"/>
      <c r="F1585" s="476">
        <v>1241</v>
      </c>
      <c r="G1585" s="15">
        <v>15</v>
      </c>
      <c r="I1585" s="15">
        <v>1241</v>
      </c>
      <c r="J1585" s="15">
        <v>15</v>
      </c>
      <c r="L1585" s="15">
        <v>1242</v>
      </c>
      <c r="M1585" s="15">
        <v>15</v>
      </c>
      <c r="O1585" s="15">
        <v>1242</v>
      </c>
      <c r="P1585" s="15">
        <v>15</v>
      </c>
      <c r="R1585" s="15">
        <f>ROW('us01'!O1242)</f>
        <v>1242</v>
      </c>
      <c r="S1585" s="15">
        <f>COLUMN('us01'!O1242)</f>
        <v>15</v>
      </c>
    </row>
    <row r="1586" spans="3:19">
      <c r="C1586" s="476">
        <v>1241</v>
      </c>
      <c r="D1586" s="476">
        <v>15</v>
      </c>
      <c r="E1586" s="476"/>
      <c r="F1586" s="476">
        <v>1242</v>
      </c>
      <c r="G1586" s="15">
        <v>15</v>
      </c>
      <c r="I1586" s="15">
        <v>1242</v>
      </c>
      <c r="J1586" s="15">
        <v>15</v>
      </c>
      <c r="L1586" s="15">
        <v>1243</v>
      </c>
      <c r="M1586" s="15">
        <v>15</v>
      </c>
      <c r="O1586" s="15">
        <v>1243</v>
      </c>
      <c r="P1586" s="15">
        <v>15</v>
      </c>
      <c r="R1586" s="15">
        <f>ROW('us01'!O1243)</f>
        <v>1243</v>
      </c>
      <c r="S1586" s="15">
        <f>COLUMN('us01'!O1243)</f>
        <v>15</v>
      </c>
    </row>
    <row r="1587" spans="3:19">
      <c r="C1587" s="476">
        <v>1242</v>
      </c>
      <c r="D1587" s="476">
        <v>15</v>
      </c>
      <c r="E1587" s="476"/>
      <c r="F1587" s="476">
        <v>1243</v>
      </c>
      <c r="G1587" s="15">
        <v>15</v>
      </c>
      <c r="I1587" s="15">
        <v>1243</v>
      </c>
      <c r="J1587" s="15">
        <v>15</v>
      </c>
      <c r="L1587" s="15">
        <v>1244</v>
      </c>
      <c r="M1587" s="15">
        <v>15</v>
      </c>
      <c r="O1587" s="15">
        <v>1244</v>
      </c>
      <c r="P1587" s="15">
        <v>15</v>
      </c>
      <c r="R1587" s="15">
        <f>ROW('us01'!O1244)</f>
        <v>1244</v>
      </c>
      <c r="S1587" s="15">
        <f>COLUMN('us01'!O1244)</f>
        <v>15</v>
      </c>
    </row>
    <row r="1588" spans="3:19">
      <c r="C1588" s="476">
        <v>1243</v>
      </c>
      <c r="D1588" s="476">
        <v>15</v>
      </c>
      <c r="E1588" s="476"/>
      <c r="F1588" s="476">
        <v>1244</v>
      </c>
      <c r="G1588" s="15">
        <v>15</v>
      </c>
      <c r="I1588" s="15">
        <v>1244</v>
      </c>
      <c r="J1588" s="15">
        <v>15</v>
      </c>
      <c r="L1588" s="15">
        <v>1245</v>
      </c>
      <c r="M1588" s="15">
        <v>15</v>
      </c>
      <c r="O1588" s="15">
        <v>1245</v>
      </c>
      <c r="P1588" s="15">
        <v>15</v>
      </c>
      <c r="R1588" s="15">
        <f>ROW('us01'!O1245)</f>
        <v>1245</v>
      </c>
      <c r="S1588" s="15">
        <f>COLUMN('us01'!O1245)</f>
        <v>15</v>
      </c>
    </row>
    <row r="1589" spans="3:19">
      <c r="C1589" s="476">
        <v>1244</v>
      </c>
      <c r="D1589" s="476">
        <v>15</v>
      </c>
      <c r="E1589" s="476"/>
      <c r="F1589" s="476">
        <v>1245</v>
      </c>
      <c r="G1589" s="15">
        <v>15</v>
      </c>
      <c r="I1589" s="15">
        <v>1245</v>
      </c>
      <c r="J1589" s="15">
        <v>15</v>
      </c>
      <c r="L1589" s="15">
        <v>1246</v>
      </c>
      <c r="M1589" s="15">
        <v>15</v>
      </c>
      <c r="O1589" s="15">
        <v>1246</v>
      </c>
      <c r="P1589" s="15">
        <v>15</v>
      </c>
      <c r="R1589" s="15">
        <f>ROW('us01'!O1246)</f>
        <v>1246</v>
      </c>
      <c r="S1589" s="15">
        <f>COLUMN('us01'!O1246)</f>
        <v>15</v>
      </c>
    </row>
    <row r="1590" spans="3:19">
      <c r="C1590" s="476">
        <v>1245</v>
      </c>
      <c r="D1590" s="476">
        <v>15</v>
      </c>
      <c r="E1590" s="476"/>
      <c r="F1590" s="476">
        <v>1246</v>
      </c>
      <c r="G1590" s="15">
        <v>15</v>
      </c>
      <c r="I1590" s="15">
        <v>1246</v>
      </c>
      <c r="J1590" s="15">
        <v>15</v>
      </c>
      <c r="L1590" s="15">
        <v>1247</v>
      </c>
      <c r="M1590" s="15">
        <v>15</v>
      </c>
      <c r="O1590" s="15">
        <v>1247</v>
      </c>
      <c r="P1590" s="15">
        <v>15</v>
      </c>
      <c r="R1590" s="15">
        <f>ROW('us01'!O1247)</f>
        <v>1247</v>
      </c>
      <c r="S1590" s="15">
        <f>COLUMN('us01'!O1247)</f>
        <v>15</v>
      </c>
    </row>
    <row r="1591" spans="3:19">
      <c r="C1591" s="476">
        <v>1246</v>
      </c>
      <c r="D1591" s="476">
        <v>15</v>
      </c>
      <c r="E1591" s="476"/>
      <c r="F1591" s="476">
        <v>1247</v>
      </c>
      <c r="G1591" s="15">
        <v>15</v>
      </c>
      <c r="I1591" s="15">
        <v>1247</v>
      </c>
      <c r="J1591" s="15">
        <v>15</v>
      </c>
      <c r="L1591" s="15">
        <v>1248</v>
      </c>
      <c r="M1591" s="15">
        <v>15</v>
      </c>
      <c r="O1591" s="15">
        <v>1248</v>
      </c>
      <c r="P1591" s="15">
        <v>15</v>
      </c>
      <c r="R1591" s="15">
        <f>ROW('us01'!O1248)</f>
        <v>1248</v>
      </c>
      <c r="S1591" s="15">
        <f>COLUMN('us01'!O1248)</f>
        <v>15</v>
      </c>
    </row>
    <row r="1592" spans="3:19">
      <c r="C1592" s="476">
        <v>1247</v>
      </c>
      <c r="D1592" s="476">
        <v>15</v>
      </c>
      <c r="E1592" s="476"/>
      <c r="F1592" s="476">
        <v>1248</v>
      </c>
      <c r="G1592" s="15">
        <v>15</v>
      </c>
      <c r="I1592" s="15">
        <v>1248</v>
      </c>
      <c r="J1592" s="15">
        <v>15</v>
      </c>
      <c r="L1592" s="15">
        <v>1249</v>
      </c>
      <c r="M1592" s="15">
        <v>15</v>
      </c>
      <c r="O1592" s="15">
        <v>1249</v>
      </c>
      <c r="P1592" s="15">
        <v>15</v>
      </c>
      <c r="R1592" s="15">
        <f>ROW('us01'!O1249)</f>
        <v>1249</v>
      </c>
      <c r="S1592" s="15">
        <f>COLUMN('us01'!O1249)</f>
        <v>15</v>
      </c>
    </row>
    <row r="1593" spans="3:19">
      <c r="C1593" s="476">
        <v>1193</v>
      </c>
      <c r="D1593" s="476">
        <v>19</v>
      </c>
      <c r="E1593" s="476"/>
      <c r="F1593" s="476">
        <v>1194</v>
      </c>
      <c r="G1593" s="15">
        <v>19</v>
      </c>
      <c r="I1593" s="15">
        <v>1194</v>
      </c>
      <c r="J1593" s="15">
        <v>19</v>
      </c>
      <c r="L1593" s="15">
        <v>1195</v>
      </c>
      <c r="M1593" s="15">
        <v>19</v>
      </c>
      <c r="O1593" s="15">
        <v>1195</v>
      </c>
      <c r="P1593" s="15">
        <v>19</v>
      </c>
      <c r="R1593" s="15">
        <f>ROW('us01'!S1195)</f>
        <v>1195</v>
      </c>
      <c r="S1593" s="15">
        <f>COLUMN('us01'!S1195)</f>
        <v>19</v>
      </c>
    </row>
    <row r="1594" spans="3:19">
      <c r="C1594" s="476">
        <v>1194</v>
      </c>
      <c r="D1594" s="476">
        <v>19</v>
      </c>
      <c r="E1594" s="476"/>
      <c r="F1594" s="476">
        <v>1195</v>
      </c>
      <c r="G1594" s="15">
        <v>19</v>
      </c>
      <c r="I1594" s="15">
        <v>1195</v>
      </c>
      <c r="J1594" s="15">
        <v>19</v>
      </c>
      <c r="L1594" s="15">
        <v>1196</v>
      </c>
      <c r="M1594" s="15">
        <v>19</v>
      </c>
      <c r="O1594" s="15">
        <v>1196</v>
      </c>
      <c r="P1594" s="15">
        <v>19</v>
      </c>
      <c r="R1594" s="15">
        <f>ROW('us01'!S1196)</f>
        <v>1196</v>
      </c>
      <c r="S1594" s="15">
        <f>COLUMN('us01'!S1196)</f>
        <v>19</v>
      </c>
    </row>
    <row r="1595" spans="3:19">
      <c r="C1595" s="476">
        <v>1195</v>
      </c>
      <c r="D1595" s="476">
        <v>19</v>
      </c>
      <c r="E1595" s="476"/>
      <c r="F1595" s="476">
        <v>1196</v>
      </c>
      <c r="G1595" s="15">
        <v>19</v>
      </c>
      <c r="I1595" s="15">
        <v>1196</v>
      </c>
      <c r="J1595" s="15">
        <v>19</v>
      </c>
      <c r="L1595" s="15">
        <v>1197</v>
      </c>
      <c r="M1595" s="15">
        <v>19</v>
      </c>
      <c r="O1595" s="15">
        <v>1197</v>
      </c>
      <c r="P1595" s="15">
        <v>19</v>
      </c>
      <c r="R1595" s="15">
        <f>ROW('us01'!S1197)</f>
        <v>1197</v>
      </c>
      <c r="S1595" s="15">
        <f>COLUMN('us01'!S1197)</f>
        <v>19</v>
      </c>
    </row>
    <row r="1596" spans="3:19">
      <c r="C1596" s="476">
        <v>1196</v>
      </c>
      <c r="D1596" s="476">
        <v>19</v>
      </c>
      <c r="E1596" s="476"/>
      <c r="F1596" s="476">
        <v>1197</v>
      </c>
      <c r="G1596" s="15">
        <v>19</v>
      </c>
      <c r="I1596" s="15">
        <v>1197</v>
      </c>
      <c r="J1596" s="15">
        <v>19</v>
      </c>
      <c r="L1596" s="15">
        <v>1198</v>
      </c>
      <c r="M1596" s="15">
        <v>19</v>
      </c>
      <c r="O1596" s="15">
        <v>1198</v>
      </c>
      <c r="P1596" s="15">
        <v>19</v>
      </c>
      <c r="R1596" s="15">
        <f>ROW('us01'!S1198)</f>
        <v>1198</v>
      </c>
      <c r="S1596" s="15">
        <f>COLUMN('us01'!S1198)</f>
        <v>19</v>
      </c>
    </row>
    <row r="1597" spans="3:19">
      <c r="C1597" s="476">
        <v>1197</v>
      </c>
      <c r="D1597" s="476">
        <v>19</v>
      </c>
      <c r="E1597" s="476"/>
      <c r="F1597" s="476">
        <v>1198</v>
      </c>
      <c r="G1597" s="15">
        <v>19</v>
      </c>
      <c r="I1597" s="15">
        <v>1198</v>
      </c>
      <c r="J1597" s="15">
        <v>19</v>
      </c>
      <c r="L1597" s="15">
        <v>1199</v>
      </c>
      <c r="M1597" s="15">
        <v>19</v>
      </c>
      <c r="O1597" s="15">
        <v>1199</v>
      </c>
      <c r="P1597" s="15">
        <v>19</v>
      </c>
      <c r="R1597" s="15">
        <f>ROW('us01'!S1199)</f>
        <v>1199</v>
      </c>
      <c r="S1597" s="15">
        <f>COLUMN('us01'!S1199)</f>
        <v>19</v>
      </c>
    </row>
    <row r="1598" spans="3:19">
      <c r="C1598" s="476">
        <v>1198</v>
      </c>
      <c r="D1598" s="476">
        <v>19</v>
      </c>
      <c r="E1598" s="476"/>
      <c r="F1598" s="476">
        <v>1199</v>
      </c>
      <c r="G1598" s="15">
        <v>19</v>
      </c>
      <c r="I1598" s="15">
        <v>1199</v>
      </c>
      <c r="J1598" s="15">
        <v>19</v>
      </c>
      <c r="L1598" s="15">
        <v>1200</v>
      </c>
      <c r="M1598" s="15">
        <v>19</v>
      </c>
      <c r="O1598" s="15">
        <v>1200</v>
      </c>
      <c r="P1598" s="15">
        <v>19</v>
      </c>
      <c r="R1598" s="15">
        <f>ROW('us01'!S1200)</f>
        <v>1200</v>
      </c>
      <c r="S1598" s="15">
        <f>COLUMN('us01'!S1200)</f>
        <v>19</v>
      </c>
    </row>
    <row r="1599" spans="3:19">
      <c r="C1599" s="476">
        <v>1199</v>
      </c>
      <c r="D1599" s="476">
        <v>19</v>
      </c>
      <c r="E1599" s="476"/>
      <c r="F1599" s="476">
        <v>1200</v>
      </c>
      <c r="G1599" s="15">
        <v>19</v>
      </c>
      <c r="I1599" s="15">
        <v>1200</v>
      </c>
      <c r="J1599" s="15">
        <v>19</v>
      </c>
      <c r="L1599" s="15">
        <v>1201</v>
      </c>
      <c r="M1599" s="15">
        <v>19</v>
      </c>
      <c r="O1599" s="15">
        <v>1201</v>
      </c>
      <c r="P1599" s="15">
        <v>19</v>
      </c>
      <c r="R1599" s="15">
        <f>ROW('us01'!S1201)</f>
        <v>1201</v>
      </c>
      <c r="S1599" s="15">
        <f>COLUMN('us01'!S1201)</f>
        <v>19</v>
      </c>
    </row>
    <row r="1600" spans="3:19">
      <c r="C1600" s="476">
        <v>1200</v>
      </c>
      <c r="D1600" s="476">
        <v>19</v>
      </c>
      <c r="E1600" s="476"/>
      <c r="F1600" s="476">
        <v>1201</v>
      </c>
      <c r="G1600" s="15">
        <v>19</v>
      </c>
      <c r="I1600" s="15">
        <v>1201</v>
      </c>
      <c r="J1600" s="15">
        <v>19</v>
      </c>
      <c r="L1600" s="15">
        <v>1202</v>
      </c>
      <c r="M1600" s="15">
        <v>19</v>
      </c>
      <c r="O1600" s="15">
        <v>1202</v>
      </c>
      <c r="P1600" s="15">
        <v>19</v>
      </c>
      <c r="R1600" s="15">
        <f>ROW('us01'!S1202)</f>
        <v>1202</v>
      </c>
      <c r="S1600" s="15">
        <f>COLUMN('us01'!S1202)</f>
        <v>19</v>
      </c>
    </row>
    <row r="1601" spans="3:19">
      <c r="C1601" s="476">
        <v>1201</v>
      </c>
      <c r="D1601" s="476">
        <v>19</v>
      </c>
      <c r="E1601" s="476"/>
      <c r="F1601" s="476">
        <v>1202</v>
      </c>
      <c r="G1601" s="15">
        <v>19</v>
      </c>
      <c r="I1601" s="15">
        <v>1202</v>
      </c>
      <c r="J1601" s="15">
        <v>19</v>
      </c>
      <c r="L1601" s="15">
        <v>1203</v>
      </c>
      <c r="M1601" s="15">
        <v>19</v>
      </c>
      <c r="O1601" s="15">
        <v>1203</v>
      </c>
      <c r="P1601" s="15">
        <v>19</v>
      </c>
      <c r="R1601" s="15">
        <f>ROW('us01'!S1203)</f>
        <v>1203</v>
      </c>
      <c r="S1601" s="15">
        <f>COLUMN('us01'!S1203)</f>
        <v>19</v>
      </c>
    </row>
    <row r="1602" spans="3:19">
      <c r="C1602" s="476">
        <v>1202</v>
      </c>
      <c r="D1602" s="476">
        <v>19</v>
      </c>
      <c r="E1602" s="476"/>
      <c r="F1602" s="476">
        <v>1203</v>
      </c>
      <c r="G1602" s="15">
        <v>19</v>
      </c>
      <c r="I1602" s="15">
        <v>1203</v>
      </c>
      <c r="J1602" s="15">
        <v>19</v>
      </c>
      <c r="L1602" s="15">
        <v>1204</v>
      </c>
      <c r="M1602" s="15">
        <v>19</v>
      </c>
      <c r="O1602" s="15">
        <v>1204</v>
      </c>
      <c r="P1602" s="15">
        <v>19</v>
      </c>
      <c r="R1602" s="15">
        <f>ROW('us01'!S1204)</f>
        <v>1204</v>
      </c>
      <c r="S1602" s="15">
        <f>COLUMN('us01'!S1204)</f>
        <v>19</v>
      </c>
    </row>
    <row r="1603" spans="3:19">
      <c r="C1603" s="476">
        <v>1203</v>
      </c>
      <c r="D1603" s="476">
        <v>19</v>
      </c>
      <c r="E1603" s="476"/>
      <c r="F1603" s="476">
        <v>1204</v>
      </c>
      <c r="G1603" s="15">
        <v>19</v>
      </c>
      <c r="I1603" s="15">
        <v>1204</v>
      </c>
      <c r="J1603" s="15">
        <v>19</v>
      </c>
      <c r="L1603" s="15">
        <v>1205</v>
      </c>
      <c r="M1603" s="15">
        <v>19</v>
      </c>
      <c r="O1603" s="15">
        <v>1205</v>
      </c>
      <c r="P1603" s="15">
        <v>19</v>
      </c>
      <c r="R1603" s="15">
        <f>ROW('us01'!S1205)</f>
        <v>1205</v>
      </c>
      <c r="S1603" s="15">
        <f>COLUMN('us01'!S1205)</f>
        <v>19</v>
      </c>
    </row>
    <row r="1604" spans="3:19">
      <c r="C1604" s="476">
        <v>1204</v>
      </c>
      <c r="D1604" s="476">
        <v>19</v>
      </c>
      <c r="E1604" s="476"/>
      <c r="F1604" s="476">
        <v>1205</v>
      </c>
      <c r="G1604" s="15">
        <v>19</v>
      </c>
      <c r="I1604" s="15">
        <v>1205</v>
      </c>
      <c r="J1604" s="15">
        <v>19</v>
      </c>
      <c r="L1604" s="15">
        <v>1206</v>
      </c>
      <c r="M1604" s="15">
        <v>19</v>
      </c>
      <c r="O1604" s="15">
        <v>1206</v>
      </c>
      <c r="P1604" s="15">
        <v>19</v>
      </c>
      <c r="R1604" s="15">
        <f>ROW('us01'!S1206)</f>
        <v>1206</v>
      </c>
      <c r="S1604" s="15">
        <f>COLUMN('us01'!S1206)</f>
        <v>19</v>
      </c>
    </row>
    <row r="1605" spans="3:19">
      <c r="C1605" s="476">
        <v>1205</v>
      </c>
      <c r="D1605" s="476">
        <v>19</v>
      </c>
      <c r="E1605" s="476"/>
      <c r="F1605" s="476">
        <v>1206</v>
      </c>
      <c r="G1605" s="15">
        <v>19</v>
      </c>
      <c r="I1605" s="15">
        <v>1206</v>
      </c>
      <c r="J1605" s="15">
        <v>19</v>
      </c>
      <c r="L1605" s="15">
        <v>1207</v>
      </c>
      <c r="M1605" s="15">
        <v>19</v>
      </c>
      <c r="O1605" s="15">
        <v>1207</v>
      </c>
      <c r="P1605" s="15">
        <v>19</v>
      </c>
      <c r="R1605" s="15">
        <f>ROW('us01'!S1207)</f>
        <v>1207</v>
      </c>
      <c r="S1605" s="15">
        <f>COLUMN('us01'!S1207)</f>
        <v>19</v>
      </c>
    </row>
    <row r="1606" spans="3:19">
      <c r="C1606" s="476">
        <v>1206</v>
      </c>
      <c r="D1606" s="476">
        <v>19</v>
      </c>
      <c r="E1606" s="476"/>
      <c r="F1606" s="476">
        <v>1207</v>
      </c>
      <c r="G1606" s="15">
        <v>19</v>
      </c>
      <c r="I1606" s="15">
        <v>1207</v>
      </c>
      <c r="J1606" s="15">
        <v>19</v>
      </c>
      <c r="L1606" s="15">
        <v>1208</v>
      </c>
      <c r="M1606" s="15">
        <v>19</v>
      </c>
      <c r="O1606" s="15">
        <v>1208</v>
      </c>
      <c r="P1606" s="15">
        <v>19</v>
      </c>
      <c r="R1606" s="15">
        <f>ROW('us01'!S1208)</f>
        <v>1208</v>
      </c>
      <c r="S1606" s="15">
        <f>COLUMN('us01'!S1208)</f>
        <v>19</v>
      </c>
    </row>
    <row r="1607" spans="3:19">
      <c r="C1607" s="476">
        <v>1207</v>
      </c>
      <c r="D1607" s="476">
        <v>19</v>
      </c>
      <c r="E1607" s="476"/>
      <c r="F1607" s="476">
        <v>1208</v>
      </c>
      <c r="G1607" s="15">
        <v>19</v>
      </c>
      <c r="I1607" s="15">
        <v>1208</v>
      </c>
      <c r="J1607" s="15">
        <v>19</v>
      </c>
      <c r="L1607" s="15">
        <v>1209</v>
      </c>
      <c r="M1607" s="15">
        <v>19</v>
      </c>
      <c r="O1607" s="15">
        <v>1209</v>
      </c>
      <c r="P1607" s="15">
        <v>19</v>
      </c>
      <c r="R1607" s="15">
        <f>ROW('us01'!S1209)</f>
        <v>1209</v>
      </c>
      <c r="S1607" s="15">
        <f>COLUMN('us01'!S1209)</f>
        <v>19</v>
      </c>
    </row>
    <row r="1608" spans="3:19">
      <c r="C1608" s="476">
        <v>1208</v>
      </c>
      <c r="D1608" s="476">
        <v>19</v>
      </c>
      <c r="E1608" s="476"/>
      <c r="F1608" s="476">
        <v>1209</v>
      </c>
      <c r="G1608" s="15">
        <v>19</v>
      </c>
      <c r="I1608" s="15">
        <v>1209</v>
      </c>
      <c r="J1608" s="15">
        <v>19</v>
      </c>
      <c r="L1608" s="15">
        <v>1210</v>
      </c>
      <c r="M1608" s="15">
        <v>19</v>
      </c>
      <c r="O1608" s="15">
        <v>1210</v>
      </c>
      <c r="P1608" s="15">
        <v>19</v>
      </c>
      <c r="R1608" s="15">
        <f>ROW('us01'!S1210)</f>
        <v>1210</v>
      </c>
      <c r="S1608" s="15">
        <f>COLUMN('us01'!S1210)</f>
        <v>19</v>
      </c>
    </row>
    <row r="1609" spans="3:19">
      <c r="C1609" s="476">
        <v>1209</v>
      </c>
      <c r="D1609" s="476">
        <v>19</v>
      </c>
      <c r="E1609" s="476"/>
      <c r="F1609" s="476">
        <v>1210</v>
      </c>
      <c r="G1609" s="15">
        <v>19</v>
      </c>
      <c r="I1609" s="15">
        <v>1210</v>
      </c>
      <c r="J1609" s="15">
        <v>19</v>
      </c>
      <c r="L1609" s="15">
        <v>1211</v>
      </c>
      <c r="M1609" s="15">
        <v>19</v>
      </c>
      <c r="O1609" s="15">
        <v>1211</v>
      </c>
      <c r="P1609" s="15">
        <v>19</v>
      </c>
      <c r="R1609" s="15">
        <f>ROW('us01'!S1211)</f>
        <v>1211</v>
      </c>
      <c r="S1609" s="15">
        <f>COLUMN('us01'!S1211)</f>
        <v>19</v>
      </c>
    </row>
    <row r="1610" spans="3:19">
      <c r="C1610" s="476">
        <v>1210</v>
      </c>
      <c r="D1610" s="476">
        <v>19</v>
      </c>
      <c r="E1610" s="476"/>
      <c r="F1610" s="476">
        <v>1211</v>
      </c>
      <c r="G1610" s="15">
        <v>19</v>
      </c>
      <c r="I1610" s="15">
        <v>1211</v>
      </c>
      <c r="J1610" s="15">
        <v>19</v>
      </c>
      <c r="L1610" s="15">
        <v>1212</v>
      </c>
      <c r="M1610" s="15">
        <v>19</v>
      </c>
      <c r="O1610" s="15">
        <v>1212</v>
      </c>
      <c r="P1610" s="15">
        <v>19</v>
      </c>
      <c r="R1610" s="15">
        <f>ROW('us01'!S1212)</f>
        <v>1212</v>
      </c>
      <c r="S1610" s="15">
        <f>COLUMN('us01'!S1212)</f>
        <v>19</v>
      </c>
    </row>
    <row r="1611" spans="3:19">
      <c r="C1611" s="476">
        <v>1211</v>
      </c>
      <c r="D1611" s="476">
        <v>19</v>
      </c>
      <c r="E1611" s="476"/>
      <c r="F1611" s="476">
        <v>1212</v>
      </c>
      <c r="G1611" s="15">
        <v>19</v>
      </c>
      <c r="I1611" s="15">
        <v>1212</v>
      </c>
      <c r="J1611" s="15">
        <v>19</v>
      </c>
      <c r="L1611" s="15">
        <v>1213</v>
      </c>
      <c r="M1611" s="15">
        <v>19</v>
      </c>
      <c r="O1611" s="15">
        <v>1213</v>
      </c>
      <c r="P1611" s="15">
        <v>19</v>
      </c>
      <c r="R1611" s="15">
        <f>ROW('us01'!S1213)</f>
        <v>1213</v>
      </c>
      <c r="S1611" s="15">
        <f>COLUMN('us01'!S1213)</f>
        <v>19</v>
      </c>
    </row>
    <row r="1612" spans="3:19">
      <c r="C1612" s="476">
        <v>1212</v>
      </c>
      <c r="D1612" s="476">
        <v>19</v>
      </c>
      <c r="E1612" s="476"/>
      <c r="F1612" s="476">
        <v>1213</v>
      </c>
      <c r="G1612" s="15">
        <v>19</v>
      </c>
      <c r="I1612" s="15">
        <v>1213</v>
      </c>
      <c r="J1612" s="15">
        <v>19</v>
      </c>
      <c r="L1612" s="15">
        <v>1214</v>
      </c>
      <c r="M1612" s="15">
        <v>19</v>
      </c>
      <c r="O1612" s="15">
        <v>1214</v>
      </c>
      <c r="P1612" s="15">
        <v>19</v>
      </c>
      <c r="R1612" s="15">
        <f>ROW('us01'!S1214)</f>
        <v>1214</v>
      </c>
      <c r="S1612" s="15">
        <f>COLUMN('us01'!S1214)</f>
        <v>19</v>
      </c>
    </row>
    <row r="1613" spans="3:19">
      <c r="C1613" s="476">
        <v>1213</v>
      </c>
      <c r="D1613" s="476">
        <v>19</v>
      </c>
      <c r="E1613" s="476"/>
      <c r="F1613" s="476">
        <v>1214</v>
      </c>
      <c r="G1613" s="15">
        <v>19</v>
      </c>
      <c r="I1613" s="15">
        <v>1214</v>
      </c>
      <c r="J1613" s="15">
        <v>19</v>
      </c>
      <c r="L1613" s="15">
        <v>1215</v>
      </c>
      <c r="M1613" s="15">
        <v>19</v>
      </c>
      <c r="O1613" s="15">
        <v>1215</v>
      </c>
      <c r="P1613" s="15">
        <v>19</v>
      </c>
      <c r="R1613" s="15">
        <f>ROW('us01'!S1215)</f>
        <v>1215</v>
      </c>
      <c r="S1613" s="15">
        <f>COLUMN('us01'!S1215)</f>
        <v>19</v>
      </c>
    </row>
    <row r="1614" spans="3:19">
      <c r="C1614" s="476">
        <v>1214</v>
      </c>
      <c r="D1614" s="476">
        <v>19</v>
      </c>
      <c r="E1614" s="476"/>
      <c r="F1614" s="476">
        <v>1215</v>
      </c>
      <c r="G1614" s="15">
        <v>19</v>
      </c>
      <c r="I1614" s="15">
        <v>1215</v>
      </c>
      <c r="J1614" s="15">
        <v>19</v>
      </c>
      <c r="L1614" s="15">
        <v>1216</v>
      </c>
      <c r="M1614" s="15">
        <v>19</v>
      </c>
      <c r="O1614" s="15">
        <v>1216</v>
      </c>
      <c r="P1614" s="15">
        <v>19</v>
      </c>
      <c r="R1614" s="15">
        <f>ROW('us01'!S1216)</f>
        <v>1216</v>
      </c>
      <c r="S1614" s="15">
        <f>COLUMN('us01'!S1216)</f>
        <v>19</v>
      </c>
    </row>
    <row r="1615" spans="3:19">
      <c r="C1615" s="476">
        <v>1215</v>
      </c>
      <c r="D1615" s="476">
        <v>19</v>
      </c>
      <c r="E1615" s="476"/>
      <c r="F1615" s="476">
        <v>1216</v>
      </c>
      <c r="G1615" s="15">
        <v>19</v>
      </c>
      <c r="I1615" s="15">
        <v>1216</v>
      </c>
      <c r="J1615" s="15">
        <v>19</v>
      </c>
      <c r="L1615" s="15">
        <v>1217</v>
      </c>
      <c r="M1615" s="15">
        <v>19</v>
      </c>
      <c r="O1615" s="15">
        <v>1217</v>
      </c>
      <c r="P1615" s="15">
        <v>19</v>
      </c>
      <c r="R1615" s="15">
        <f>ROW('us01'!S1217)</f>
        <v>1217</v>
      </c>
      <c r="S1615" s="15">
        <f>COLUMN('us01'!S1217)</f>
        <v>19</v>
      </c>
    </row>
    <row r="1616" spans="3:19">
      <c r="C1616" s="476">
        <v>1216</v>
      </c>
      <c r="D1616" s="476">
        <v>19</v>
      </c>
      <c r="E1616" s="476"/>
      <c r="F1616" s="476">
        <v>1217</v>
      </c>
      <c r="G1616" s="15">
        <v>19</v>
      </c>
      <c r="I1616" s="15">
        <v>1217</v>
      </c>
      <c r="J1616" s="15">
        <v>19</v>
      </c>
      <c r="L1616" s="15">
        <v>1218</v>
      </c>
      <c r="M1616" s="15">
        <v>19</v>
      </c>
      <c r="O1616" s="15">
        <v>1218</v>
      </c>
      <c r="P1616" s="15">
        <v>19</v>
      </c>
      <c r="R1616" s="15">
        <f>ROW('us01'!S1218)</f>
        <v>1218</v>
      </c>
      <c r="S1616" s="15">
        <f>COLUMN('us01'!S1218)</f>
        <v>19</v>
      </c>
    </row>
    <row r="1617" spans="3:19">
      <c r="C1617" s="476">
        <v>1217</v>
      </c>
      <c r="D1617" s="476">
        <v>19</v>
      </c>
      <c r="E1617" s="476"/>
      <c r="F1617" s="476">
        <v>1218</v>
      </c>
      <c r="G1617" s="15">
        <v>19</v>
      </c>
      <c r="I1617" s="15">
        <v>1218</v>
      </c>
      <c r="J1617" s="15">
        <v>19</v>
      </c>
      <c r="L1617" s="15">
        <v>1219</v>
      </c>
      <c r="M1617" s="15">
        <v>19</v>
      </c>
      <c r="O1617" s="15">
        <v>1219</v>
      </c>
      <c r="P1617" s="15">
        <v>19</v>
      </c>
      <c r="R1617" s="15">
        <f>ROW('us01'!S1219)</f>
        <v>1219</v>
      </c>
      <c r="S1617" s="15">
        <f>COLUMN('us01'!S1219)</f>
        <v>19</v>
      </c>
    </row>
    <row r="1618" spans="3:19">
      <c r="C1618" s="476">
        <v>1218</v>
      </c>
      <c r="D1618" s="476">
        <v>19</v>
      </c>
      <c r="E1618" s="476"/>
      <c r="F1618" s="476">
        <v>1219</v>
      </c>
      <c r="G1618" s="15">
        <v>19</v>
      </c>
      <c r="I1618" s="15">
        <v>1219</v>
      </c>
      <c r="J1618" s="15">
        <v>19</v>
      </c>
      <c r="L1618" s="15">
        <v>1220</v>
      </c>
      <c r="M1618" s="15">
        <v>19</v>
      </c>
      <c r="O1618" s="15">
        <v>1220</v>
      </c>
      <c r="P1618" s="15">
        <v>19</v>
      </c>
      <c r="R1618" s="15">
        <f>ROW('us01'!S1220)</f>
        <v>1220</v>
      </c>
      <c r="S1618" s="15">
        <f>COLUMN('us01'!S1220)</f>
        <v>19</v>
      </c>
    </row>
    <row r="1619" spans="3:19">
      <c r="C1619" s="476">
        <v>1219</v>
      </c>
      <c r="D1619" s="476">
        <v>19</v>
      </c>
      <c r="E1619" s="476"/>
      <c r="F1619" s="476">
        <v>1220</v>
      </c>
      <c r="G1619" s="15">
        <v>19</v>
      </c>
      <c r="I1619" s="15">
        <v>1220</v>
      </c>
      <c r="J1619" s="15">
        <v>19</v>
      </c>
      <c r="L1619" s="15">
        <v>1221</v>
      </c>
      <c r="M1619" s="15">
        <v>19</v>
      </c>
      <c r="O1619" s="15">
        <v>1221</v>
      </c>
      <c r="P1619" s="15">
        <v>19</v>
      </c>
      <c r="R1619" s="15">
        <f>ROW('us01'!S1221)</f>
        <v>1221</v>
      </c>
      <c r="S1619" s="15">
        <f>COLUMN('us01'!S1221)</f>
        <v>19</v>
      </c>
    </row>
    <row r="1620" spans="3:19">
      <c r="C1620" s="476">
        <v>1220</v>
      </c>
      <c r="D1620" s="476">
        <v>19</v>
      </c>
      <c r="E1620" s="476"/>
      <c r="F1620" s="476">
        <v>1221</v>
      </c>
      <c r="G1620" s="15">
        <v>19</v>
      </c>
      <c r="I1620" s="15">
        <v>1221</v>
      </c>
      <c r="J1620" s="15">
        <v>19</v>
      </c>
      <c r="L1620" s="15">
        <v>1222</v>
      </c>
      <c r="M1620" s="15">
        <v>19</v>
      </c>
      <c r="O1620" s="15">
        <v>1222</v>
      </c>
      <c r="P1620" s="15">
        <v>19</v>
      </c>
      <c r="R1620" s="15">
        <f>ROW('us01'!S1222)</f>
        <v>1222</v>
      </c>
      <c r="S1620" s="15">
        <f>COLUMN('us01'!S1222)</f>
        <v>19</v>
      </c>
    </row>
    <row r="1621" spans="3:19">
      <c r="C1621" s="476">
        <v>1221</v>
      </c>
      <c r="D1621" s="476">
        <v>19</v>
      </c>
      <c r="E1621" s="476"/>
      <c r="F1621" s="476">
        <v>1222</v>
      </c>
      <c r="G1621" s="15">
        <v>19</v>
      </c>
      <c r="I1621" s="15">
        <v>1222</v>
      </c>
      <c r="J1621" s="15">
        <v>19</v>
      </c>
      <c r="L1621" s="15">
        <v>1223</v>
      </c>
      <c r="M1621" s="15">
        <v>19</v>
      </c>
      <c r="O1621" s="15">
        <v>1223</v>
      </c>
      <c r="P1621" s="15">
        <v>19</v>
      </c>
      <c r="R1621" s="15">
        <f>ROW('us01'!S1223)</f>
        <v>1223</v>
      </c>
      <c r="S1621" s="15">
        <f>COLUMN('us01'!S1223)</f>
        <v>19</v>
      </c>
    </row>
    <row r="1622" spans="3:19">
      <c r="C1622" s="476">
        <v>1222</v>
      </c>
      <c r="D1622" s="476">
        <v>19</v>
      </c>
      <c r="E1622" s="476"/>
      <c r="F1622" s="476">
        <v>1223</v>
      </c>
      <c r="G1622" s="15">
        <v>19</v>
      </c>
      <c r="I1622" s="15">
        <v>1223</v>
      </c>
      <c r="J1622" s="15">
        <v>19</v>
      </c>
      <c r="L1622" s="15">
        <v>1224</v>
      </c>
      <c r="M1622" s="15">
        <v>19</v>
      </c>
      <c r="O1622" s="15">
        <v>1224</v>
      </c>
      <c r="P1622" s="15">
        <v>19</v>
      </c>
      <c r="R1622" s="15">
        <f>ROW('us01'!S1224)</f>
        <v>1224</v>
      </c>
      <c r="S1622" s="15">
        <f>COLUMN('us01'!S1224)</f>
        <v>19</v>
      </c>
    </row>
    <row r="1623" spans="3:19">
      <c r="C1623" s="476">
        <v>1223</v>
      </c>
      <c r="D1623" s="476">
        <v>19</v>
      </c>
      <c r="E1623" s="476"/>
      <c r="F1623" s="476">
        <v>1224</v>
      </c>
      <c r="G1623" s="15">
        <v>19</v>
      </c>
      <c r="I1623" s="15">
        <v>1224</v>
      </c>
      <c r="J1623" s="15">
        <v>19</v>
      </c>
      <c r="L1623" s="15">
        <v>1225</v>
      </c>
      <c r="M1623" s="15">
        <v>19</v>
      </c>
      <c r="O1623" s="15">
        <v>1225</v>
      </c>
      <c r="P1623" s="15">
        <v>19</v>
      </c>
      <c r="R1623" s="15">
        <f>ROW('us01'!S1225)</f>
        <v>1225</v>
      </c>
      <c r="S1623" s="15">
        <f>COLUMN('us01'!S1225)</f>
        <v>19</v>
      </c>
    </row>
    <row r="1624" spans="3:19">
      <c r="C1624" s="476">
        <v>1224</v>
      </c>
      <c r="D1624" s="476">
        <v>19</v>
      </c>
      <c r="E1624" s="476"/>
      <c r="F1624" s="476">
        <v>1225</v>
      </c>
      <c r="G1624" s="15">
        <v>19</v>
      </c>
      <c r="I1624" s="15">
        <v>1225</v>
      </c>
      <c r="J1624" s="15">
        <v>19</v>
      </c>
      <c r="L1624" s="15">
        <v>1226</v>
      </c>
      <c r="M1624" s="15">
        <v>19</v>
      </c>
      <c r="O1624" s="15">
        <v>1226</v>
      </c>
      <c r="P1624" s="15">
        <v>19</v>
      </c>
      <c r="R1624" s="15">
        <f>ROW('us01'!S1226)</f>
        <v>1226</v>
      </c>
      <c r="S1624" s="15">
        <f>COLUMN('us01'!S1226)</f>
        <v>19</v>
      </c>
    </row>
    <row r="1625" spans="3:19">
      <c r="C1625" s="476">
        <v>1225</v>
      </c>
      <c r="D1625" s="476">
        <v>19</v>
      </c>
      <c r="E1625" s="476"/>
      <c r="F1625" s="476">
        <v>1226</v>
      </c>
      <c r="G1625" s="15">
        <v>19</v>
      </c>
      <c r="I1625" s="15">
        <v>1226</v>
      </c>
      <c r="J1625" s="15">
        <v>19</v>
      </c>
      <c r="L1625" s="15">
        <v>1227</v>
      </c>
      <c r="M1625" s="15">
        <v>19</v>
      </c>
      <c r="O1625" s="15">
        <v>1227</v>
      </c>
      <c r="P1625" s="15">
        <v>19</v>
      </c>
      <c r="R1625" s="15">
        <f>ROW('us01'!S1227)</f>
        <v>1227</v>
      </c>
      <c r="S1625" s="15">
        <f>COLUMN('us01'!S1227)</f>
        <v>19</v>
      </c>
    </row>
    <row r="1626" spans="3:19">
      <c r="C1626" s="476">
        <v>1226</v>
      </c>
      <c r="D1626" s="476">
        <v>19</v>
      </c>
      <c r="E1626" s="476"/>
      <c r="F1626" s="476">
        <v>1227</v>
      </c>
      <c r="G1626" s="15">
        <v>19</v>
      </c>
      <c r="I1626" s="15">
        <v>1227</v>
      </c>
      <c r="J1626" s="15">
        <v>19</v>
      </c>
      <c r="L1626" s="15">
        <v>1228</v>
      </c>
      <c r="M1626" s="15">
        <v>19</v>
      </c>
      <c r="O1626" s="15">
        <v>1228</v>
      </c>
      <c r="P1626" s="15">
        <v>19</v>
      </c>
      <c r="R1626" s="15">
        <f>ROW('us01'!S1228)</f>
        <v>1228</v>
      </c>
      <c r="S1626" s="15">
        <f>COLUMN('us01'!S1228)</f>
        <v>19</v>
      </c>
    </row>
    <row r="1627" spans="3:19">
      <c r="C1627" s="476">
        <v>1227</v>
      </c>
      <c r="D1627" s="476">
        <v>19</v>
      </c>
      <c r="E1627" s="476"/>
      <c r="F1627" s="476">
        <v>1228</v>
      </c>
      <c r="G1627" s="15">
        <v>19</v>
      </c>
      <c r="I1627" s="15">
        <v>1228</v>
      </c>
      <c r="J1627" s="15">
        <v>19</v>
      </c>
      <c r="L1627" s="15">
        <v>1229</v>
      </c>
      <c r="M1627" s="15">
        <v>19</v>
      </c>
      <c r="O1627" s="15">
        <v>1229</v>
      </c>
      <c r="P1627" s="15">
        <v>19</v>
      </c>
      <c r="R1627" s="15">
        <f>ROW('us01'!S1229)</f>
        <v>1229</v>
      </c>
      <c r="S1627" s="15">
        <f>COLUMN('us01'!S1229)</f>
        <v>19</v>
      </c>
    </row>
    <row r="1628" spans="3:19">
      <c r="C1628" s="476">
        <v>1228</v>
      </c>
      <c r="D1628" s="476">
        <v>19</v>
      </c>
      <c r="E1628" s="476"/>
      <c r="F1628" s="476">
        <v>1229</v>
      </c>
      <c r="G1628" s="15">
        <v>19</v>
      </c>
      <c r="I1628" s="15">
        <v>1229</v>
      </c>
      <c r="J1628" s="15">
        <v>19</v>
      </c>
      <c r="L1628" s="15">
        <v>1230</v>
      </c>
      <c r="M1628" s="15">
        <v>19</v>
      </c>
      <c r="O1628" s="15">
        <v>1230</v>
      </c>
      <c r="P1628" s="15">
        <v>19</v>
      </c>
      <c r="R1628" s="15">
        <f>ROW('us01'!S1230)</f>
        <v>1230</v>
      </c>
      <c r="S1628" s="15">
        <f>COLUMN('us01'!S1230)</f>
        <v>19</v>
      </c>
    </row>
    <row r="1629" spans="3:19">
      <c r="C1629" s="476">
        <v>1229</v>
      </c>
      <c r="D1629" s="476">
        <v>19</v>
      </c>
      <c r="E1629" s="476"/>
      <c r="F1629" s="476">
        <v>1230</v>
      </c>
      <c r="G1629" s="15">
        <v>19</v>
      </c>
      <c r="I1629" s="15">
        <v>1230</v>
      </c>
      <c r="J1629" s="15">
        <v>19</v>
      </c>
      <c r="L1629" s="15">
        <v>1231</v>
      </c>
      <c r="M1629" s="15">
        <v>19</v>
      </c>
      <c r="O1629" s="15">
        <v>1231</v>
      </c>
      <c r="P1629" s="15">
        <v>19</v>
      </c>
      <c r="R1629" s="15">
        <f>ROW('us01'!S1231)</f>
        <v>1231</v>
      </c>
      <c r="S1629" s="15">
        <f>COLUMN('us01'!S1231)</f>
        <v>19</v>
      </c>
    </row>
    <row r="1630" spans="3:19">
      <c r="C1630" s="476">
        <v>1230</v>
      </c>
      <c r="D1630" s="476">
        <v>19</v>
      </c>
      <c r="E1630" s="476"/>
      <c r="F1630" s="476">
        <v>1231</v>
      </c>
      <c r="G1630" s="15">
        <v>19</v>
      </c>
      <c r="I1630" s="15">
        <v>1231</v>
      </c>
      <c r="J1630" s="15">
        <v>19</v>
      </c>
      <c r="L1630" s="15">
        <v>1232</v>
      </c>
      <c r="M1630" s="15">
        <v>19</v>
      </c>
      <c r="O1630" s="15">
        <v>1232</v>
      </c>
      <c r="P1630" s="15">
        <v>19</v>
      </c>
      <c r="R1630" s="15">
        <f>ROW('us01'!S1232)</f>
        <v>1232</v>
      </c>
      <c r="S1630" s="15">
        <f>COLUMN('us01'!S1232)</f>
        <v>19</v>
      </c>
    </row>
    <row r="1631" spans="3:19">
      <c r="C1631" s="476">
        <v>1231</v>
      </c>
      <c r="D1631" s="476">
        <v>19</v>
      </c>
      <c r="E1631" s="476"/>
      <c r="F1631" s="476">
        <v>1232</v>
      </c>
      <c r="G1631" s="15">
        <v>19</v>
      </c>
      <c r="I1631" s="15">
        <v>1232</v>
      </c>
      <c r="J1631" s="15">
        <v>19</v>
      </c>
      <c r="L1631" s="15">
        <v>1233</v>
      </c>
      <c r="M1631" s="15">
        <v>19</v>
      </c>
      <c r="O1631" s="15">
        <v>1233</v>
      </c>
      <c r="P1631" s="15">
        <v>19</v>
      </c>
      <c r="R1631" s="15">
        <f>ROW('us01'!S1233)</f>
        <v>1233</v>
      </c>
      <c r="S1631" s="15">
        <f>COLUMN('us01'!S1233)</f>
        <v>19</v>
      </c>
    </row>
    <row r="1632" spans="3:19">
      <c r="C1632" s="476">
        <v>1232</v>
      </c>
      <c r="D1632" s="476">
        <v>19</v>
      </c>
      <c r="E1632" s="476"/>
      <c r="F1632" s="476">
        <v>1233</v>
      </c>
      <c r="G1632" s="15">
        <v>19</v>
      </c>
      <c r="I1632" s="15">
        <v>1233</v>
      </c>
      <c r="J1632" s="15">
        <v>19</v>
      </c>
      <c r="L1632" s="15">
        <v>1234</v>
      </c>
      <c r="M1632" s="15">
        <v>19</v>
      </c>
      <c r="O1632" s="15">
        <v>1234</v>
      </c>
      <c r="P1632" s="15">
        <v>19</v>
      </c>
      <c r="R1632" s="15">
        <f>ROW('us01'!S1234)</f>
        <v>1234</v>
      </c>
      <c r="S1632" s="15">
        <f>COLUMN('us01'!S1234)</f>
        <v>19</v>
      </c>
    </row>
    <row r="1633" spans="3:19">
      <c r="C1633" s="476">
        <v>1233</v>
      </c>
      <c r="D1633" s="476">
        <v>19</v>
      </c>
      <c r="E1633" s="476"/>
      <c r="F1633" s="476">
        <v>1234</v>
      </c>
      <c r="G1633" s="15">
        <v>19</v>
      </c>
      <c r="I1633" s="15">
        <v>1234</v>
      </c>
      <c r="J1633" s="15">
        <v>19</v>
      </c>
      <c r="L1633" s="15">
        <v>1235</v>
      </c>
      <c r="M1633" s="15">
        <v>19</v>
      </c>
      <c r="O1633" s="15">
        <v>1235</v>
      </c>
      <c r="P1633" s="15">
        <v>19</v>
      </c>
      <c r="R1633" s="15">
        <f>ROW('us01'!S1235)</f>
        <v>1235</v>
      </c>
      <c r="S1633" s="15">
        <f>COLUMN('us01'!S1235)</f>
        <v>19</v>
      </c>
    </row>
    <row r="1634" spans="3:19">
      <c r="C1634" s="476">
        <v>1234</v>
      </c>
      <c r="D1634" s="476">
        <v>19</v>
      </c>
      <c r="E1634" s="476"/>
      <c r="F1634" s="476">
        <v>1235</v>
      </c>
      <c r="G1634" s="15">
        <v>19</v>
      </c>
      <c r="I1634" s="15">
        <v>1235</v>
      </c>
      <c r="J1634" s="15">
        <v>19</v>
      </c>
      <c r="L1634" s="15">
        <v>1236</v>
      </c>
      <c r="M1634" s="15">
        <v>19</v>
      </c>
      <c r="O1634" s="15">
        <v>1236</v>
      </c>
      <c r="P1634" s="15">
        <v>19</v>
      </c>
      <c r="R1634" s="15">
        <f>ROW('us01'!S1236)</f>
        <v>1236</v>
      </c>
      <c r="S1634" s="15">
        <f>COLUMN('us01'!S1236)</f>
        <v>19</v>
      </c>
    </row>
    <row r="1635" spans="3:19">
      <c r="C1635" s="476">
        <v>1235</v>
      </c>
      <c r="D1635" s="476">
        <v>19</v>
      </c>
      <c r="E1635" s="476"/>
      <c r="F1635" s="476">
        <v>1236</v>
      </c>
      <c r="G1635" s="15">
        <v>19</v>
      </c>
      <c r="I1635" s="15">
        <v>1236</v>
      </c>
      <c r="J1635" s="15">
        <v>19</v>
      </c>
      <c r="L1635" s="15">
        <v>1237</v>
      </c>
      <c r="M1635" s="15">
        <v>19</v>
      </c>
      <c r="O1635" s="15">
        <v>1237</v>
      </c>
      <c r="P1635" s="15">
        <v>19</v>
      </c>
      <c r="R1635" s="15">
        <f>ROW('us01'!S1237)</f>
        <v>1237</v>
      </c>
      <c r="S1635" s="15">
        <f>COLUMN('us01'!S1237)</f>
        <v>19</v>
      </c>
    </row>
    <row r="1636" spans="3:19">
      <c r="C1636" s="476">
        <v>1236</v>
      </c>
      <c r="D1636" s="476">
        <v>19</v>
      </c>
      <c r="E1636" s="476"/>
      <c r="F1636" s="476">
        <v>1237</v>
      </c>
      <c r="G1636" s="15">
        <v>19</v>
      </c>
      <c r="I1636" s="15">
        <v>1237</v>
      </c>
      <c r="J1636" s="15">
        <v>19</v>
      </c>
      <c r="L1636" s="15">
        <v>1238</v>
      </c>
      <c r="M1636" s="15">
        <v>19</v>
      </c>
      <c r="O1636" s="15">
        <v>1238</v>
      </c>
      <c r="P1636" s="15">
        <v>19</v>
      </c>
      <c r="R1636" s="15">
        <f>ROW('us01'!S1238)</f>
        <v>1238</v>
      </c>
      <c r="S1636" s="15">
        <f>COLUMN('us01'!S1238)</f>
        <v>19</v>
      </c>
    </row>
    <row r="1637" spans="3:19">
      <c r="C1637" s="476">
        <v>1237</v>
      </c>
      <c r="D1637" s="476">
        <v>19</v>
      </c>
      <c r="E1637" s="476"/>
      <c r="F1637" s="476">
        <v>1238</v>
      </c>
      <c r="G1637" s="15">
        <v>19</v>
      </c>
      <c r="I1637" s="15">
        <v>1238</v>
      </c>
      <c r="J1637" s="15">
        <v>19</v>
      </c>
      <c r="L1637" s="15">
        <v>1239</v>
      </c>
      <c r="M1637" s="15">
        <v>19</v>
      </c>
      <c r="O1637" s="15">
        <v>1239</v>
      </c>
      <c r="P1637" s="15">
        <v>19</v>
      </c>
      <c r="R1637" s="15">
        <f>ROW('us01'!S1239)</f>
        <v>1239</v>
      </c>
      <c r="S1637" s="15">
        <f>COLUMN('us01'!S1239)</f>
        <v>19</v>
      </c>
    </row>
    <row r="1638" spans="3:19">
      <c r="C1638" s="476">
        <v>1238</v>
      </c>
      <c r="D1638" s="476">
        <v>19</v>
      </c>
      <c r="E1638" s="476"/>
      <c r="F1638" s="476">
        <v>1239</v>
      </c>
      <c r="G1638" s="15">
        <v>19</v>
      </c>
      <c r="I1638" s="15">
        <v>1239</v>
      </c>
      <c r="J1638" s="15">
        <v>19</v>
      </c>
      <c r="L1638" s="15">
        <v>1240</v>
      </c>
      <c r="M1638" s="15">
        <v>19</v>
      </c>
      <c r="O1638" s="15">
        <v>1240</v>
      </c>
      <c r="P1638" s="15">
        <v>19</v>
      </c>
      <c r="R1638" s="15">
        <f>ROW('us01'!S1240)</f>
        <v>1240</v>
      </c>
      <c r="S1638" s="15">
        <f>COLUMN('us01'!S1240)</f>
        <v>19</v>
      </c>
    </row>
    <row r="1639" spans="3:19">
      <c r="C1639" s="476">
        <v>1239</v>
      </c>
      <c r="D1639" s="476">
        <v>19</v>
      </c>
      <c r="E1639" s="476"/>
      <c r="F1639" s="476">
        <v>1240</v>
      </c>
      <c r="G1639" s="15">
        <v>19</v>
      </c>
      <c r="I1639" s="15">
        <v>1240</v>
      </c>
      <c r="J1639" s="15">
        <v>19</v>
      </c>
      <c r="L1639" s="15">
        <v>1241</v>
      </c>
      <c r="M1639" s="15">
        <v>19</v>
      </c>
      <c r="O1639" s="15">
        <v>1241</v>
      </c>
      <c r="P1639" s="15">
        <v>19</v>
      </c>
      <c r="R1639" s="15">
        <f>ROW('us01'!S1241)</f>
        <v>1241</v>
      </c>
      <c r="S1639" s="15">
        <f>COLUMN('us01'!S1241)</f>
        <v>19</v>
      </c>
    </row>
    <row r="1640" spans="3:19">
      <c r="C1640" s="476">
        <v>1240</v>
      </c>
      <c r="D1640" s="476">
        <v>19</v>
      </c>
      <c r="E1640" s="476"/>
      <c r="F1640" s="476">
        <v>1241</v>
      </c>
      <c r="G1640" s="15">
        <v>19</v>
      </c>
      <c r="I1640" s="15">
        <v>1241</v>
      </c>
      <c r="J1640" s="15">
        <v>19</v>
      </c>
      <c r="L1640" s="15">
        <v>1242</v>
      </c>
      <c r="M1640" s="15">
        <v>19</v>
      </c>
      <c r="O1640" s="15">
        <v>1242</v>
      </c>
      <c r="P1640" s="15">
        <v>19</v>
      </c>
      <c r="R1640" s="15">
        <f>ROW('us01'!S1242)</f>
        <v>1242</v>
      </c>
      <c r="S1640" s="15">
        <f>COLUMN('us01'!S1242)</f>
        <v>19</v>
      </c>
    </row>
    <row r="1641" spans="3:19">
      <c r="C1641" s="476">
        <v>1241</v>
      </c>
      <c r="D1641" s="476">
        <v>19</v>
      </c>
      <c r="E1641" s="476"/>
      <c r="F1641" s="476">
        <v>1242</v>
      </c>
      <c r="G1641" s="15">
        <v>19</v>
      </c>
      <c r="I1641" s="15">
        <v>1242</v>
      </c>
      <c r="J1641" s="15">
        <v>19</v>
      </c>
      <c r="L1641" s="15">
        <v>1243</v>
      </c>
      <c r="M1641" s="15">
        <v>19</v>
      </c>
      <c r="O1641" s="15">
        <v>1243</v>
      </c>
      <c r="P1641" s="15">
        <v>19</v>
      </c>
      <c r="R1641" s="15">
        <f>ROW('us01'!S1243)</f>
        <v>1243</v>
      </c>
      <c r="S1641" s="15">
        <f>COLUMN('us01'!S1243)</f>
        <v>19</v>
      </c>
    </row>
    <row r="1642" spans="3:19">
      <c r="C1642" s="476">
        <v>1242</v>
      </c>
      <c r="D1642" s="476">
        <v>19</v>
      </c>
      <c r="E1642" s="476"/>
      <c r="F1642" s="476">
        <v>1243</v>
      </c>
      <c r="G1642" s="15">
        <v>19</v>
      </c>
      <c r="I1642" s="15">
        <v>1243</v>
      </c>
      <c r="J1642" s="15">
        <v>19</v>
      </c>
      <c r="L1642" s="15">
        <v>1244</v>
      </c>
      <c r="M1642" s="15">
        <v>19</v>
      </c>
      <c r="O1642" s="15">
        <v>1244</v>
      </c>
      <c r="P1642" s="15">
        <v>19</v>
      </c>
      <c r="R1642" s="15">
        <f>ROW('us01'!S1244)</f>
        <v>1244</v>
      </c>
      <c r="S1642" s="15">
        <f>COLUMN('us01'!S1244)</f>
        <v>19</v>
      </c>
    </row>
    <row r="1643" spans="3:19">
      <c r="C1643" s="476">
        <v>1243</v>
      </c>
      <c r="D1643" s="476">
        <v>19</v>
      </c>
      <c r="E1643" s="476"/>
      <c r="F1643" s="476">
        <v>1244</v>
      </c>
      <c r="G1643" s="15">
        <v>19</v>
      </c>
      <c r="I1643" s="15">
        <v>1244</v>
      </c>
      <c r="J1643" s="15">
        <v>19</v>
      </c>
      <c r="L1643" s="15">
        <v>1245</v>
      </c>
      <c r="M1643" s="15">
        <v>19</v>
      </c>
      <c r="O1643" s="15">
        <v>1245</v>
      </c>
      <c r="P1643" s="15">
        <v>19</v>
      </c>
      <c r="R1643" s="15">
        <f>ROW('us01'!S1245)</f>
        <v>1245</v>
      </c>
      <c r="S1643" s="15">
        <f>COLUMN('us01'!S1245)</f>
        <v>19</v>
      </c>
    </row>
    <row r="1644" spans="3:19">
      <c r="C1644" s="476">
        <v>1244</v>
      </c>
      <c r="D1644" s="476">
        <v>19</v>
      </c>
      <c r="E1644" s="476"/>
      <c r="F1644" s="476">
        <v>1245</v>
      </c>
      <c r="G1644" s="15">
        <v>19</v>
      </c>
      <c r="I1644" s="15">
        <v>1245</v>
      </c>
      <c r="J1644" s="15">
        <v>19</v>
      </c>
      <c r="L1644" s="15">
        <v>1246</v>
      </c>
      <c r="M1644" s="15">
        <v>19</v>
      </c>
      <c r="O1644" s="15">
        <v>1246</v>
      </c>
      <c r="P1644" s="15">
        <v>19</v>
      </c>
      <c r="R1644" s="15">
        <f>ROW('us01'!S1246)</f>
        <v>1246</v>
      </c>
      <c r="S1644" s="15">
        <f>COLUMN('us01'!S1246)</f>
        <v>19</v>
      </c>
    </row>
    <row r="1645" spans="3:19">
      <c r="C1645" s="476">
        <v>1245</v>
      </c>
      <c r="D1645" s="476">
        <v>19</v>
      </c>
      <c r="E1645" s="476"/>
      <c r="F1645" s="476">
        <v>1246</v>
      </c>
      <c r="G1645" s="15">
        <v>19</v>
      </c>
      <c r="I1645" s="15">
        <v>1246</v>
      </c>
      <c r="J1645" s="15">
        <v>19</v>
      </c>
      <c r="L1645" s="15">
        <v>1247</v>
      </c>
      <c r="M1645" s="15">
        <v>19</v>
      </c>
      <c r="O1645" s="15">
        <v>1247</v>
      </c>
      <c r="P1645" s="15">
        <v>19</v>
      </c>
      <c r="R1645" s="15">
        <f>ROW('us01'!S1247)</f>
        <v>1247</v>
      </c>
      <c r="S1645" s="15">
        <f>COLUMN('us01'!S1247)</f>
        <v>19</v>
      </c>
    </row>
    <row r="1646" spans="3:19">
      <c r="C1646" s="476">
        <v>1246</v>
      </c>
      <c r="D1646" s="476">
        <v>19</v>
      </c>
      <c r="E1646" s="476"/>
      <c r="F1646" s="476">
        <v>1247</v>
      </c>
      <c r="G1646" s="15">
        <v>19</v>
      </c>
      <c r="I1646" s="15">
        <v>1247</v>
      </c>
      <c r="J1646" s="15">
        <v>19</v>
      </c>
      <c r="L1646" s="15">
        <v>1248</v>
      </c>
      <c r="M1646" s="15">
        <v>19</v>
      </c>
      <c r="O1646" s="15">
        <v>1248</v>
      </c>
      <c r="P1646" s="15">
        <v>19</v>
      </c>
      <c r="R1646" s="15">
        <f>ROW('us01'!S1248)</f>
        <v>1248</v>
      </c>
      <c r="S1646" s="15">
        <f>COLUMN('us01'!S1248)</f>
        <v>19</v>
      </c>
    </row>
    <row r="1647" spans="3:19">
      <c r="C1647" s="476">
        <v>1247</v>
      </c>
      <c r="D1647" s="476">
        <v>19</v>
      </c>
      <c r="E1647" s="476"/>
      <c r="F1647" s="476">
        <v>1248</v>
      </c>
      <c r="G1647" s="15">
        <v>19</v>
      </c>
      <c r="I1647" s="15">
        <v>1248</v>
      </c>
      <c r="J1647" s="15">
        <v>19</v>
      </c>
      <c r="L1647" s="15">
        <v>1249</v>
      </c>
      <c r="M1647" s="15">
        <v>19</v>
      </c>
      <c r="O1647" s="15">
        <v>1249</v>
      </c>
      <c r="P1647" s="15">
        <v>19</v>
      </c>
      <c r="R1647" s="15">
        <f>ROW('us01'!S1249)</f>
        <v>1249</v>
      </c>
      <c r="S1647" s="15">
        <f>COLUMN('us01'!S1249)</f>
        <v>19</v>
      </c>
    </row>
    <row r="1648" spans="3:19">
      <c r="C1648" s="476">
        <v>1193</v>
      </c>
      <c r="D1648" s="476">
        <v>23</v>
      </c>
      <c r="E1648" s="476"/>
      <c r="F1648" s="476">
        <v>1194</v>
      </c>
      <c r="G1648" s="15">
        <v>23</v>
      </c>
      <c r="I1648" s="15">
        <v>1194</v>
      </c>
      <c r="J1648" s="15">
        <v>23</v>
      </c>
      <c r="L1648" s="15">
        <v>1195</v>
      </c>
      <c r="M1648" s="15">
        <v>23</v>
      </c>
      <c r="O1648" s="15">
        <v>1195</v>
      </c>
      <c r="P1648" s="15">
        <v>23</v>
      </c>
      <c r="R1648" s="15">
        <f>ROW('us01'!W1195)</f>
        <v>1195</v>
      </c>
      <c r="S1648" s="15">
        <f>COLUMN('us01'!W1195)</f>
        <v>23</v>
      </c>
    </row>
    <row r="1649" spans="3:19">
      <c r="C1649" s="476">
        <v>1194</v>
      </c>
      <c r="D1649" s="476">
        <v>23</v>
      </c>
      <c r="E1649" s="476"/>
      <c r="F1649" s="476">
        <v>1195</v>
      </c>
      <c r="G1649" s="15">
        <v>23</v>
      </c>
      <c r="I1649" s="15">
        <v>1195</v>
      </c>
      <c r="J1649" s="15">
        <v>23</v>
      </c>
      <c r="L1649" s="15">
        <v>1196</v>
      </c>
      <c r="M1649" s="15">
        <v>23</v>
      </c>
      <c r="O1649" s="15">
        <v>1196</v>
      </c>
      <c r="P1649" s="15">
        <v>23</v>
      </c>
      <c r="R1649" s="15">
        <f>ROW('us01'!W1196)</f>
        <v>1196</v>
      </c>
      <c r="S1649" s="15">
        <f>COLUMN('us01'!W1196)</f>
        <v>23</v>
      </c>
    </row>
    <row r="1650" spans="3:19">
      <c r="C1650" s="476">
        <v>1195</v>
      </c>
      <c r="D1650" s="476">
        <v>23</v>
      </c>
      <c r="E1650" s="476"/>
      <c r="F1650" s="476">
        <v>1196</v>
      </c>
      <c r="G1650" s="15">
        <v>23</v>
      </c>
      <c r="I1650" s="15">
        <v>1196</v>
      </c>
      <c r="J1650" s="15">
        <v>23</v>
      </c>
      <c r="L1650" s="15">
        <v>1197</v>
      </c>
      <c r="M1650" s="15">
        <v>23</v>
      </c>
      <c r="O1650" s="15">
        <v>1197</v>
      </c>
      <c r="P1650" s="15">
        <v>23</v>
      </c>
      <c r="R1650" s="15">
        <f>ROW('us01'!W1197)</f>
        <v>1197</v>
      </c>
      <c r="S1650" s="15">
        <f>COLUMN('us01'!W1197)</f>
        <v>23</v>
      </c>
    </row>
    <row r="1651" spans="3:19">
      <c r="C1651" s="476">
        <v>1196</v>
      </c>
      <c r="D1651" s="476">
        <v>23</v>
      </c>
      <c r="E1651" s="476"/>
      <c r="F1651" s="476">
        <v>1197</v>
      </c>
      <c r="G1651" s="15">
        <v>23</v>
      </c>
      <c r="I1651" s="15">
        <v>1197</v>
      </c>
      <c r="J1651" s="15">
        <v>23</v>
      </c>
      <c r="L1651" s="15">
        <v>1198</v>
      </c>
      <c r="M1651" s="15">
        <v>23</v>
      </c>
      <c r="O1651" s="15">
        <v>1198</v>
      </c>
      <c r="P1651" s="15">
        <v>23</v>
      </c>
      <c r="R1651" s="15">
        <f>ROW('us01'!W1198)</f>
        <v>1198</v>
      </c>
      <c r="S1651" s="15">
        <f>COLUMN('us01'!W1198)</f>
        <v>23</v>
      </c>
    </row>
    <row r="1652" spans="3:19">
      <c r="C1652" s="476">
        <v>1197</v>
      </c>
      <c r="D1652" s="476">
        <v>23</v>
      </c>
      <c r="E1652" s="476"/>
      <c r="F1652" s="476">
        <v>1198</v>
      </c>
      <c r="G1652" s="15">
        <v>23</v>
      </c>
      <c r="I1652" s="15">
        <v>1198</v>
      </c>
      <c r="J1652" s="15">
        <v>23</v>
      </c>
      <c r="L1652" s="15">
        <v>1199</v>
      </c>
      <c r="M1652" s="15">
        <v>23</v>
      </c>
      <c r="O1652" s="15">
        <v>1199</v>
      </c>
      <c r="P1652" s="15">
        <v>23</v>
      </c>
      <c r="R1652" s="15">
        <f>ROW('us01'!W1199)</f>
        <v>1199</v>
      </c>
      <c r="S1652" s="15">
        <f>COLUMN('us01'!W1199)</f>
        <v>23</v>
      </c>
    </row>
    <row r="1653" spans="3:19">
      <c r="C1653" s="476">
        <v>1198</v>
      </c>
      <c r="D1653" s="476">
        <v>23</v>
      </c>
      <c r="E1653" s="476"/>
      <c r="F1653" s="476">
        <v>1199</v>
      </c>
      <c r="G1653" s="15">
        <v>23</v>
      </c>
      <c r="I1653" s="15">
        <v>1199</v>
      </c>
      <c r="J1653" s="15">
        <v>23</v>
      </c>
      <c r="L1653" s="15">
        <v>1200</v>
      </c>
      <c r="M1653" s="15">
        <v>23</v>
      </c>
      <c r="O1653" s="15">
        <v>1200</v>
      </c>
      <c r="P1653" s="15">
        <v>23</v>
      </c>
      <c r="R1653" s="15">
        <f>ROW('us01'!W1200)</f>
        <v>1200</v>
      </c>
      <c r="S1653" s="15">
        <f>COLUMN('us01'!W1200)</f>
        <v>23</v>
      </c>
    </row>
    <row r="1654" spans="3:19">
      <c r="C1654" s="476">
        <v>1199</v>
      </c>
      <c r="D1654" s="476">
        <v>23</v>
      </c>
      <c r="E1654" s="476"/>
      <c r="F1654" s="476">
        <v>1200</v>
      </c>
      <c r="G1654" s="15">
        <v>23</v>
      </c>
      <c r="I1654" s="15">
        <v>1200</v>
      </c>
      <c r="J1654" s="15">
        <v>23</v>
      </c>
      <c r="L1654" s="15">
        <v>1201</v>
      </c>
      <c r="M1654" s="15">
        <v>23</v>
      </c>
      <c r="O1654" s="15">
        <v>1201</v>
      </c>
      <c r="P1654" s="15">
        <v>23</v>
      </c>
      <c r="R1654" s="15">
        <f>ROW('us01'!W1201)</f>
        <v>1201</v>
      </c>
      <c r="S1654" s="15">
        <f>COLUMN('us01'!W1201)</f>
        <v>23</v>
      </c>
    </row>
    <row r="1655" spans="3:19">
      <c r="C1655" s="476">
        <v>1200</v>
      </c>
      <c r="D1655" s="476">
        <v>23</v>
      </c>
      <c r="E1655" s="476"/>
      <c r="F1655" s="476">
        <v>1201</v>
      </c>
      <c r="G1655" s="15">
        <v>23</v>
      </c>
      <c r="I1655" s="15">
        <v>1201</v>
      </c>
      <c r="J1655" s="15">
        <v>23</v>
      </c>
      <c r="L1655" s="15">
        <v>1202</v>
      </c>
      <c r="M1655" s="15">
        <v>23</v>
      </c>
      <c r="O1655" s="15">
        <v>1202</v>
      </c>
      <c r="P1655" s="15">
        <v>23</v>
      </c>
      <c r="R1655" s="15">
        <f>ROW('us01'!W1202)</f>
        <v>1202</v>
      </c>
      <c r="S1655" s="15">
        <f>COLUMN('us01'!W1202)</f>
        <v>23</v>
      </c>
    </row>
    <row r="1656" spans="3:19">
      <c r="C1656" s="476">
        <v>1201</v>
      </c>
      <c r="D1656" s="476">
        <v>23</v>
      </c>
      <c r="E1656" s="476"/>
      <c r="F1656" s="476">
        <v>1202</v>
      </c>
      <c r="G1656" s="15">
        <v>23</v>
      </c>
      <c r="I1656" s="15">
        <v>1202</v>
      </c>
      <c r="J1656" s="15">
        <v>23</v>
      </c>
      <c r="L1656" s="15">
        <v>1203</v>
      </c>
      <c r="M1656" s="15">
        <v>23</v>
      </c>
      <c r="O1656" s="15">
        <v>1203</v>
      </c>
      <c r="P1656" s="15">
        <v>23</v>
      </c>
      <c r="R1656" s="15">
        <f>ROW('us01'!W1203)</f>
        <v>1203</v>
      </c>
      <c r="S1656" s="15">
        <f>COLUMN('us01'!W1203)</f>
        <v>23</v>
      </c>
    </row>
    <row r="1657" spans="3:19">
      <c r="C1657" s="476">
        <v>1202</v>
      </c>
      <c r="D1657" s="476">
        <v>23</v>
      </c>
      <c r="E1657" s="476"/>
      <c r="F1657" s="476">
        <v>1203</v>
      </c>
      <c r="G1657" s="15">
        <v>23</v>
      </c>
      <c r="I1657" s="15">
        <v>1203</v>
      </c>
      <c r="J1657" s="15">
        <v>23</v>
      </c>
      <c r="L1657" s="15">
        <v>1204</v>
      </c>
      <c r="M1657" s="15">
        <v>23</v>
      </c>
      <c r="O1657" s="15">
        <v>1204</v>
      </c>
      <c r="P1657" s="15">
        <v>23</v>
      </c>
      <c r="R1657" s="15">
        <f>ROW('us01'!W1204)</f>
        <v>1204</v>
      </c>
      <c r="S1657" s="15">
        <f>COLUMN('us01'!W1204)</f>
        <v>23</v>
      </c>
    </row>
    <row r="1658" spans="3:19">
      <c r="C1658" s="476">
        <v>1203</v>
      </c>
      <c r="D1658" s="476">
        <v>23</v>
      </c>
      <c r="E1658" s="476"/>
      <c r="F1658" s="476">
        <v>1204</v>
      </c>
      <c r="G1658" s="15">
        <v>23</v>
      </c>
      <c r="I1658" s="15">
        <v>1204</v>
      </c>
      <c r="J1658" s="15">
        <v>23</v>
      </c>
      <c r="L1658" s="15">
        <v>1205</v>
      </c>
      <c r="M1658" s="15">
        <v>23</v>
      </c>
      <c r="O1658" s="15">
        <v>1205</v>
      </c>
      <c r="P1658" s="15">
        <v>23</v>
      </c>
      <c r="R1658" s="15">
        <f>ROW('us01'!W1205)</f>
        <v>1205</v>
      </c>
      <c r="S1658" s="15">
        <f>COLUMN('us01'!W1205)</f>
        <v>23</v>
      </c>
    </row>
    <row r="1659" spans="3:19">
      <c r="C1659" s="476">
        <v>1204</v>
      </c>
      <c r="D1659" s="476">
        <v>23</v>
      </c>
      <c r="E1659" s="476"/>
      <c r="F1659" s="476">
        <v>1205</v>
      </c>
      <c r="G1659" s="15">
        <v>23</v>
      </c>
      <c r="I1659" s="15">
        <v>1205</v>
      </c>
      <c r="J1659" s="15">
        <v>23</v>
      </c>
      <c r="L1659" s="15">
        <v>1206</v>
      </c>
      <c r="M1659" s="15">
        <v>23</v>
      </c>
      <c r="O1659" s="15">
        <v>1206</v>
      </c>
      <c r="P1659" s="15">
        <v>23</v>
      </c>
      <c r="R1659" s="15">
        <f>ROW('us01'!W1206)</f>
        <v>1206</v>
      </c>
      <c r="S1659" s="15">
        <f>COLUMN('us01'!W1206)</f>
        <v>23</v>
      </c>
    </row>
    <row r="1660" spans="3:19">
      <c r="C1660" s="476">
        <v>1205</v>
      </c>
      <c r="D1660" s="476">
        <v>23</v>
      </c>
      <c r="E1660" s="476"/>
      <c r="F1660" s="476">
        <v>1206</v>
      </c>
      <c r="G1660" s="15">
        <v>23</v>
      </c>
      <c r="I1660" s="15">
        <v>1206</v>
      </c>
      <c r="J1660" s="15">
        <v>23</v>
      </c>
      <c r="L1660" s="15">
        <v>1207</v>
      </c>
      <c r="M1660" s="15">
        <v>23</v>
      </c>
      <c r="O1660" s="15">
        <v>1207</v>
      </c>
      <c r="P1660" s="15">
        <v>23</v>
      </c>
      <c r="R1660" s="15">
        <f>ROW('us01'!W1207)</f>
        <v>1207</v>
      </c>
      <c r="S1660" s="15">
        <f>COLUMN('us01'!W1207)</f>
        <v>23</v>
      </c>
    </row>
    <row r="1661" spans="3:19">
      <c r="C1661" s="476">
        <v>1206</v>
      </c>
      <c r="D1661" s="476">
        <v>23</v>
      </c>
      <c r="E1661" s="476"/>
      <c r="F1661" s="476">
        <v>1207</v>
      </c>
      <c r="G1661" s="15">
        <v>23</v>
      </c>
      <c r="I1661" s="15">
        <v>1207</v>
      </c>
      <c r="J1661" s="15">
        <v>23</v>
      </c>
      <c r="L1661" s="15">
        <v>1208</v>
      </c>
      <c r="M1661" s="15">
        <v>23</v>
      </c>
      <c r="O1661" s="15">
        <v>1208</v>
      </c>
      <c r="P1661" s="15">
        <v>23</v>
      </c>
      <c r="R1661" s="15">
        <f>ROW('us01'!W1208)</f>
        <v>1208</v>
      </c>
      <c r="S1661" s="15">
        <f>COLUMN('us01'!W1208)</f>
        <v>23</v>
      </c>
    </row>
    <row r="1662" spans="3:19">
      <c r="C1662" s="476">
        <v>1207</v>
      </c>
      <c r="D1662" s="476">
        <v>23</v>
      </c>
      <c r="E1662" s="476"/>
      <c r="F1662" s="476">
        <v>1208</v>
      </c>
      <c r="G1662" s="15">
        <v>23</v>
      </c>
      <c r="I1662" s="15">
        <v>1208</v>
      </c>
      <c r="J1662" s="15">
        <v>23</v>
      </c>
      <c r="L1662" s="15">
        <v>1209</v>
      </c>
      <c r="M1662" s="15">
        <v>23</v>
      </c>
      <c r="O1662" s="15">
        <v>1209</v>
      </c>
      <c r="P1662" s="15">
        <v>23</v>
      </c>
      <c r="R1662" s="15">
        <f>ROW('us01'!W1209)</f>
        <v>1209</v>
      </c>
      <c r="S1662" s="15">
        <f>COLUMN('us01'!W1209)</f>
        <v>23</v>
      </c>
    </row>
    <row r="1663" spans="3:19">
      <c r="C1663" s="476">
        <v>1208</v>
      </c>
      <c r="D1663" s="476">
        <v>23</v>
      </c>
      <c r="E1663" s="476"/>
      <c r="F1663" s="476">
        <v>1209</v>
      </c>
      <c r="G1663" s="15">
        <v>23</v>
      </c>
      <c r="I1663" s="15">
        <v>1209</v>
      </c>
      <c r="J1663" s="15">
        <v>23</v>
      </c>
      <c r="L1663" s="15">
        <v>1210</v>
      </c>
      <c r="M1663" s="15">
        <v>23</v>
      </c>
      <c r="O1663" s="15">
        <v>1210</v>
      </c>
      <c r="P1663" s="15">
        <v>23</v>
      </c>
      <c r="R1663" s="15">
        <f>ROW('us01'!W1210)</f>
        <v>1210</v>
      </c>
      <c r="S1663" s="15">
        <f>COLUMN('us01'!W1210)</f>
        <v>23</v>
      </c>
    </row>
    <row r="1664" spans="3:19">
      <c r="C1664" s="476">
        <v>1209</v>
      </c>
      <c r="D1664" s="476">
        <v>23</v>
      </c>
      <c r="E1664" s="476"/>
      <c r="F1664" s="476">
        <v>1210</v>
      </c>
      <c r="G1664" s="15">
        <v>23</v>
      </c>
      <c r="I1664" s="15">
        <v>1210</v>
      </c>
      <c r="J1664" s="15">
        <v>23</v>
      </c>
      <c r="L1664" s="15">
        <v>1211</v>
      </c>
      <c r="M1664" s="15">
        <v>23</v>
      </c>
      <c r="O1664" s="15">
        <v>1211</v>
      </c>
      <c r="P1664" s="15">
        <v>23</v>
      </c>
      <c r="R1664" s="15">
        <f>ROW('us01'!W1211)</f>
        <v>1211</v>
      </c>
      <c r="S1664" s="15">
        <f>COLUMN('us01'!W1211)</f>
        <v>23</v>
      </c>
    </row>
    <row r="1665" spans="3:19">
      <c r="C1665" s="476">
        <v>1210</v>
      </c>
      <c r="D1665" s="476">
        <v>23</v>
      </c>
      <c r="E1665" s="476"/>
      <c r="F1665" s="476">
        <v>1211</v>
      </c>
      <c r="G1665" s="15">
        <v>23</v>
      </c>
      <c r="I1665" s="15">
        <v>1211</v>
      </c>
      <c r="J1665" s="15">
        <v>23</v>
      </c>
      <c r="L1665" s="15">
        <v>1212</v>
      </c>
      <c r="M1665" s="15">
        <v>23</v>
      </c>
      <c r="O1665" s="15">
        <v>1212</v>
      </c>
      <c r="P1665" s="15">
        <v>23</v>
      </c>
      <c r="R1665" s="15">
        <f>ROW('us01'!W1212)</f>
        <v>1212</v>
      </c>
      <c r="S1665" s="15">
        <f>COLUMN('us01'!W1212)</f>
        <v>23</v>
      </c>
    </row>
    <row r="1666" spans="3:19">
      <c r="C1666" s="476">
        <v>1211</v>
      </c>
      <c r="D1666" s="476">
        <v>23</v>
      </c>
      <c r="E1666" s="476"/>
      <c r="F1666" s="476">
        <v>1212</v>
      </c>
      <c r="G1666" s="15">
        <v>23</v>
      </c>
      <c r="I1666" s="15">
        <v>1212</v>
      </c>
      <c r="J1666" s="15">
        <v>23</v>
      </c>
      <c r="L1666" s="15">
        <v>1213</v>
      </c>
      <c r="M1666" s="15">
        <v>23</v>
      </c>
      <c r="O1666" s="15">
        <v>1213</v>
      </c>
      <c r="P1666" s="15">
        <v>23</v>
      </c>
      <c r="R1666" s="15">
        <f>ROW('us01'!W1213)</f>
        <v>1213</v>
      </c>
      <c r="S1666" s="15">
        <f>COLUMN('us01'!W1213)</f>
        <v>23</v>
      </c>
    </row>
    <row r="1667" spans="3:19">
      <c r="C1667" s="476">
        <v>1212</v>
      </c>
      <c r="D1667" s="476">
        <v>23</v>
      </c>
      <c r="E1667" s="476"/>
      <c r="F1667" s="476">
        <v>1213</v>
      </c>
      <c r="G1667" s="15">
        <v>23</v>
      </c>
      <c r="I1667" s="15">
        <v>1213</v>
      </c>
      <c r="J1667" s="15">
        <v>23</v>
      </c>
      <c r="L1667" s="15">
        <v>1214</v>
      </c>
      <c r="M1667" s="15">
        <v>23</v>
      </c>
      <c r="O1667" s="15">
        <v>1214</v>
      </c>
      <c r="P1667" s="15">
        <v>23</v>
      </c>
      <c r="R1667" s="15">
        <f>ROW('us01'!W1214)</f>
        <v>1214</v>
      </c>
      <c r="S1667" s="15">
        <f>COLUMN('us01'!W1214)</f>
        <v>23</v>
      </c>
    </row>
    <row r="1668" spans="3:19">
      <c r="C1668" s="476">
        <v>1213</v>
      </c>
      <c r="D1668" s="476">
        <v>23</v>
      </c>
      <c r="E1668" s="476"/>
      <c r="F1668" s="476">
        <v>1214</v>
      </c>
      <c r="G1668" s="15">
        <v>23</v>
      </c>
      <c r="I1668" s="15">
        <v>1214</v>
      </c>
      <c r="J1668" s="15">
        <v>23</v>
      </c>
      <c r="L1668" s="15">
        <v>1215</v>
      </c>
      <c r="M1668" s="15">
        <v>23</v>
      </c>
      <c r="O1668" s="15">
        <v>1215</v>
      </c>
      <c r="P1668" s="15">
        <v>23</v>
      </c>
      <c r="R1668" s="15">
        <f>ROW('us01'!W1215)</f>
        <v>1215</v>
      </c>
      <c r="S1668" s="15">
        <f>COLUMN('us01'!W1215)</f>
        <v>23</v>
      </c>
    </row>
    <row r="1669" spans="3:19">
      <c r="C1669" s="476">
        <v>1214</v>
      </c>
      <c r="D1669" s="476">
        <v>23</v>
      </c>
      <c r="E1669" s="476"/>
      <c r="F1669" s="476">
        <v>1215</v>
      </c>
      <c r="G1669" s="15">
        <v>23</v>
      </c>
      <c r="I1669" s="15">
        <v>1215</v>
      </c>
      <c r="J1669" s="15">
        <v>23</v>
      </c>
      <c r="L1669" s="15">
        <v>1216</v>
      </c>
      <c r="M1669" s="15">
        <v>23</v>
      </c>
      <c r="O1669" s="15">
        <v>1216</v>
      </c>
      <c r="P1669" s="15">
        <v>23</v>
      </c>
      <c r="R1669" s="15">
        <f>ROW('us01'!W1216)</f>
        <v>1216</v>
      </c>
      <c r="S1669" s="15">
        <f>COLUMN('us01'!W1216)</f>
        <v>23</v>
      </c>
    </row>
    <row r="1670" spans="3:19">
      <c r="C1670" s="476">
        <v>1215</v>
      </c>
      <c r="D1670" s="476">
        <v>23</v>
      </c>
      <c r="E1670" s="476"/>
      <c r="F1670" s="476">
        <v>1216</v>
      </c>
      <c r="G1670" s="15">
        <v>23</v>
      </c>
      <c r="I1670" s="15">
        <v>1216</v>
      </c>
      <c r="J1670" s="15">
        <v>23</v>
      </c>
      <c r="L1670" s="15">
        <v>1217</v>
      </c>
      <c r="M1670" s="15">
        <v>23</v>
      </c>
      <c r="O1670" s="15">
        <v>1217</v>
      </c>
      <c r="P1670" s="15">
        <v>23</v>
      </c>
      <c r="R1670" s="15">
        <f>ROW('us01'!W1217)</f>
        <v>1217</v>
      </c>
      <c r="S1670" s="15">
        <f>COLUMN('us01'!W1217)</f>
        <v>23</v>
      </c>
    </row>
    <row r="1671" spans="3:19">
      <c r="C1671" s="476">
        <v>1216</v>
      </c>
      <c r="D1671" s="476">
        <v>23</v>
      </c>
      <c r="E1671" s="476"/>
      <c r="F1671" s="476">
        <v>1217</v>
      </c>
      <c r="G1671" s="15">
        <v>23</v>
      </c>
      <c r="I1671" s="15">
        <v>1217</v>
      </c>
      <c r="J1671" s="15">
        <v>23</v>
      </c>
      <c r="L1671" s="15">
        <v>1218</v>
      </c>
      <c r="M1671" s="15">
        <v>23</v>
      </c>
      <c r="O1671" s="15">
        <v>1218</v>
      </c>
      <c r="P1671" s="15">
        <v>23</v>
      </c>
      <c r="R1671" s="15">
        <f>ROW('us01'!W1218)</f>
        <v>1218</v>
      </c>
      <c r="S1671" s="15">
        <f>COLUMN('us01'!W1218)</f>
        <v>23</v>
      </c>
    </row>
    <row r="1672" spans="3:19">
      <c r="C1672" s="476">
        <v>1217</v>
      </c>
      <c r="D1672" s="476">
        <v>23</v>
      </c>
      <c r="E1672" s="476"/>
      <c r="F1672" s="476">
        <v>1218</v>
      </c>
      <c r="G1672" s="15">
        <v>23</v>
      </c>
      <c r="I1672" s="15">
        <v>1218</v>
      </c>
      <c r="J1672" s="15">
        <v>23</v>
      </c>
      <c r="L1672" s="15">
        <v>1219</v>
      </c>
      <c r="M1672" s="15">
        <v>23</v>
      </c>
      <c r="O1672" s="15">
        <v>1219</v>
      </c>
      <c r="P1672" s="15">
        <v>23</v>
      </c>
      <c r="R1672" s="15">
        <f>ROW('us01'!W1219)</f>
        <v>1219</v>
      </c>
      <c r="S1672" s="15">
        <f>COLUMN('us01'!W1219)</f>
        <v>23</v>
      </c>
    </row>
    <row r="1673" spans="3:19">
      <c r="C1673" s="476">
        <v>1218</v>
      </c>
      <c r="D1673" s="476">
        <v>23</v>
      </c>
      <c r="E1673" s="476"/>
      <c r="F1673" s="476">
        <v>1219</v>
      </c>
      <c r="G1673" s="15">
        <v>23</v>
      </c>
      <c r="I1673" s="15">
        <v>1219</v>
      </c>
      <c r="J1673" s="15">
        <v>23</v>
      </c>
      <c r="L1673" s="15">
        <v>1220</v>
      </c>
      <c r="M1673" s="15">
        <v>23</v>
      </c>
      <c r="O1673" s="15">
        <v>1220</v>
      </c>
      <c r="P1673" s="15">
        <v>23</v>
      </c>
      <c r="R1673" s="15">
        <f>ROW('us01'!W1220)</f>
        <v>1220</v>
      </c>
      <c r="S1673" s="15">
        <f>COLUMN('us01'!W1220)</f>
        <v>23</v>
      </c>
    </row>
    <row r="1674" spans="3:19">
      <c r="C1674" s="476">
        <v>1219</v>
      </c>
      <c r="D1674" s="476">
        <v>23</v>
      </c>
      <c r="E1674" s="476"/>
      <c r="F1674" s="476">
        <v>1220</v>
      </c>
      <c r="G1674" s="15">
        <v>23</v>
      </c>
      <c r="I1674" s="15">
        <v>1220</v>
      </c>
      <c r="J1674" s="15">
        <v>23</v>
      </c>
      <c r="L1674" s="15">
        <v>1221</v>
      </c>
      <c r="M1674" s="15">
        <v>23</v>
      </c>
      <c r="O1674" s="15">
        <v>1221</v>
      </c>
      <c r="P1674" s="15">
        <v>23</v>
      </c>
      <c r="R1674" s="15">
        <f>ROW('us01'!W1221)</f>
        <v>1221</v>
      </c>
      <c r="S1674" s="15">
        <f>COLUMN('us01'!W1221)</f>
        <v>23</v>
      </c>
    </row>
    <row r="1675" spans="3:19">
      <c r="C1675" s="476">
        <v>1220</v>
      </c>
      <c r="D1675" s="476">
        <v>23</v>
      </c>
      <c r="E1675" s="476"/>
      <c r="F1675" s="476">
        <v>1221</v>
      </c>
      <c r="G1675" s="15">
        <v>23</v>
      </c>
      <c r="I1675" s="15">
        <v>1221</v>
      </c>
      <c r="J1675" s="15">
        <v>23</v>
      </c>
      <c r="L1675" s="15">
        <v>1222</v>
      </c>
      <c r="M1675" s="15">
        <v>23</v>
      </c>
      <c r="O1675" s="15">
        <v>1222</v>
      </c>
      <c r="P1675" s="15">
        <v>23</v>
      </c>
      <c r="R1675" s="15">
        <f>ROW('us01'!W1222)</f>
        <v>1222</v>
      </c>
      <c r="S1675" s="15">
        <f>COLUMN('us01'!W1222)</f>
        <v>23</v>
      </c>
    </row>
    <row r="1676" spans="3:19">
      <c r="C1676" s="476">
        <v>1221</v>
      </c>
      <c r="D1676" s="476">
        <v>23</v>
      </c>
      <c r="E1676" s="476"/>
      <c r="F1676" s="476">
        <v>1222</v>
      </c>
      <c r="G1676" s="15">
        <v>23</v>
      </c>
      <c r="I1676" s="15">
        <v>1222</v>
      </c>
      <c r="J1676" s="15">
        <v>23</v>
      </c>
      <c r="L1676" s="15">
        <v>1223</v>
      </c>
      <c r="M1676" s="15">
        <v>23</v>
      </c>
      <c r="O1676" s="15">
        <v>1223</v>
      </c>
      <c r="P1676" s="15">
        <v>23</v>
      </c>
      <c r="R1676" s="15">
        <f>ROW('us01'!W1223)</f>
        <v>1223</v>
      </c>
      <c r="S1676" s="15">
        <f>COLUMN('us01'!W1223)</f>
        <v>23</v>
      </c>
    </row>
    <row r="1677" spans="3:19">
      <c r="C1677" s="476">
        <v>1222</v>
      </c>
      <c r="D1677" s="476">
        <v>23</v>
      </c>
      <c r="E1677" s="476"/>
      <c r="F1677" s="476">
        <v>1223</v>
      </c>
      <c r="G1677" s="15">
        <v>23</v>
      </c>
      <c r="I1677" s="15">
        <v>1223</v>
      </c>
      <c r="J1677" s="15">
        <v>23</v>
      </c>
      <c r="L1677" s="15">
        <v>1224</v>
      </c>
      <c r="M1677" s="15">
        <v>23</v>
      </c>
      <c r="O1677" s="15">
        <v>1224</v>
      </c>
      <c r="P1677" s="15">
        <v>23</v>
      </c>
      <c r="R1677" s="15">
        <f>ROW('us01'!W1224)</f>
        <v>1224</v>
      </c>
      <c r="S1677" s="15">
        <f>COLUMN('us01'!W1224)</f>
        <v>23</v>
      </c>
    </row>
    <row r="1678" spans="3:19">
      <c r="C1678" s="476">
        <v>1223</v>
      </c>
      <c r="D1678" s="476">
        <v>23</v>
      </c>
      <c r="E1678" s="476"/>
      <c r="F1678" s="476">
        <v>1224</v>
      </c>
      <c r="G1678" s="15">
        <v>23</v>
      </c>
      <c r="I1678" s="15">
        <v>1224</v>
      </c>
      <c r="J1678" s="15">
        <v>23</v>
      </c>
      <c r="L1678" s="15">
        <v>1225</v>
      </c>
      <c r="M1678" s="15">
        <v>23</v>
      </c>
      <c r="O1678" s="15">
        <v>1225</v>
      </c>
      <c r="P1678" s="15">
        <v>23</v>
      </c>
      <c r="R1678" s="15">
        <f>ROW('us01'!W1225)</f>
        <v>1225</v>
      </c>
      <c r="S1678" s="15">
        <f>COLUMN('us01'!W1225)</f>
        <v>23</v>
      </c>
    </row>
    <row r="1679" spans="3:19">
      <c r="C1679" s="476">
        <v>1224</v>
      </c>
      <c r="D1679" s="476">
        <v>23</v>
      </c>
      <c r="E1679" s="476"/>
      <c r="F1679" s="476">
        <v>1225</v>
      </c>
      <c r="G1679" s="15">
        <v>23</v>
      </c>
      <c r="I1679" s="15">
        <v>1225</v>
      </c>
      <c r="J1679" s="15">
        <v>23</v>
      </c>
      <c r="L1679" s="15">
        <v>1226</v>
      </c>
      <c r="M1679" s="15">
        <v>23</v>
      </c>
      <c r="O1679" s="15">
        <v>1226</v>
      </c>
      <c r="P1679" s="15">
        <v>23</v>
      </c>
      <c r="R1679" s="15">
        <f>ROW('us01'!W1226)</f>
        <v>1226</v>
      </c>
      <c r="S1679" s="15">
        <f>COLUMN('us01'!W1226)</f>
        <v>23</v>
      </c>
    </row>
    <row r="1680" spans="3:19">
      <c r="C1680" s="476">
        <v>1225</v>
      </c>
      <c r="D1680" s="476">
        <v>23</v>
      </c>
      <c r="E1680" s="476"/>
      <c r="F1680" s="476">
        <v>1226</v>
      </c>
      <c r="G1680" s="15">
        <v>23</v>
      </c>
      <c r="I1680" s="15">
        <v>1226</v>
      </c>
      <c r="J1680" s="15">
        <v>23</v>
      </c>
      <c r="L1680" s="15">
        <v>1227</v>
      </c>
      <c r="M1680" s="15">
        <v>23</v>
      </c>
      <c r="O1680" s="15">
        <v>1227</v>
      </c>
      <c r="P1680" s="15">
        <v>23</v>
      </c>
      <c r="R1680" s="15">
        <f>ROW('us01'!W1227)</f>
        <v>1227</v>
      </c>
      <c r="S1680" s="15">
        <f>COLUMN('us01'!W1227)</f>
        <v>23</v>
      </c>
    </row>
    <row r="1681" spans="3:19">
      <c r="C1681" s="476">
        <v>1226</v>
      </c>
      <c r="D1681" s="476">
        <v>23</v>
      </c>
      <c r="E1681" s="476"/>
      <c r="F1681" s="476">
        <v>1227</v>
      </c>
      <c r="G1681" s="15">
        <v>23</v>
      </c>
      <c r="I1681" s="15">
        <v>1227</v>
      </c>
      <c r="J1681" s="15">
        <v>23</v>
      </c>
      <c r="L1681" s="15">
        <v>1228</v>
      </c>
      <c r="M1681" s="15">
        <v>23</v>
      </c>
      <c r="O1681" s="15">
        <v>1228</v>
      </c>
      <c r="P1681" s="15">
        <v>23</v>
      </c>
      <c r="R1681" s="15">
        <f>ROW('us01'!W1228)</f>
        <v>1228</v>
      </c>
      <c r="S1681" s="15">
        <f>COLUMN('us01'!W1228)</f>
        <v>23</v>
      </c>
    </row>
    <row r="1682" spans="3:19">
      <c r="C1682" s="476">
        <v>1227</v>
      </c>
      <c r="D1682" s="476">
        <v>23</v>
      </c>
      <c r="E1682" s="476"/>
      <c r="F1682" s="476">
        <v>1228</v>
      </c>
      <c r="G1682" s="15">
        <v>23</v>
      </c>
      <c r="I1682" s="15">
        <v>1228</v>
      </c>
      <c r="J1682" s="15">
        <v>23</v>
      </c>
      <c r="L1682" s="15">
        <v>1229</v>
      </c>
      <c r="M1682" s="15">
        <v>23</v>
      </c>
      <c r="O1682" s="15">
        <v>1229</v>
      </c>
      <c r="P1682" s="15">
        <v>23</v>
      </c>
      <c r="R1682" s="15">
        <f>ROW('us01'!W1229)</f>
        <v>1229</v>
      </c>
      <c r="S1682" s="15">
        <f>COLUMN('us01'!W1229)</f>
        <v>23</v>
      </c>
    </row>
    <row r="1683" spans="3:19">
      <c r="C1683" s="476">
        <v>1228</v>
      </c>
      <c r="D1683" s="476">
        <v>23</v>
      </c>
      <c r="E1683" s="476"/>
      <c r="F1683" s="476">
        <v>1229</v>
      </c>
      <c r="G1683" s="15">
        <v>23</v>
      </c>
      <c r="I1683" s="15">
        <v>1229</v>
      </c>
      <c r="J1683" s="15">
        <v>23</v>
      </c>
      <c r="L1683" s="15">
        <v>1230</v>
      </c>
      <c r="M1683" s="15">
        <v>23</v>
      </c>
      <c r="O1683" s="15">
        <v>1230</v>
      </c>
      <c r="P1683" s="15">
        <v>23</v>
      </c>
      <c r="R1683" s="15">
        <f>ROW('us01'!W1230)</f>
        <v>1230</v>
      </c>
      <c r="S1683" s="15">
        <f>COLUMN('us01'!W1230)</f>
        <v>23</v>
      </c>
    </row>
    <row r="1684" spans="3:19">
      <c r="C1684" s="476">
        <v>1229</v>
      </c>
      <c r="D1684" s="476">
        <v>23</v>
      </c>
      <c r="E1684" s="476"/>
      <c r="F1684" s="476">
        <v>1230</v>
      </c>
      <c r="G1684" s="15">
        <v>23</v>
      </c>
      <c r="I1684" s="15">
        <v>1230</v>
      </c>
      <c r="J1684" s="15">
        <v>23</v>
      </c>
      <c r="L1684" s="15">
        <v>1231</v>
      </c>
      <c r="M1684" s="15">
        <v>23</v>
      </c>
      <c r="O1684" s="15">
        <v>1231</v>
      </c>
      <c r="P1684" s="15">
        <v>23</v>
      </c>
      <c r="R1684" s="15">
        <f>ROW('us01'!W1231)</f>
        <v>1231</v>
      </c>
      <c r="S1684" s="15">
        <f>COLUMN('us01'!W1231)</f>
        <v>23</v>
      </c>
    </row>
    <row r="1685" spans="3:19">
      <c r="C1685" s="476">
        <v>1230</v>
      </c>
      <c r="D1685" s="476">
        <v>23</v>
      </c>
      <c r="E1685" s="476"/>
      <c r="F1685" s="476">
        <v>1231</v>
      </c>
      <c r="G1685" s="15">
        <v>23</v>
      </c>
      <c r="I1685" s="15">
        <v>1231</v>
      </c>
      <c r="J1685" s="15">
        <v>23</v>
      </c>
      <c r="L1685" s="15">
        <v>1232</v>
      </c>
      <c r="M1685" s="15">
        <v>23</v>
      </c>
      <c r="O1685" s="15">
        <v>1232</v>
      </c>
      <c r="P1685" s="15">
        <v>23</v>
      </c>
      <c r="R1685" s="15">
        <f>ROW('us01'!W1232)</f>
        <v>1232</v>
      </c>
      <c r="S1685" s="15">
        <f>COLUMN('us01'!W1232)</f>
        <v>23</v>
      </c>
    </row>
    <row r="1686" spans="3:19">
      <c r="C1686" s="476">
        <v>1231</v>
      </c>
      <c r="D1686" s="476">
        <v>23</v>
      </c>
      <c r="E1686" s="476"/>
      <c r="F1686" s="476">
        <v>1232</v>
      </c>
      <c r="G1686" s="15">
        <v>23</v>
      </c>
      <c r="I1686" s="15">
        <v>1232</v>
      </c>
      <c r="J1686" s="15">
        <v>23</v>
      </c>
      <c r="L1686" s="15">
        <v>1233</v>
      </c>
      <c r="M1686" s="15">
        <v>23</v>
      </c>
      <c r="O1686" s="15">
        <v>1233</v>
      </c>
      <c r="P1686" s="15">
        <v>23</v>
      </c>
      <c r="R1686" s="15">
        <f>ROW('us01'!W1233)</f>
        <v>1233</v>
      </c>
      <c r="S1686" s="15">
        <f>COLUMN('us01'!W1233)</f>
        <v>23</v>
      </c>
    </row>
    <row r="1687" spans="3:19">
      <c r="C1687" s="476">
        <v>1232</v>
      </c>
      <c r="D1687" s="476">
        <v>23</v>
      </c>
      <c r="E1687" s="476"/>
      <c r="F1687" s="476">
        <v>1233</v>
      </c>
      <c r="G1687" s="15">
        <v>23</v>
      </c>
      <c r="I1687" s="15">
        <v>1233</v>
      </c>
      <c r="J1687" s="15">
        <v>23</v>
      </c>
      <c r="L1687" s="15">
        <v>1234</v>
      </c>
      <c r="M1687" s="15">
        <v>23</v>
      </c>
      <c r="O1687" s="15">
        <v>1234</v>
      </c>
      <c r="P1687" s="15">
        <v>23</v>
      </c>
      <c r="R1687" s="15">
        <f>ROW('us01'!W1234)</f>
        <v>1234</v>
      </c>
      <c r="S1687" s="15">
        <f>COLUMN('us01'!W1234)</f>
        <v>23</v>
      </c>
    </row>
    <row r="1688" spans="3:19">
      <c r="C1688" s="476">
        <v>1233</v>
      </c>
      <c r="D1688" s="476">
        <v>23</v>
      </c>
      <c r="E1688" s="476"/>
      <c r="F1688" s="476">
        <v>1234</v>
      </c>
      <c r="G1688" s="15">
        <v>23</v>
      </c>
      <c r="I1688" s="15">
        <v>1234</v>
      </c>
      <c r="J1688" s="15">
        <v>23</v>
      </c>
      <c r="L1688" s="15">
        <v>1235</v>
      </c>
      <c r="M1688" s="15">
        <v>23</v>
      </c>
      <c r="O1688" s="15">
        <v>1235</v>
      </c>
      <c r="P1688" s="15">
        <v>23</v>
      </c>
      <c r="R1688" s="15">
        <f>ROW('us01'!W1235)</f>
        <v>1235</v>
      </c>
      <c r="S1688" s="15">
        <f>COLUMN('us01'!W1235)</f>
        <v>23</v>
      </c>
    </row>
    <row r="1689" spans="3:19">
      <c r="C1689" s="476">
        <v>1234</v>
      </c>
      <c r="D1689" s="476">
        <v>23</v>
      </c>
      <c r="E1689" s="476"/>
      <c r="F1689" s="476">
        <v>1235</v>
      </c>
      <c r="G1689" s="15">
        <v>23</v>
      </c>
      <c r="I1689" s="15">
        <v>1235</v>
      </c>
      <c r="J1689" s="15">
        <v>23</v>
      </c>
      <c r="L1689" s="15">
        <v>1236</v>
      </c>
      <c r="M1689" s="15">
        <v>23</v>
      </c>
      <c r="O1689" s="15">
        <v>1236</v>
      </c>
      <c r="P1689" s="15">
        <v>23</v>
      </c>
      <c r="R1689" s="15">
        <f>ROW('us01'!W1236)</f>
        <v>1236</v>
      </c>
      <c r="S1689" s="15">
        <f>COLUMN('us01'!W1236)</f>
        <v>23</v>
      </c>
    </row>
    <row r="1690" spans="3:19">
      <c r="C1690" s="476">
        <v>1235</v>
      </c>
      <c r="D1690" s="476">
        <v>23</v>
      </c>
      <c r="E1690" s="476"/>
      <c r="F1690" s="476">
        <v>1236</v>
      </c>
      <c r="G1690" s="15">
        <v>23</v>
      </c>
      <c r="I1690" s="15">
        <v>1236</v>
      </c>
      <c r="J1690" s="15">
        <v>23</v>
      </c>
      <c r="L1690" s="15">
        <v>1237</v>
      </c>
      <c r="M1690" s="15">
        <v>23</v>
      </c>
      <c r="O1690" s="15">
        <v>1237</v>
      </c>
      <c r="P1690" s="15">
        <v>23</v>
      </c>
      <c r="R1690" s="15">
        <f>ROW('us01'!W1237)</f>
        <v>1237</v>
      </c>
      <c r="S1690" s="15">
        <f>COLUMN('us01'!W1237)</f>
        <v>23</v>
      </c>
    </row>
    <row r="1691" spans="3:19">
      <c r="C1691" s="476">
        <v>1236</v>
      </c>
      <c r="D1691" s="476">
        <v>23</v>
      </c>
      <c r="E1691" s="476"/>
      <c r="F1691" s="476">
        <v>1237</v>
      </c>
      <c r="G1691" s="15">
        <v>23</v>
      </c>
      <c r="I1691" s="15">
        <v>1237</v>
      </c>
      <c r="J1691" s="15">
        <v>23</v>
      </c>
      <c r="L1691" s="15">
        <v>1238</v>
      </c>
      <c r="M1691" s="15">
        <v>23</v>
      </c>
      <c r="O1691" s="15">
        <v>1238</v>
      </c>
      <c r="P1691" s="15">
        <v>23</v>
      </c>
      <c r="R1691" s="15">
        <f>ROW('us01'!W1238)</f>
        <v>1238</v>
      </c>
      <c r="S1691" s="15">
        <f>COLUMN('us01'!W1238)</f>
        <v>23</v>
      </c>
    </row>
    <row r="1692" spans="3:19">
      <c r="C1692" s="476">
        <v>1237</v>
      </c>
      <c r="D1692" s="476">
        <v>23</v>
      </c>
      <c r="E1692" s="476"/>
      <c r="F1692" s="476">
        <v>1238</v>
      </c>
      <c r="G1692" s="15">
        <v>23</v>
      </c>
      <c r="I1692" s="15">
        <v>1238</v>
      </c>
      <c r="J1692" s="15">
        <v>23</v>
      </c>
      <c r="L1692" s="15">
        <v>1239</v>
      </c>
      <c r="M1692" s="15">
        <v>23</v>
      </c>
      <c r="O1692" s="15">
        <v>1239</v>
      </c>
      <c r="P1692" s="15">
        <v>23</v>
      </c>
      <c r="R1692" s="15">
        <f>ROW('us01'!W1239)</f>
        <v>1239</v>
      </c>
      <c r="S1692" s="15">
        <f>COLUMN('us01'!W1239)</f>
        <v>23</v>
      </c>
    </row>
    <row r="1693" spans="3:19">
      <c r="C1693" s="476">
        <v>1238</v>
      </c>
      <c r="D1693" s="476">
        <v>23</v>
      </c>
      <c r="E1693" s="476"/>
      <c r="F1693" s="476">
        <v>1239</v>
      </c>
      <c r="G1693" s="15">
        <v>23</v>
      </c>
      <c r="I1693" s="15">
        <v>1239</v>
      </c>
      <c r="J1693" s="15">
        <v>23</v>
      </c>
      <c r="L1693" s="15">
        <v>1240</v>
      </c>
      <c r="M1693" s="15">
        <v>23</v>
      </c>
      <c r="O1693" s="15">
        <v>1240</v>
      </c>
      <c r="P1693" s="15">
        <v>23</v>
      </c>
      <c r="R1693" s="15">
        <f>ROW('us01'!W1240)</f>
        <v>1240</v>
      </c>
      <c r="S1693" s="15">
        <f>COLUMN('us01'!W1240)</f>
        <v>23</v>
      </c>
    </row>
    <row r="1694" spans="3:19">
      <c r="C1694" s="476">
        <v>1239</v>
      </c>
      <c r="D1694" s="476">
        <v>23</v>
      </c>
      <c r="E1694" s="476"/>
      <c r="F1694" s="476">
        <v>1240</v>
      </c>
      <c r="G1694" s="15">
        <v>23</v>
      </c>
      <c r="I1694" s="15">
        <v>1240</v>
      </c>
      <c r="J1694" s="15">
        <v>23</v>
      </c>
      <c r="L1694" s="15">
        <v>1241</v>
      </c>
      <c r="M1694" s="15">
        <v>23</v>
      </c>
      <c r="O1694" s="15">
        <v>1241</v>
      </c>
      <c r="P1694" s="15">
        <v>23</v>
      </c>
      <c r="R1694" s="15">
        <f>ROW('us01'!W1241)</f>
        <v>1241</v>
      </c>
      <c r="S1694" s="15">
        <f>COLUMN('us01'!W1241)</f>
        <v>23</v>
      </c>
    </row>
    <row r="1695" spans="3:19">
      <c r="C1695" s="476">
        <v>1240</v>
      </c>
      <c r="D1695" s="476">
        <v>23</v>
      </c>
      <c r="E1695" s="476"/>
      <c r="F1695" s="476">
        <v>1241</v>
      </c>
      <c r="G1695" s="15">
        <v>23</v>
      </c>
      <c r="I1695" s="15">
        <v>1241</v>
      </c>
      <c r="J1695" s="15">
        <v>23</v>
      </c>
      <c r="L1695" s="15">
        <v>1242</v>
      </c>
      <c r="M1695" s="15">
        <v>23</v>
      </c>
      <c r="O1695" s="15">
        <v>1242</v>
      </c>
      <c r="P1695" s="15">
        <v>23</v>
      </c>
      <c r="R1695" s="15">
        <f>ROW('us01'!W1242)</f>
        <v>1242</v>
      </c>
      <c r="S1695" s="15">
        <f>COLUMN('us01'!W1242)</f>
        <v>23</v>
      </c>
    </row>
    <row r="1696" spans="3:19">
      <c r="C1696" s="476">
        <v>1241</v>
      </c>
      <c r="D1696" s="476">
        <v>23</v>
      </c>
      <c r="E1696" s="476"/>
      <c r="F1696" s="476">
        <v>1242</v>
      </c>
      <c r="G1696" s="15">
        <v>23</v>
      </c>
      <c r="I1696" s="15">
        <v>1242</v>
      </c>
      <c r="J1696" s="15">
        <v>23</v>
      </c>
      <c r="L1696" s="15">
        <v>1243</v>
      </c>
      <c r="M1696" s="15">
        <v>23</v>
      </c>
      <c r="O1696" s="15">
        <v>1243</v>
      </c>
      <c r="P1696" s="15">
        <v>23</v>
      </c>
      <c r="R1696" s="15">
        <f>ROW('us01'!W1243)</f>
        <v>1243</v>
      </c>
      <c r="S1696" s="15">
        <f>COLUMN('us01'!W1243)</f>
        <v>23</v>
      </c>
    </row>
    <row r="1697" spans="3:19">
      <c r="C1697" s="476">
        <v>1242</v>
      </c>
      <c r="D1697" s="476">
        <v>23</v>
      </c>
      <c r="E1697" s="476"/>
      <c r="F1697" s="476">
        <v>1243</v>
      </c>
      <c r="G1697" s="15">
        <v>23</v>
      </c>
      <c r="I1697" s="15">
        <v>1243</v>
      </c>
      <c r="J1697" s="15">
        <v>23</v>
      </c>
      <c r="L1697" s="15">
        <v>1244</v>
      </c>
      <c r="M1697" s="15">
        <v>23</v>
      </c>
      <c r="O1697" s="15">
        <v>1244</v>
      </c>
      <c r="P1697" s="15">
        <v>23</v>
      </c>
      <c r="R1697" s="15">
        <f>ROW('us01'!W1244)</f>
        <v>1244</v>
      </c>
      <c r="S1697" s="15">
        <f>COLUMN('us01'!W1244)</f>
        <v>23</v>
      </c>
    </row>
    <row r="1698" spans="3:19">
      <c r="C1698" s="476">
        <v>1243</v>
      </c>
      <c r="D1698" s="476">
        <v>23</v>
      </c>
      <c r="E1698" s="476"/>
      <c r="F1698" s="476">
        <v>1244</v>
      </c>
      <c r="G1698" s="15">
        <v>23</v>
      </c>
      <c r="I1698" s="15">
        <v>1244</v>
      </c>
      <c r="J1698" s="15">
        <v>23</v>
      </c>
      <c r="L1698" s="15">
        <v>1245</v>
      </c>
      <c r="M1698" s="15">
        <v>23</v>
      </c>
      <c r="O1698" s="15">
        <v>1245</v>
      </c>
      <c r="P1698" s="15">
        <v>23</v>
      </c>
      <c r="R1698" s="15">
        <f>ROW('us01'!W1245)</f>
        <v>1245</v>
      </c>
      <c r="S1698" s="15">
        <f>COLUMN('us01'!W1245)</f>
        <v>23</v>
      </c>
    </row>
    <row r="1699" spans="3:19">
      <c r="C1699" s="476">
        <v>1244</v>
      </c>
      <c r="D1699" s="476">
        <v>23</v>
      </c>
      <c r="E1699" s="476"/>
      <c r="F1699" s="476">
        <v>1245</v>
      </c>
      <c r="G1699" s="15">
        <v>23</v>
      </c>
      <c r="I1699" s="15">
        <v>1245</v>
      </c>
      <c r="J1699" s="15">
        <v>23</v>
      </c>
      <c r="L1699" s="15">
        <v>1246</v>
      </c>
      <c r="M1699" s="15">
        <v>23</v>
      </c>
      <c r="O1699" s="15">
        <v>1246</v>
      </c>
      <c r="P1699" s="15">
        <v>23</v>
      </c>
      <c r="R1699" s="15">
        <f>ROW('us01'!W1246)</f>
        <v>1246</v>
      </c>
      <c r="S1699" s="15">
        <f>COLUMN('us01'!W1246)</f>
        <v>23</v>
      </c>
    </row>
    <row r="1700" spans="3:19">
      <c r="C1700" s="476">
        <v>1245</v>
      </c>
      <c r="D1700" s="476">
        <v>23</v>
      </c>
      <c r="E1700" s="476"/>
      <c r="F1700" s="476">
        <v>1246</v>
      </c>
      <c r="G1700" s="15">
        <v>23</v>
      </c>
      <c r="I1700" s="15">
        <v>1246</v>
      </c>
      <c r="J1700" s="15">
        <v>23</v>
      </c>
      <c r="L1700" s="15">
        <v>1247</v>
      </c>
      <c r="M1700" s="15">
        <v>23</v>
      </c>
      <c r="O1700" s="15">
        <v>1247</v>
      </c>
      <c r="P1700" s="15">
        <v>23</v>
      </c>
      <c r="R1700" s="15">
        <f>ROW('us01'!W1247)</f>
        <v>1247</v>
      </c>
      <c r="S1700" s="15">
        <f>COLUMN('us01'!W1247)</f>
        <v>23</v>
      </c>
    </row>
    <row r="1701" spans="3:19">
      <c r="C1701" s="476">
        <v>1246</v>
      </c>
      <c r="D1701" s="476">
        <v>23</v>
      </c>
      <c r="E1701" s="476"/>
      <c r="F1701" s="476">
        <v>1247</v>
      </c>
      <c r="G1701" s="15">
        <v>23</v>
      </c>
      <c r="I1701" s="15">
        <v>1247</v>
      </c>
      <c r="J1701" s="15">
        <v>23</v>
      </c>
      <c r="L1701" s="15">
        <v>1248</v>
      </c>
      <c r="M1701" s="15">
        <v>23</v>
      </c>
      <c r="O1701" s="15">
        <v>1248</v>
      </c>
      <c r="P1701" s="15">
        <v>23</v>
      </c>
      <c r="R1701" s="15">
        <f>ROW('us01'!W1248)</f>
        <v>1248</v>
      </c>
      <c r="S1701" s="15">
        <f>COLUMN('us01'!W1248)</f>
        <v>23</v>
      </c>
    </row>
    <row r="1702" spans="3:19">
      <c r="C1702" s="476">
        <v>1247</v>
      </c>
      <c r="D1702" s="476">
        <v>23</v>
      </c>
      <c r="E1702" s="476"/>
      <c r="F1702" s="476">
        <v>1248</v>
      </c>
      <c r="G1702" s="15">
        <v>23</v>
      </c>
      <c r="I1702" s="15">
        <v>1248</v>
      </c>
      <c r="J1702" s="15">
        <v>23</v>
      </c>
      <c r="L1702" s="15">
        <v>1249</v>
      </c>
      <c r="M1702" s="15">
        <v>23</v>
      </c>
      <c r="O1702" s="15">
        <v>1249</v>
      </c>
      <c r="P1702" s="15">
        <v>23</v>
      </c>
      <c r="R1702" s="15">
        <f>ROW('us01'!W1249)</f>
        <v>1249</v>
      </c>
      <c r="S1702" s="15">
        <f>COLUMN('us01'!W1249)</f>
        <v>23</v>
      </c>
    </row>
    <row r="1703" spans="3:19">
      <c r="C1703" s="476">
        <v>1193</v>
      </c>
      <c r="D1703" s="476">
        <v>31</v>
      </c>
      <c r="E1703" s="476"/>
      <c r="F1703" s="476">
        <v>1194</v>
      </c>
      <c r="G1703" s="15">
        <v>31</v>
      </c>
      <c r="I1703" s="15">
        <v>1194</v>
      </c>
      <c r="J1703" s="15">
        <v>31</v>
      </c>
      <c r="L1703" s="15">
        <v>1195</v>
      </c>
      <c r="M1703" s="15">
        <v>31</v>
      </c>
      <c r="O1703" s="15">
        <v>1195</v>
      </c>
      <c r="P1703" s="15">
        <v>31</v>
      </c>
      <c r="R1703" s="15">
        <f>ROW('us01'!AE1195)</f>
        <v>1195</v>
      </c>
      <c r="S1703" s="15">
        <f>COLUMN('us01'!AE1195)</f>
        <v>31</v>
      </c>
    </row>
    <row r="1704" spans="3:19">
      <c r="C1704" s="476">
        <v>1194</v>
      </c>
      <c r="D1704" s="476">
        <v>31</v>
      </c>
      <c r="E1704" s="476"/>
      <c r="F1704" s="476">
        <v>1195</v>
      </c>
      <c r="G1704" s="15">
        <v>31</v>
      </c>
      <c r="I1704" s="15">
        <v>1195</v>
      </c>
      <c r="J1704" s="15">
        <v>31</v>
      </c>
      <c r="L1704" s="15">
        <v>1196</v>
      </c>
      <c r="M1704" s="15">
        <v>31</v>
      </c>
      <c r="O1704" s="15">
        <v>1196</v>
      </c>
      <c r="P1704" s="15">
        <v>31</v>
      </c>
      <c r="R1704" s="15">
        <f>ROW('us01'!AE1196)</f>
        <v>1196</v>
      </c>
      <c r="S1704" s="15">
        <f>COLUMN('us01'!AE1196)</f>
        <v>31</v>
      </c>
    </row>
    <row r="1705" spans="3:19">
      <c r="C1705" s="476">
        <v>1195</v>
      </c>
      <c r="D1705" s="476">
        <v>31</v>
      </c>
      <c r="E1705" s="476"/>
      <c r="F1705" s="476">
        <v>1196</v>
      </c>
      <c r="G1705" s="15">
        <v>31</v>
      </c>
      <c r="I1705" s="15">
        <v>1196</v>
      </c>
      <c r="J1705" s="15">
        <v>31</v>
      </c>
      <c r="L1705" s="15">
        <v>1197</v>
      </c>
      <c r="M1705" s="15">
        <v>31</v>
      </c>
      <c r="O1705" s="15">
        <v>1197</v>
      </c>
      <c r="P1705" s="15">
        <v>31</v>
      </c>
      <c r="R1705" s="15">
        <f>ROW('us01'!AE1197)</f>
        <v>1197</v>
      </c>
      <c r="S1705" s="15">
        <f>COLUMN('us01'!AE1197)</f>
        <v>31</v>
      </c>
    </row>
    <row r="1706" spans="3:19">
      <c r="C1706" s="476">
        <v>1196</v>
      </c>
      <c r="D1706" s="476">
        <v>31</v>
      </c>
      <c r="E1706" s="476"/>
      <c r="F1706" s="476">
        <v>1197</v>
      </c>
      <c r="G1706" s="15">
        <v>31</v>
      </c>
      <c r="I1706" s="15">
        <v>1197</v>
      </c>
      <c r="J1706" s="15">
        <v>31</v>
      </c>
      <c r="L1706" s="15">
        <v>1198</v>
      </c>
      <c r="M1706" s="15">
        <v>31</v>
      </c>
      <c r="O1706" s="15">
        <v>1198</v>
      </c>
      <c r="P1706" s="15">
        <v>31</v>
      </c>
      <c r="R1706" s="15">
        <f>ROW('us01'!AE1198)</f>
        <v>1198</v>
      </c>
      <c r="S1706" s="15">
        <f>COLUMN('us01'!AE1198)</f>
        <v>31</v>
      </c>
    </row>
    <row r="1707" spans="3:19">
      <c r="C1707" s="476">
        <v>1197</v>
      </c>
      <c r="D1707" s="476">
        <v>31</v>
      </c>
      <c r="E1707" s="476"/>
      <c r="F1707" s="476">
        <v>1198</v>
      </c>
      <c r="G1707" s="15">
        <v>31</v>
      </c>
      <c r="I1707" s="15">
        <v>1198</v>
      </c>
      <c r="J1707" s="15">
        <v>31</v>
      </c>
      <c r="L1707" s="15">
        <v>1199</v>
      </c>
      <c r="M1707" s="15">
        <v>31</v>
      </c>
      <c r="O1707" s="15">
        <v>1199</v>
      </c>
      <c r="P1707" s="15">
        <v>31</v>
      </c>
      <c r="R1707" s="15">
        <f>ROW('us01'!AE1199)</f>
        <v>1199</v>
      </c>
      <c r="S1707" s="15">
        <f>COLUMN('us01'!AE1199)</f>
        <v>31</v>
      </c>
    </row>
    <row r="1708" spans="3:19">
      <c r="C1708" s="476">
        <v>1198</v>
      </c>
      <c r="D1708" s="476">
        <v>31</v>
      </c>
      <c r="E1708" s="476"/>
      <c r="F1708" s="476">
        <v>1199</v>
      </c>
      <c r="G1708" s="15">
        <v>31</v>
      </c>
      <c r="I1708" s="15">
        <v>1199</v>
      </c>
      <c r="J1708" s="15">
        <v>31</v>
      </c>
      <c r="L1708" s="15">
        <v>1200</v>
      </c>
      <c r="M1708" s="15">
        <v>31</v>
      </c>
      <c r="O1708" s="15">
        <v>1200</v>
      </c>
      <c r="P1708" s="15">
        <v>31</v>
      </c>
      <c r="R1708" s="15">
        <f>ROW('us01'!AE1200)</f>
        <v>1200</v>
      </c>
      <c r="S1708" s="15">
        <f>COLUMN('us01'!AE1200)</f>
        <v>31</v>
      </c>
    </row>
    <row r="1709" spans="3:19">
      <c r="C1709" s="476">
        <v>1199</v>
      </c>
      <c r="D1709" s="476">
        <v>31</v>
      </c>
      <c r="E1709" s="476"/>
      <c r="F1709" s="476">
        <v>1200</v>
      </c>
      <c r="G1709" s="15">
        <v>31</v>
      </c>
      <c r="I1709" s="15">
        <v>1200</v>
      </c>
      <c r="J1709" s="15">
        <v>31</v>
      </c>
      <c r="L1709" s="15">
        <v>1201</v>
      </c>
      <c r="M1709" s="15">
        <v>31</v>
      </c>
      <c r="O1709" s="15">
        <v>1201</v>
      </c>
      <c r="P1709" s="15">
        <v>31</v>
      </c>
      <c r="R1709" s="15">
        <f>ROW('us01'!AE1201)</f>
        <v>1201</v>
      </c>
      <c r="S1709" s="15">
        <f>COLUMN('us01'!AE1201)</f>
        <v>31</v>
      </c>
    </row>
    <row r="1710" spans="3:19">
      <c r="C1710" s="476">
        <v>1200</v>
      </c>
      <c r="D1710" s="476">
        <v>31</v>
      </c>
      <c r="E1710" s="476"/>
      <c r="F1710" s="476">
        <v>1201</v>
      </c>
      <c r="G1710" s="15">
        <v>31</v>
      </c>
      <c r="I1710" s="15">
        <v>1201</v>
      </c>
      <c r="J1710" s="15">
        <v>31</v>
      </c>
      <c r="L1710" s="15">
        <v>1202</v>
      </c>
      <c r="M1710" s="15">
        <v>31</v>
      </c>
      <c r="O1710" s="15">
        <v>1202</v>
      </c>
      <c r="P1710" s="15">
        <v>31</v>
      </c>
      <c r="R1710" s="15">
        <f>ROW('us01'!AE1202)</f>
        <v>1202</v>
      </c>
      <c r="S1710" s="15">
        <f>COLUMN('us01'!AE1202)</f>
        <v>31</v>
      </c>
    </row>
    <row r="1711" spans="3:19">
      <c r="C1711" s="476">
        <v>1201</v>
      </c>
      <c r="D1711" s="476">
        <v>31</v>
      </c>
      <c r="E1711" s="476"/>
      <c r="F1711" s="476">
        <v>1202</v>
      </c>
      <c r="G1711" s="15">
        <v>31</v>
      </c>
      <c r="I1711" s="15">
        <v>1202</v>
      </c>
      <c r="J1711" s="15">
        <v>31</v>
      </c>
      <c r="L1711" s="15">
        <v>1203</v>
      </c>
      <c r="M1711" s="15">
        <v>31</v>
      </c>
      <c r="O1711" s="15">
        <v>1203</v>
      </c>
      <c r="P1711" s="15">
        <v>31</v>
      </c>
      <c r="R1711" s="15">
        <f>ROW('us01'!AE1203)</f>
        <v>1203</v>
      </c>
      <c r="S1711" s="15">
        <f>COLUMN('us01'!AE1203)</f>
        <v>31</v>
      </c>
    </row>
    <row r="1712" spans="3:19">
      <c r="C1712" s="476">
        <v>1202</v>
      </c>
      <c r="D1712" s="476">
        <v>31</v>
      </c>
      <c r="E1712" s="476"/>
      <c r="F1712" s="476">
        <v>1203</v>
      </c>
      <c r="G1712" s="15">
        <v>31</v>
      </c>
      <c r="I1712" s="15">
        <v>1203</v>
      </c>
      <c r="J1712" s="15">
        <v>31</v>
      </c>
      <c r="L1712" s="15">
        <v>1204</v>
      </c>
      <c r="M1712" s="15">
        <v>31</v>
      </c>
      <c r="O1712" s="15">
        <v>1204</v>
      </c>
      <c r="P1712" s="15">
        <v>31</v>
      </c>
      <c r="R1712" s="15">
        <f>ROW('us01'!AE1204)</f>
        <v>1204</v>
      </c>
      <c r="S1712" s="15">
        <f>COLUMN('us01'!AE1204)</f>
        <v>31</v>
      </c>
    </row>
    <row r="1713" spans="3:19">
      <c r="C1713" s="476">
        <v>1203</v>
      </c>
      <c r="D1713" s="476">
        <v>31</v>
      </c>
      <c r="E1713" s="476"/>
      <c r="F1713" s="476">
        <v>1204</v>
      </c>
      <c r="G1713" s="15">
        <v>31</v>
      </c>
      <c r="I1713" s="15">
        <v>1204</v>
      </c>
      <c r="J1713" s="15">
        <v>31</v>
      </c>
      <c r="L1713" s="15">
        <v>1205</v>
      </c>
      <c r="M1713" s="15">
        <v>31</v>
      </c>
      <c r="O1713" s="15">
        <v>1205</v>
      </c>
      <c r="P1713" s="15">
        <v>31</v>
      </c>
      <c r="R1713" s="15">
        <f>ROW('us01'!AE1205)</f>
        <v>1205</v>
      </c>
      <c r="S1713" s="15">
        <f>COLUMN('us01'!AE1205)</f>
        <v>31</v>
      </c>
    </row>
    <row r="1714" spans="3:19">
      <c r="C1714" s="476">
        <v>1204</v>
      </c>
      <c r="D1714" s="476">
        <v>31</v>
      </c>
      <c r="E1714" s="476"/>
      <c r="F1714" s="476">
        <v>1205</v>
      </c>
      <c r="G1714" s="15">
        <v>31</v>
      </c>
      <c r="I1714" s="15">
        <v>1205</v>
      </c>
      <c r="J1714" s="15">
        <v>31</v>
      </c>
      <c r="L1714" s="15">
        <v>1206</v>
      </c>
      <c r="M1714" s="15">
        <v>31</v>
      </c>
      <c r="O1714" s="15">
        <v>1206</v>
      </c>
      <c r="P1714" s="15">
        <v>31</v>
      </c>
      <c r="R1714" s="15">
        <f>ROW('us01'!AE1206)</f>
        <v>1206</v>
      </c>
      <c r="S1714" s="15">
        <f>COLUMN('us01'!AE1206)</f>
        <v>31</v>
      </c>
    </row>
    <row r="1715" spans="3:19">
      <c r="C1715" s="476">
        <v>1205</v>
      </c>
      <c r="D1715" s="476">
        <v>31</v>
      </c>
      <c r="E1715" s="476"/>
      <c r="F1715" s="476">
        <v>1206</v>
      </c>
      <c r="G1715" s="15">
        <v>31</v>
      </c>
      <c r="I1715" s="15">
        <v>1206</v>
      </c>
      <c r="J1715" s="15">
        <v>31</v>
      </c>
      <c r="L1715" s="15">
        <v>1207</v>
      </c>
      <c r="M1715" s="15">
        <v>31</v>
      </c>
      <c r="O1715" s="15">
        <v>1207</v>
      </c>
      <c r="P1715" s="15">
        <v>31</v>
      </c>
      <c r="R1715" s="15">
        <f>ROW('us01'!AE1207)</f>
        <v>1207</v>
      </c>
      <c r="S1715" s="15">
        <f>COLUMN('us01'!AE1207)</f>
        <v>31</v>
      </c>
    </row>
    <row r="1716" spans="3:19">
      <c r="C1716" s="476">
        <v>1206</v>
      </c>
      <c r="D1716" s="476">
        <v>31</v>
      </c>
      <c r="E1716" s="476"/>
      <c r="F1716" s="476">
        <v>1207</v>
      </c>
      <c r="G1716" s="15">
        <v>31</v>
      </c>
      <c r="I1716" s="15">
        <v>1207</v>
      </c>
      <c r="J1716" s="15">
        <v>31</v>
      </c>
      <c r="L1716" s="15">
        <v>1208</v>
      </c>
      <c r="M1716" s="15">
        <v>31</v>
      </c>
      <c r="O1716" s="15">
        <v>1208</v>
      </c>
      <c r="P1716" s="15">
        <v>31</v>
      </c>
      <c r="R1716" s="15">
        <f>ROW('us01'!AE1208)</f>
        <v>1208</v>
      </c>
      <c r="S1716" s="15">
        <f>COLUMN('us01'!AE1208)</f>
        <v>31</v>
      </c>
    </row>
    <row r="1717" spans="3:19">
      <c r="C1717" s="476">
        <v>1207</v>
      </c>
      <c r="D1717" s="476">
        <v>31</v>
      </c>
      <c r="E1717" s="476"/>
      <c r="F1717" s="476">
        <v>1208</v>
      </c>
      <c r="G1717" s="15">
        <v>31</v>
      </c>
      <c r="I1717" s="15">
        <v>1208</v>
      </c>
      <c r="J1717" s="15">
        <v>31</v>
      </c>
      <c r="L1717" s="15">
        <v>1209</v>
      </c>
      <c r="M1717" s="15">
        <v>31</v>
      </c>
      <c r="O1717" s="15">
        <v>1209</v>
      </c>
      <c r="P1717" s="15">
        <v>31</v>
      </c>
      <c r="R1717" s="15">
        <f>ROW('us01'!AE1209)</f>
        <v>1209</v>
      </c>
      <c r="S1717" s="15">
        <f>COLUMN('us01'!AE1209)</f>
        <v>31</v>
      </c>
    </row>
    <row r="1718" spans="3:19">
      <c r="C1718" s="476">
        <v>1208</v>
      </c>
      <c r="D1718" s="476">
        <v>31</v>
      </c>
      <c r="E1718" s="476"/>
      <c r="F1718" s="476">
        <v>1209</v>
      </c>
      <c r="G1718" s="15">
        <v>31</v>
      </c>
      <c r="I1718" s="15">
        <v>1209</v>
      </c>
      <c r="J1718" s="15">
        <v>31</v>
      </c>
      <c r="L1718" s="15">
        <v>1210</v>
      </c>
      <c r="M1718" s="15">
        <v>31</v>
      </c>
      <c r="O1718" s="15">
        <v>1210</v>
      </c>
      <c r="P1718" s="15">
        <v>31</v>
      </c>
      <c r="R1718" s="15">
        <f>ROW('us01'!AE1210)</f>
        <v>1210</v>
      </c>
      <c r="S1718" s="15">
        <f>COLUMN('us01'!AE1210)</f>
        <v>31</v>
      </c>
    </row>
    <row r="1719" spans="3:19">
      <c r="C1719" s="476">
        <v>1209</v>
      </c>
      <c r="D1719" s="476">
        <v>31</v>
      </c>
      <c r="E1719" s="476"/>
      <c r="F1719" s="476">
        <v>1210</v>
      </c>
      <c r="G1719" s="15">
        <v>31</v>
      </c>
      <c r="I1719" s="15">
        <v>1210</v>
      </c>
      <c r="J1719" s="15">
        <v>31</v>
      </c>
      <c r="L1719" s="15">
        <v>1211</v>
      </c>
      <c r="M1719" s="15">
        <v>31</v>
      </c>
      <c r="O1719" s="15">
        <v>1211</v>
      </c>
      <c r="P1719" s="15">
        <v>31</v>
      </c>
      <c r="R1719" s="15">
        <f>ROW('us01'!AE1211)</f>
        <v>1211</v>
      </c>
      <c r="S1719" s="15">
        <f>COLUMN('us01'!AE1211)</f>
        <v>31</v>
      </c>
    </row>
    <row r="1720" spans="3:19">
      <c r="C1720" s="476">
        <v>1210</v>
      </c>
      <c r="D1720" s="476">
        <v>31</v>
      </c>
      <c r="E1720" s="476"/>
      <c r="F1720" s="476">
        <v>1211</v>
      </c>
      <c r="G1720" s="15">
        <v>31</v>
      </c>
      <c r="I1720" s="15">
        <v>1211</v>
      </c>
      <c r="J1720" s="15">
        <v>31</v>
      </c>
      <c r="L1720" s="15">
        <v>1212</v>
      </c>
      <c r="M1720" s="15">
        <v>31</v>
      </c>
      <c r="O1720" s="15">
        <v>1212</v>
      </c>
      <c r="P1720" s="15">
        <v>31</v>
      </c>
      <c r="R1720" s="15">
        <f>ROW('us01'!AE1212)</f>
        <v>1212</v>
      </c>
      <c r="S1720" s="15">
        <f>COLUMN('us01'!AE1212)</f>
        <v>31</v>
      </c>
    </row>
    <row r="1721" spans="3:19">
      <c r="C1721" s="476">
        <v>1211</v>
      </c>
      <c r="D1721" s="476">
        <v>31</v>
      </c>
      <c r="E1721" s="476"/>
      <c r="F1721" s="476">
        <v>1212</v>
      </c>
      <c r="G1721" s="15">
        <v>31</v>
      </c>
      <c r="I1721" s="15">
        <v>1212</v>
      </c>
      <c r="J1721" s="15">
        <v>31</v>
      </c>
      <c r="L1721" s="15">
        <v>1213</v>
      </c>
      <c r="M1721" s="15">
        <v>31</v>
      </c>
      <c r="O1721" s="15">
        <v>1213</v>
      </c>
      <c r="P1721" s="15">
        <v>31</v>
      </c>
      <c r="R1721" s="15">
        <f>ROW('us01'!AE1213)</f>
        <v>1213</v>
      </c>
      <c r="S1721" s="15">
        <f>COLUMN('us01'!AE1213)</f>
        <v>31</v>
      </c>
    </row>
    <row r="1722" spans="3:19">
      <c r="C1722" s="476">
        <v>1212</v>
      </c>
      <c r="D1722" s="476">
        <v>31</v>
      </c>
      <c r="E1722" s="476"/>
      <c r="F1722" s="476">
        <v>1213</v>
      </c>
      <c r="G1722" s="15">
        <v>31</v>
      </c>
      <c r="I1722" s="15">
        <v>1213</v>
      </c>
      <c r="J1722" s="15">
        <v>31</v>
      </c>
      <c r="L1722" s="15">
        <v>1214</v>
      </c>
      <c r="M1722" s="15">
        <v>31</v>
      </c>
      <c r="O1722" s="15">
        <v>1214</v>
      </c>
      <c r="P1722" s="15">
        <v>31</v>
      </c>
      <c r="R1722" s="15">
        <f>ROW('us01'!AE1214)</f>
        <v>1214</v>
      </c>
      <c r="S1722" s="15">
        <f>COLUMN('us01'!AE1214)</f>
        <v>31</v>
      </c>
    </row>
    <row r="1723" spans="3:19">
      <c r="C1723" s="476">
        <v>1213</v>
      </c>
      <c r="D1723" s="476">
        <v>31</v>
      </c>
      <c r="E1723" s="476"/>
      <c r="F1723" s="476">
        <v>1214</v>
      </c>
      <c r="G1723" s="15">
        <v>31</v>
      </c>
      <c r="I1723" s="15">
        <v>1214</v>
      </c>
      <c r="J1723" s="15">
        <v>31</v>
      </c>
      <c r="L1723" s="15">
        <v>1215</v>
      </c>
      <c r="M1723" s="15">
        <v>31</v>
      </c>
      <c r="O1723" s="15">
        <v>1215</v>
      </c>
      <c r="P1723" s="15">
        <v>31</v>
      </c>
      <c r="R1723" s="15">
        <f>ROW('us01'!AE1215)</f>
        <v>1215</v>
      </c>
      <c r="S1723" s="15">
        <f>COLUMN('us01'!AE1215)</f>
        <v>31</v>
      </c>
    </row>
    <row r="1724" spans="3:19">
      <c r="C1724" s="476">
        <v>1214</v>
      </c>
      <c r="D1724" s="476">
        <v>31</v>
      </c>
      <c r="E1724" s="476"/>
      <c r="F1724" s="476">
        <v>1215</v>
      </c>
      <c r="G1724" s="15">
        <v>31</v>
      </c>
      <c r="I1724" s="15">
        <v>1215</v>
      </c>
      <c r="J1724" s="15">
        <v>31</v>
      </c>
      <c r="L1724" s="15">
        <v>1216</v>
      </c>
      <c r="M1724" s="15">
        <v>31</v>
      </c>
      <c r="O1724" s="15">
        <v>1216</v>
      </c>
      <c r="P1724" s="15">
        <v>31</v>
      </c>
      <c r="R1724" s="15">
        <f>ROW('us01'!AE1216)</f>
        <v>1216</v>
      </c>
      <c r="S1724" s="15">
        <f>COLUMN('us01'!AE1216)</f>
        <v>31</v>
      </c>
    </row>
    <row r="1725" spans="3:19">
      <c r="C1725" s="476">
        <v>1215</v>
      </c>
      <c r="D1725" s="476">
        <v>31</v>
      </c>
      <c r="E1725" s="476"/>
      <c r="F1725" s="476">
        <v>1216</v>
      </c>
      <c r="G1725" s="15">
        <v>31</v>
      </c>
      <c r="I1725" s="15">
        <v>1216</v>
      </c>
      <c r="J1725" s="15">
        <v>31</v>
      </c>
      <c r="L1725" s="15">
        <v>1217</v>
      </c>
      <c r="M1725" s="15">
        <v>31</v>
      </c>
      <c r="O1725" s="15">
        <v>1217</v>
      </c>
      <c r="P1725" s="15">
        <v>31</v>
      </c>
      <c r="R1725" s="15">
        <f>ROW('us01'!AE1217)</f>
        <v>1217</v>
      </c>
      <c r="S1725" s="15">
        <f>COLUMN('us01'!AE1217)</f>
        <v>31</v>
      </c>
    </row>
    <row r="1726" spans="3:19">
      <c r="C1726" s="476">
        <v>1216</v>
      </c>
      <c r="D1726" s="476">
        <v>31</v>
      </c>
      <c r="E1726" s="476"/>
      <c r="F1726" s="476">
        <v>1217</v>
      </c>
      <c r="G1726" s="15">
        <v>31</v>
      </c>
      <c r="I1726" s="15">
        <v>1217</v>
      </c>
      <c r="J1726" s="15">
        <v>31</v>
      </c>
      <c r="L1726" s="15">
        <v>1218</v>
      </c>
      <c r="M1726" s="15">
        <v>31</v>
      </c>
      <c r="O1726" s="15">
        <v>1218</v>
      </c>
      <c r="P1726" s="15">
        <v>31</v>
      </c>
      <c r="R1726" s="15">
        <f>ROW('us01'!AE1218)</f>
        <v>1218</v>
      </c>
      <c r="S1726" s="15">
        <f>COLUMN('us01'!AE1218)</f>
        <v>31</v>
      </c>
    </row>
    <row r="1727" spans="3:19">
      <c r="C1727" s="476">
        <v>1217</v>
      </c>
      <c r="D1727" s="476">
        <v>31</v>
      </c>
      <c r="E1727" s="476"/>
      <c r="F1727" s="476">
        <v>1218</v>
      </c>
      <c r="G1727" s="15">
        <v>31</v>
      </c>
      <c r="I1727" s="15">
        <v>1218</v>
      </c>
      <c r="J1727" s="15">
        <v>31</v>
      </c>
      <c r="L1727" s="15">
        <v>1219</v>
      </c>
      <c r="M1727" s="15">
        <v>31</v>
      </c>
      <c r="O1727" s="15">
        <v>1219</v>
      </c>
      <c r="P1727" s="15">
        <v>31</v>
      </c>
      <c r="R1727" s="15">
        <f>ROW('us01'!AE1219)</f>
        <v>1219</v>
      </c>
      <c r="S1727" s="15">
        <f>COLUMN('us01'!AE1219)</f>
        <v>31</v>
      </c>
    </row>
    <row r="1728" spans="3:19">
      <c r="C1728" s="476">
        <v>1218</v>
      </c>
      <c r="D1728" s="476">
        <v>31</v>
      </c>
      <c r="E1728" s="476"/>
      <c r="F1728" s="476">
        <v>1219</v>
      </c>
      <c r="G1728" s="15">
        <v>31</v>
      </c>
      <c r="I1728" s="15">
        <v>1219</v>
      </c>
      <c r="J1728" s="15">
        <v>31</v>
      </c>
      <c r="L1728" s="15">
        <v>1220</v>
      </c>
      <c r="M1728" s="15">
        <v>31</v>
      </c>
      <c r="O1728" s="15">
        <v>1220</v>
      </c>
      <c r="P1728" s="15">
        <v>31</v>
      </c>
      <c r="R1728" s="15">
        <f>ROW('us01'!AE1220)</f>
        <v>1220</v>
      </c>
      <c r="S1728" s="15">
        <f>COLUMN('us01'!AE1220)</f>
        <v>31</v>
      </c>
    </row>
    <row r="1729" spans="3:19">
      <c r="C1729" s="476">
        <v>1219</v>
      </c>
      <c r="D1729" s="476">
        <v>31</v>
      </c>
      <c r="E1729" s="476"/>
      <c r="F1729" s="476">
        <v>1220</v>
      </c>
      <c r="G1729" s="15">
        <v>31</v>
      </c>
      <c r="I1729" s="15">
        <v>1220</v>
      </c>
      <c r="J1729" s="15">
        <v>31</v>
      </c>
      <c r="L1729" s="15">
        <v>1221</v>
      </c>
      <c r="M1729" s="15">
        <v>31</v>
      </c>
      <c r="O1729" s="15">
        <v>1221</v>
      </c>
      <c r="P1729" s="15">
        <v>31</v>
      </c>
      <c r="R1729" s="15">
        <f>ROW('us01'!AE1221)</f>
        <v>1221</v>
      </c>
      <c r="S1729" s="15">
        <f>COLUMN('us01'!AE1221)</f>
        <v>31</v>
      </c>
    </row>
    <row r="1730" spans="3:19">
      <c r="C1730" s="476">
        <v>1220</v>
      </c>
      <c r="D1730" s="476">
        <v>31</v>
      </c>
      <c r="E1730" s="476"/>
      <c r="F1730" s="476">
        <v>1221</v>
      </c>
      <c r="G1730" s="15">
        <v>31</v>
      </c>
      <c r="I1730" s="15">
        <v>1221</v>
      </c>
      <c r="J1730" s="15">
        <v>31</v>
      </c>
      <c r="L1730" s="15">
        <v>1222</v>
      </c>
      <c r="M1730" s="15">
        <v>31</v>
      </c>
      <c r="O1730" s="15">
        <v>1222</v>
      </c>
      <c r="P1730" s="15">
        <v>31</v>
      </c>
      <c r="R1730" s="15">
        <f>ROW('us01'!AE1222)</f>
        <v>1222</v>
      </c>
      <c r="S1730" s="15">
        <f>COLUMN('us01'!AE1222)</f>
        <v>31</v>
      </c>
    </row>
    <row r="1731" spans="3:19">
      <c r="C1731" s="476">
        <v>1221</v>
      </c>
      <c r="D1731" s="476">
        <v>31</v>
      </c>
      <c r="E1731" s="476"/>
      <c r="F1731" s="476">
        <v>1222</v>
      </c>
      <c r="G1731" s="15">
        <v>31</v>
      </c>
      <c r="I1731" s="15">
        <v>1222</v>
      </c>
      <c r="J1731" s="15">
        <v>31</v>
      </c>
      <c r="L1731" s="15">
        <v>1223</v>
      </c>
      <c r="M1731" s="15">
        <v>31</v>
      </c>
      <c r="O1731" s="15">
        <v>1223</v>
      </c>
      <c r="P1731" s="15">
        <v>31</v>
      </c>
      <c r="R1731" s="15">
        <f>ROW('us01'!AE1223)</f>
        <v>1223</v>
      </c>
      <c r="S1731" s="15">
        <f>COLUMN('us01'!AE1223)</f>
        <v>31</v>
      </c>
    </row>
    <row r="1732" spans="3:19">
      <c r="C1732" s="476">
        <v>1222</v>
      </c>
      <c r="D1732" s="476">
        <v>31</v>
      </c>
      <c r="E1732" s="476"/>
      <c r="F1732" s="476">
        <v>1223</v>
      </c>
      <c r="G1732" s="15">
        <v>31</v>
      </c>
      <c r="I1732" s="15">
        <v>1223</v>
      </c>
      <c r="J1732" s="15">
        <v>31</v>
      </c>
      <c r="L1732" s="15">
        <v>1224</v>
      </c>
      <c r="M1732" s="15">
        <v>31</v>
      </c>
      <c r="O1732" s="15">
        <v>1224</v>
      </c>
      <c r="P1732" s="15">
        <v>31</v>
      </c>
      <c r="R1732" s="15">
        <f>ROW('us01'!AE1224)</f>
        <v>1224</v>
      </c>
      <c r="S1732" s="15">
        <f>COLUMN('us01'!AE1224)</f>
        <v>31</v>
      </c>
    </row>
    <row r="1733" spans="3:19">
      <c r="C1733" s="476">
        <v>1223</v>
      </c>
      <c r="D1733" s="476">
        <v>31</v>
      </c>
      <c r="E1733" s="476"/>
      <c r="F1733" s="476">
        <v>1224</v>
      </c>
      <c r="G1733" s="15">
        <v>31</v>
      </c>
      <c r="I1733" s="15">
        <v>1224</v>
      </c>
      <c r="J1733" s="15">
        <v>31</v>
      </c>
      <c r="L1733" s="15">
        <v>1225</v>
      </c>
      <c r="M1733" s="15">
        <v>31</v>
      </c>
      <c r="O1733" s="15">
        <v>1225</v>
      </c>
      <c r="P1733" s="15">
        <v>31</v>
      </c>
      <c r="R1733" s="15">
        <f>ROW('us01'!AE1225)</f>
        <v>1225</v>
      </c>
      <c r="S1733" s="15">
        <f>COLUMN('us01'!AE1225)</f>
        <v>31</v>
      </c>
    </row>
    <row r="1734" spans="3:19">
      <c r="C1734" s="476">
        <v>1224</v>
      </c>
      <c r="D1734" s="476">
        <v>31</v>
      </c>
      <c r="E1734" s="476"/>
      <c r="F1734" s="476">
        <v>1225</v>
      </c>
      <c r="G1734" s="15">
        <v>31</v>
      </c>
      <c r="I1734" s="15">
        <v>1225</v>
      </c>
      <c r="J1734" s="15">
        <v>31</v>
      </c>
      <c r="L1734" s="15">
        <v>1226</v>
      </c>
      <c r="M1734" s="15">
        <v>31</v>
      </c>
      <c r="O1734" s="15">
        <v>1226</v>
      </c>
      <c r="P1734" s="15">
        <v>31</v>
      </c>
      <c r="R1734" s="15">
        <f>ROW('us01'!AE1226)</f>
        <v>1226</v>
      </c>
      <c r="S1734" s="15">
        <f>COLUMN('us01'!AE1226)</f>
        <v>31</v>
      </c>
    </row>
    <row r="1735" spans="3:19">
      <c r="C1735" s="476">
        <v>1225</v>
      </c>
      <c r="D1735" s="476">
        <v>31</v>
      </c>
      <c r="E1735" s="476"/>
      <c r="F1735" s="476">
        <v>1226</v>
      </c>
      <c r="G1735" s="15">
        <v>31</v>
      </c>
      <c r="I1735" s="15">
        <v>1226</v>
      </c>
      <c r="J1735" s="15">
        <v>31</v>
      </c>
      <c r="L1735" s="15">
        <v>1227</v>
      </c>
      <c r="M1735" s="15">
        <v>31</v>
      </c>
      <c r="O1735" s="15">
        <v>1227</v>
      </c>
      <c r="P1735" s="15">
        <v>31</v>
      </c>
      <c r="R1735" s="15">
        <f>ROW('us01'!AE1227)</f>
        <v>1227</v>
      </c>
      <c r="S1735" s="15">
        <f>COLUMN('us01'!AE1227)</f>
        <v>31</v>
      </c>
    </row>
    <row r="1736" spans="3:19">
      <c r="C1736" s="476">
        <v>1226</v>
      </c>
      <c r="D1736" s="476">
        <v>31</v>
      </c>
      <c r="E1736" s="476"/>
      <c r="F1736" s="476">
        <v>1227</v>
      </c>
      <c r="G1736" s="15">
        <v>31</v>
      </c>
      <c r="I1736" s="15">
        <v>1227</v>
      </c>
      <c r="J1736" s="15">
        <v>31</v>
      </c>
      <c r="L1736" s="15">
        <v>1228</v>
      </c>
      <c r="M1736" s="15">
        <v>31</v>
      </c>
      <c r="O1736" s="15">
        <v>1228</v>
      </c>
      <c r="P1736" s="15">
        <v>31</v>
      </c>
      <c r="R1736" s="15">
        <f>ROW('us01'!AE1228)</f>
        <v>1228</v>
      </c>
      <c r="S1736" s="15">
        <f>COLUMN('us01'!AE1228)</f>
        <v>31</v>
      </c>
    </row>
    <row r="1737" spans="3:19">
      <c r="C1737" s="476">
        <v>1227</v>
      </c>
      <c r="D1737" s="476">
        <v>31</v>
      </c>
      <c r="E1737" s="476"/>
      <c r="F1737" s="476">
        <v>1228</v>
      </c>
      <c r="G1737" s="15">
        <v>31</v>
      </c>
      <c r="I1737" s="15">
        <v>1228</v>
      </c>
      <c r="J1737" s="15">
        <v>31</v>
      </c>
      <c r="L1737" s="15">
        <v>1229</v>
      </c>
      <c r="M1737" s="15">
        <v>31</v>
      </c>
      <c r="O1737" s="15">
        <v>1229</v>
      </c>
      <c r="P1737" s="15">
        <v>31</v>
      </c>
      <c r="R1737" s="15">
        <f>ROW('us01'!AE1229)</f>
        <v>1229</v>
      </c>
      <c r="S1737" s="15">
        <f>COLUMN('us01'!AE1229)</f>
        <v>31</v>
      </c>
    </row>
    <row r="1738" spans="3:19">
      <c r="C1738" s="476">
        <v>1228</v>
      </c>
      <c r="D1738" s="476">
        <v>31</v>
      </c>
      <c r="E1738" s="476"/>
      <c r="F1738" s="476">
        <v>1229</v>
      </c>
      <c r="G1738" s="15">
        <v>31</v>
      </c>
      <c r="I1738" s="15">
        <v>1229</v>
      </c>
      <c r="J1738" s="15">
        <v>31</v>
      </c>
      <c r="L1738" s="15">
        <v>1230</v>
      </c>
      <c r="M1738" s="15">
        <v>31</v>
      </c>
      <c r="O1738" s="15">
        <v>1230</v>
      </c>
      <c r="P1738" s="15">
        <v>31</v>
      </c>
      <c r="R1738" s="15">
        <f>ROW('us01'!AE1230)</f>
        <v>1230</v>
      </c>
      <c r="S1738" s="15">
        <f>COLUMN('us01'!AE1230)</f>
        <v>31</v>
      </c>
    </row>
    <row r="1739" spans="3:19">
      <c r="C1739" s="476">
        <v>1229</v>
      </c>
      <c r="D1739" s="476">
        <v>31</v>
      </c>
      <c r="E1739" s="476"/>
      <c r="F1739" s="476">
        <v>1230</v>
      </c>
      <c r="G1739" s="15">
        <v>31</v>
      </c>
      <c r="I1739" s="15">
        <v>1230</v>
      </c>
      <c r="J1739" s="15">
        <v>31</v>
      </c>
      <c r="L1739" s="15">
        <v>1231</v>
      </c>
      <c r="M1739" s="15">
        <v>31</v>
      </c>
      <c r="O1739" s="15">
        <v>1231</v>
      </c>
      <c r="P1739" s="15">
        <v>31</v>
      </c>
      <c r="R1739" s="15">
        <f>ROW('us01'!AE1231)</f>
        <v>1231</v>
      </c>
      <c r="S1739" s="15">
        <f>COLUMN('us01'!AE1231)</f>
        <v>31</v>
      </c>
    </row>
    <row r="1740" spans="3:19">
      <c r="C1740" s="476">
        <v>1230</v>
      </c>
      <c r="D1740" s="476">
        <v>31</v>
      </c>
      <c r="E1740" s="476"/>
      <c r="F1740" s="476">
        <v>1231</v>
      </c>
      <c r="G1740" s="15">
        <v>31</v>
      </c>
      <c r="I1740" s="15">
        <v>1231</v>
      </c>
      <c r="J1740" s="15">
        <v>31</v>
      </c>
      <c r="L1740" s="15">
        <v>1232</v>
      </c>
      <c r="M1740" s="15">
        <v>31</v>
      </c>
      <c r="O1740" s="15">
        <v>1232</v>
      </c>
      <c r="P1740" s="15">
        <v>31</v>
      </c>
      <c r="R1740" s="15">
        <f>ROW('us01'!AE1232)</f>
        <v>1232</v>
      </c>
      <c r="S1740" s="15">
        <f>COLUMN('us01'!AE1232)</f>
        <v>31</v>
      </c>
    </row>
    <row r="1741" spans="3:19">
      <c r="C1741" s="476">
        <v>1231</v>
      </c>
      <c r="D1741" s="476">
        <v>31</v>
      </c>
      <c r="E1741" s="476"/>
      <c r="F1741" s="476">
        <v>1232</v>
      </c>
      <c r="G1741" s="15">
        <v>31</v>
      </c>
      <c r="I1741" s="15">
        <v>1232</v>
      </c>
      <c r="J1741" s="15">
        <v>31</v>
      </c>
      <c r="L1741" s="15">
        <v>1233</v>
      </c>
      <c r="M1741" s="15">
        <v>31</v>
      </c>
      <c r="O1741" s="15">
        <v>1233</v>
      </c>
      <c r="P1741" s="15">
        <v>31</v>
      </c>
      <c r="R1741" s="15">
        <f>ROW('us01'!AE1233)</f>
        <v>1233</v>
      </c>
      <c r="S1741" s="15">
        <f>COLUMN('us01'!AE1233)</f>
        <v>31</v>
      </c>
    </row>
    <row r="1742" spans="3:19">
      <c r="C1742" s="476">
        <v>1232</v>
      </c>
      <c r="D1742" s="476">
        <v>31</v>
      </c>
      <c r="E1742" s="476"/>
      <c r="F1742" s="476">
        <v>1233</v>
      </c>
      <c r="G1742" s="15">
        <v>31</v>
      </c>
      <c r="I1742" s="15">
        <v>1233</v>
      </c>
      <c r="J1742" s="15">
        <v>31</v>
      </c>
      <c r="L1742" s="15">
        <v>1234</v>
      </c>
      <c r="M1742" s="15">
        <v>31</v>
      </c>
      <c r="O1742" s="15">
        <v>1234</v>
      </c>
      <c r="P1742" s="15">
        <v>31</v>
      </c>
      <c r="R1742" s="15">
        <f>ROW('us01'!AE1234)</f>
        <v>1234</v>
      </c>
      <c r="S1742" s="15">
        <f>COLUMN('us01'!AE1234)</f>
        <v>31</v>
      </c>
    </row>
    <row r="1743" spans="3:19">
      <c r="C1743" s="476">
        <v>1233</v>
      </c>
      <c r="D1743" s="476">
        <v>31</v>
      </c>
      <c r="E1743" s="476"/>
      <c r="F1743" s="476">
        <v>1234</v>
      </c>
      <c r="G1743" s="15">
        <v>31</v>
      </c>
      <c r="I1743" s="15">
        <v>1234</v>
      </c>
      <c r="J1743" s="15">
        <v>31</v>
      </c>
      <c r="L1743" s="15">
        <v>1235</v>
      </c>
      <c r="M1743" s="15">
        <v>31</v>
      </c>
      <c r="O1743" s="15">
        <v>1235</v>
      </c>
      <c r="P1743" s="15">
        <v>31</v>
      </c>
      <c r="R1743" s="15">
        <f>ROW('us01'!AE1235)</f>
        <v>1235</v>
      </c>
      <c r="S1743" s="15">
        <f>COLUMN('us01'!AE1235)</f>
        <v>31</v>
      </c>
    </row>
    <row r="1744" spans="3:19">
      <c r="C1744" s="476">
        <v>1234</v>
      </c>
      <c r="D1744" s="476">
        <v>31</v>
      </c>
      <c r="E1744" s="476"/>
      <c r="F1744" s="476">
        <v>1235</v>
      </c>
      <c r="G1744" s="15">
        <v>31</v>
      </c>
      <c r="I1744" s="15">
        <v>1235</v>
      </c>
      <c r="J1744" s="15">
        <v>31</v>
      </c>
      <c r="L1744" s="15">
        <v>1236</v>
      </c>
      <c r="M1744" s="15">
        <v>31</v>
      </c>
      <c r="O1744" s="15">
        <v>1236</v>
      </c>
      <c r="P1744" s="15">
        <v>31</v>
      </c>
      <c r="R1744" s="15">
        <f>ROW('us01'!AE1236)</f>
        <v>1236</v>
      </c>
      <c r="S1744" s="15">
        <f>COLUMN('us01'!AE1236)</f>
        <v>31</v>
      </c>
    </row>
    <row r="1745" spans="3:19">
      <c r="C1745" s="476">
        <v>1235</v>
      </c>
      <c r="D1745" s="476">
        <v>31</v>
      </c>
      <c r="E1745" s="476"/>
      <c r="F1745" s="476">
        <v>1236</v>
      </c>
      <c r="G1745" s="15">
        <v>31</v>
      </c>
      <c r="I1745" s="15">
        <v>1236</v>
      </c>
      <c r="J1745" s="15">
        <v>31</v>
      </c>
      <c r="L1745" s="15">
        <v>1237</v>
      </c>
      <c r="M1745" s="15">
        <v>31</v>
      </c>
      <c r="O1745" s="15">
        <v>1237</v>
      </c>
      <c r="P1745" s="15">
        <v>31</v>
      </c>
      <c r="R1745" s="15">
        <f>ROW('us01'!AE1237)</f>
        <v>1237</v>
      </c>
      <c r="S1745" s="15">
        <f>COLUMN('us01'!AE1237)</f>
        <v>31</v>
      </c>
    </row>
    <row r="1746" spans="3:19">
      <c r="C1746" s="476">
        <v>1236</v>
      </c>
      <c r="D1746" s="476">
        <v>31</v>
      </c>
      <c r="E1746" s="476"/>
      <c r="F1746" s="476">
        <v>1237</v>
      </c>
      <c r="G1746" s="15">
        <v>31</v>
      </c>
      <c r="I1746" s="15">
        <v>1237</v>
      </c>
      <c r="J1746" s="15">
        <v>31</v>
      </c>
      <c r="L1746" s="15">
        <v>1238</v>
      </c>
      <c r="M1746" s="15">
        <v>31</v>
      </c>
      <c r="O1746" s="15">
        <v>1238</v>
      </c>
      <c r="P1746" s="15">
        <v>31</v>
      </c>
      <c r="R1746" s="15">
        <f>ROW('us01'!AE1238)</f>
        <v>1238</v>
      </c>
      <c r="S1746" s="15">
        <f>COLUMN('us01'!AE1238)</f>
        <v>31</v>
      </c>
    </row>
    <row r="1747" spans="3:19">
      <c r="C1747" s="476">
        <v>1237</v>
      </c>
      <c r="D1747" s="476">
        <v>31</v>
      </c>
      <c r="E1747" s="476"/>
      <c r="F1747" s="476">
        <v>1238</v>
      </c>
      <c r="G1747" s="15">
        <v>31</v>
      </c>
      <c r="I1747" s="15">
        <v>1238</v>
      </c>
      <c r="J1747" s="15">
        <v>31</v>
      </c>
      <c r="L1747" s="15">
        <v>1239</v>
      </c>
      <c r="M1747" s="15">
        <v>31</v>
      </c>
      <c r="O1747" s="15">
        <v>1239</v>
      </c>
      <c r="P1747" s="15">
        <v>31</v>
      </c>
      <c r="R1747" s="15">
        <f>ROW('us01'!AE1239)</f>
        <v>1239</v>
      </c>
      <c r="S1747" s="15">
        <f>COLUMN('us01'!AE1239)</f>
        <v>31</v>
      </c>
    </row>
    <row r="1748" spans="3:19">
      <c r="C1748" s="476">
        <v>1238</v>
      </c>
      <c r="D1748" s="476">
        <v>31</v>
      </c>
      <c r="E1748" s="476"/>
      <c r="F1748" s="476">
        <v>1239</v>
      </c>
      <c r="G1748" s="15">
        <v>31</v>
      </c>
      <c r="I1748" s="15">
        <v>1239</v>
      </c>
      <c r="J1748" s="15">
        <v>31</v>
      </c>
      <c r="L1748" s="15">
        <v>1240</v>
      </c>
      <c r="M1748" s="15">
        <v>31</v>
      </c>
      <c r="O1748" s="15">
        <v>1240</v>
      </c>
      <c r="P1748" s="15">
        <v>31</v>
      </c>
      <c r="R1748" s="15">
        <f>ROW('us01'!AE1240)</f>
        <v>1240</v>
      </c>
      <c r="S1748" s="15">
        <f>COLUMN('us01'!AE1240)</f>
        <v>31</v>
      </c>
    </row>
    <row r="1749" spans="3:19">
      <c r="C1749" s="476">
        <v>1239</v>
      </c>
      <c r="D1749" s="476">
        <v>31</v>
      </c>
      <c r="E1749" s="476"/>
      <c r="F1749" s="476">
        <v>1240</v>
      </c>
      <c r="G1749" s="15">
        <v>31</v>
      </c>
      <c r="I1749" s="15">
        <v>1240</v>
      </c>
      <c r="J1749" s="15">
        <v>31</v>
      </c>
      <c r="L1749" s="15">
        <v>1241</v>
      </c>
      <c r="M1749" s="15">
        <v>31</v>
      </c>
      <c r="O1749" s="15">
        <v>1241</v>
      </c>
      <c r="P1749" s="15">
        <v>31</v>
      </c>
      <c r="R1749" s="15">
        <f>ROW('us01'!AE1241)</f>
        <v>1241</v>
      </c>
      <c r="S1749" s="15">
        <f>COLUMN('us01'!AE1241)</f>
        <v>31</v>
      </c>
    </row>
    <row r="1750" spans="3:19">
      <c r="C1750" s="476">
        <v>1240</v>
      </c>
      <c r="D1750" s="476">
        <v>31</v>
      </c>
      <c r="E1750" s="476"/>
      <c r="F1750" s="476">
        <v>1241</v>
      </c>
      <c r="G1750" s="15">
        <v>31</v>
      </c>
      <c r="I1750" s="15">
        <v>1241</v>
      </c>
      <c r="J1750" s="15">
        <v>31</v>
      </c>
      <c r="L1750" s="15">
        <v>1242</v>
      </c>
      <c r="M1750" s="15">
        <v>31</v>
      </c>
      <c r="O1750" s="15">
        <v>1242</v>
      </c>
      <c r="P1750" s="15">
        <v>31</v>
      </c>
      <c r="R1750" s="15">
        <f>ROW('us01'!AE1242)</f>
        <v>1242</v>
      </c>
      <c r="S1750" s="15">
        <f>COLUMN('us01'!AE1242)</f>
        <v>31</v>
      </c>
    </row>
    <row r="1751" spans="3:19">
      <c r="C1751" s="476">
        <v>1241</v>
      </c>
      <c r="D1751" s="476">
        <v>31</v>
      </c>
      <c r="E1751" s="476"/>
      <c r="F1751" s="476">
        <v>1242</v>
      </c>
      <c r="G1751" s="15">
        <v>31</v>
      </c>
      <c r="I1751" s="15">
        <v>1242</v>
      </c>
      <c r="J1751" s="15">
        <v>31</v>
      </c>
      <c r="L1751" s="15">
        <v>1243</v>
      </c>
      <c r="M1751" s="15">
        <v>31</v>
      </c>
      <c r="O1751" s="15">
        <v>1243</v>
      </c>
      <c r="P1751" s="15">
        <v>31</v>
      </c>
      <c r="R1751" s="15">
        <f>ROW('us01'!AE1243)</f>
        <v>1243</v>
      </c>
      <c r="S1751" s="15">
        <f>COLUMN('us01'!AE1243)</f>
        <v>31</v>
      </c>
    </row>
    <row r="1752" spans="3:19">
      <c r="C1752" s="476">
        <v>1242</v>
      </c>
      <c r="D1752" s="476">
        <v>31</v>
      </c>
      <c r="E1752" s="476"/>
      <c r="F1752" s="476">
        <v>1243</v>
      </c>
      <c r="G1752" s="15">
        <v>31</v>
      </c>
      <c r="I1752" s="15">
        <v>1243</v>
      </c>
      <c r="J1752" s="15">
        <v>31</v>
      </c>
      <c r="L1752" s="15">
        <v>1244</v>
      </c>
      <c r="M1752" s="15">
        <v>31</v>
      </c>
      <c r="O1752" s="15">
        <v>1244</v>
      </c>
      <c r="P1752" s="15">
        <v>31</v>
      </c>
      <c r="R1752" s="15">
        <f>ROW('us01'!AE1244)</f>
        <v>1244</v>
      </c>
      <c r="S1752" s="15">
        <f>COLUMN('us01'!AE1244)</f>
        <v>31</v>
      </c>
    </row>
    <row r="1753" spans="3:19">
      <c r="C1753" s="476">
        <v>1243</v>
      </c>
      <c r="D1753" s="476">
        <v>31</v>
      </c>
      <c r="E1753" s="476"/>
      <c r="F1753" s="476">
        <v>1244</v>
      </c>
      <c r="G1753" s="15">
        <v>31</v>
      </c>
      <c r="I1753" s="15">
        <v>1244</v>
      </c>
      <c r="J1753" s="15">
        <v>31</v>
      </c>
      <c r="L1753" s="15">
        <v>1245</v>
      </c>
      <c r="M1753" s="15">
        <v>31</v>
      </c>
      <c r="O1753" s="15">
        <v>1245</v>
      </c>
      <c r="P1753" s="15">
        <v>31</v>
      </c>
      <c r="R1753" s="15">
        <f>ROW('us01'!AE1245)</f>
        <v>1245</v>
      </c>
      <c r="S1753" s="15">
        <f>COLUMN('us01'!AE1245)</f>
        <v>31</v>
      </c>
    </row>
    <row r="1754" spans="3:19">
      <c r="C1754" s="476">
        <v>1244</v>
      </c>
      <c r="D1754" s="476">
        <v>31</v>
      </c>
      <c r="E1754" s="476"/>
      <c r="F1754" s="476">
        <v>1245</v>
      </c>
      <c r="G1754" s="15">
        <v>31</v>
      </c>
      <c r="I1754" s="15">
        <v>1245</v>
      </c>
      <c r="J1754" s="15">
        <v>31</v>
      </c>
      <c r="L1754" s="15">
        <v>1246</v>
      </c>
      <c r="M1754" s="15">
        <v>31</v>
      </c>
      <c r="O1754" s="15">
        <v>1246</v>
      </c>
      <c r="P1754" s="15">
        <v>31</v>
      </c>
      <c r="R1754" s="15">
        <f>ROW('us01'!AE1246)</f>
        <v>1246</v>
      </c>
      <c r="S1754" s="15">
        <f>COLUMN('us01'!AE1246)</f>
        <v>31</v>
      </c>
    </row>
    <row r="1755" spans="3:19">
      <c r="C1755" s="476">
        <v>1245</v>
      </c>
      <c r="D1755" s="476">
        <v>31</v>
      </c>
      <c r="E1755" s="476"/>
      <c r="F1755" s="476">
        <v>1246</v>
      </c>
      <c r="G1755" s="15">
        <v>31</v>
      </c>
      <c r="I1755" s="15">
        <v>1246</v>
      </c>
      <c r="J1755" s="15">
        <v>31</v>
      </c>
      <c r="L1755" s="15">
        <v>1247</v>
      </c>
      <c r="M1755" s="15">
        <v>31</v>
      </c>
      <c r="O1755" s="15">
        <v>1247</v>
      </c>
      <c r="P1755" s="15">
        <v>31</v>
      </c>
      <c r="R1755" s="15">
        <f>ROW('us01'!AE1247)</f>
        <v>1247</v>
      </c>
      <c r="S1755" s="15">
        <f>COLUMN('us01'!AE1247)</f>
        <v>31</v>
      </c>
    </row>
    <row r="1756" spans="3:19">
      <c r="C1756" s="476">
        <v>1246</v>
      </c>
      <c r="D1756" s="476">
        <v>31</v>
      </c>
      <c r="E1756" s="476"/>
      <c r="F1756" s="476">
        <v>1247</v>
      </c>
      <c r="G1756" s="15">
        <v>31</v>
      </c>
      <c r="I1756" s="15">
        <v>1247</v>
      </c>
      <c r="J1756" s="15">
        <v>31</v>
      </c>
      <c r="L1756" s="15">
        <v>1248</v>
      </c>
      <c r="M1756" s="15">
        <v>31</v>
      </c>
      <c r="O1756" s="15">
        <v>1248</v>
      </c>
      <c r="P1756" s="15">
        <v>31</v>
      </c>
      <c r="R1756" s="15">
        <f>ROW('us01'!AE1248)</f>
        <v>1248</v>
      </c>
      <c r="S1756" s="15">
        <f>COLUMN('us01'!AE1248)</f>
        <v>31</v>
      </c>
    </row>
    <row r="1757" spans="3:19">
      <c r="C1757" s="476">
        <v>1247</v>
      </c>
      <c r="D1757" s="476">
        <v>31</v>
      </c>
      <c r="E1757" s="476"/>
      <c r="F1757" s="476">
        <v>1248</v>
      </c>
      <c r="G1757" s="15">
        <v>31</v>
      </c>
      <c r="I1757" s="15">
        <v>1248</v>
      </c>
      <c r="J1757" s="15">
        <v>31</v>
      </c>
      <c r="L1757" s="15">
        <v>1249</v>
      </c>
      <c r="M1757" s="15">
        <v>31</v>
      </c>
      <c r="O1757" s="15">
        <v>1249</v>
      </c>
      <c r="P1757" s="15">
        <v>31</v>
      </c>
      <c r="R1757" s="15">
        <f>ROW('us01'!AE1249)</f>
        <v>1249</v>
      </c>
      <c r="S1757" s="15">
        <f>COLUMN('us01'!AE1249)</f>
        <v>31</v>
      </c>
    </row>
    <row r="1758" spans="3:19">
      <c r="C1758" s="476">
        <v>1193</v>
      </c>
      <c r="D1758" s="476">
        <v>35</v>
      </c>
      <c r="E1758" s="476"/>
      <c r="F1758" s="476">
        <v>1194</v>
      </c>
      <c r="G1758" s="15">
        <v>35</v>
      </c>
      <c r="I1758" s="15">
        <v>1194</v>
      </c>
      <c r="J1758" s="15">
        <v>35</v>
      </c>
      <c r="L1758" s="15">
        <v>1195</v>
      </c>
      <c r="M1758" s="15">
        <v>35</v>
      </c>
      <c r="O1758" s="15">
        <v>1195</v>
      </c>
      <c r="P1758" s="15">
        <v>35</v>
      </c>
      <c r="R1758" s="15">
        <f>ROW('us01'!AI1195)</f>
        <v>1195</v>
      </c>
      <c r="S1758" s="15">
        <f>COLUMN('us01'!AI1195)</f>
        <v>35</v>
      </c>
    </row>
    <row r="1759" spans="3:19">
      <c r="C1759" s="476">
        <v>1194</v>
      </c>
      <c r="D1759" s="476">
        <v>35</v>
      </c>
      <c r="E1759" s="476"/>
      <c r="F1759" s="476">
        <v>1195</v>
      </c>
      <c r="G1759" s="15">
        <v>35</v>
      </c>
      <c r="I1759" s="15">
        <v>1195</v>
      </c>
      <c r="J1759" s="15">
        <v>35</v>
      </c>
      <c r="L1759" s="15">
        <v>1196</v>
      </c>
      <c r="M1759" s="15">
        <v>35</v>
      </c>
      <c r="O1759" s="15">
        <v>1196</v>
      </c>
      <c r="P1759" s="15">
        <v>35</v>
      </c>
      <c r="R1759" s="15">
        <f>ROW('us01'!AI1196)</f>
        <v>1196</v>
      </c>
      <c r="S1759" s="15">
        <f>COLUMN('us01'!AI1196)</f>
        <v>35</v>
      </c>
    </row>
    <row r="1760" spans="3:19">
      <c r="C1760" s="476">
        <v>1195</v>
      </c>
      <c r="D1760" s="476">
        <v>35</v>
      </c>
      <c r="E1760" s="476"/>
      <c r="F1760" s="476">
        <v>1196</v>
      </c>
      <c r="G1760" s="15">
        <v>35</v>
      </c>
      <c r="I1760" s="15">
        <v>1196</v>
      </c>
      <c r="J1760" s="15">
        <v>35</v>
      </c>
      <c r="L1760" s="15">
        <v>1197</v>
      </c>
      <c r="M1760" s="15">
        <v>35</v>
      </c>
      <c r="O1760" s="15">
        <v>1197</v>
      </c>
      <c r="P1760" s="15">
        <v>35</v>
      </c>
      <c r="R1760" s="15">
        <f>ROW('us01'!AI1197)</f>
        <v>1197</v>
      </c>
      <c r="S1760" s="15">
        <f>COLUMN('us01'!AI1197)</f>
        <v>35</v>
      </c>
    </row>
    <row r="1761" spans="3:19">
      <c r="C1761" s="476">
        <v>1196</v>
      </c>
      <c r="D1761" s="476">
        <v>35</v>
      </c>
      <c r="E1761" s="476"/>
      <c r="F1761" s="476">
        <v>1197</v>
      </c>
      <c r="G1761" s="15">
        <v>35</v>
      </c>
      <c r="I1761" s="15">
        <v>1197</v>
      </c>
      <c r="J1761" s="15">
        <v>35</v>
      </c>
      <c r="L1761" s="15">
        <v>1198</v>
      </c>
      <c r="M1761" s="15">
        <v>35</v>
      </c>
      <c r="O1761" s="15">
        <v>1198</v>
      </c>
      <c r="P1761" s="15">
        <v>35</v>
      </c>
      <c r="R1761" s="15">
        <f>ROW('us01'!AI1198)</f>
        <v>1198</v>
      </c>
      <c r="S1761" s="15">
        <f>COLUMN('us01'!AI1198)</f>
        <v>35</v>
      </c>
    </row>
    <row r="1762" spans="3:19">
      <c r="C1762" s="476">
        <v>1197</v>
      </c>
      <c r="D1762" s="476">
        <v>35</v>
      </c>
      <c r="E1762" s="476"/>
      <c r="F1762" s="476">
        <v>1198</v>
      </c>
      <c r="G1762" s="15">
        <v>35</v>
      </c>
      <c r="I1762" s="15">
        <v>1198</v>
      </c>
      <c r="J1762" s="15">
        <v>35</v>
      </c>
      <c r="L1762" s="15">
        <v>1199</v>
      </c>
      <c r="M1762" s="15">
        <v>35</v>
      </c>
      <c r="O1762" s="15">
        <v>1199</v>
      </c>
      <c r="P1762" s="15">
        <v>35</v>
      </c>
      <c r="R1762" s="15">
        <f>ROW('us01'!AI1199)</f>
        <v>1199</v>
      </c>
      <c r="S1762" s="15">
        <f>COLUMN('us01'!AI1199)</f>
        <v>35</v>
      </c>
    </row>
    <row r="1763" spans="3:19">
      <c r="C1763" s="476">
        <v>1198</v>
      </c>
      <c r="D1763" s="476">
        <v>35</v>
      </c>
      <c r="E1763" s="476"/>
      <c r="F1763" s="476">
        <v>1199</v>
      </c>
      <c r="G1763" s="15">
        <v>35</v>
      </c>
      <c r="I1763" s="15">
        <v>1199</v>
      </c>
      <c r="J1763" s="15">
        <v>35</v>
      </c>
      <c r="L1763" s="15">
        <v>1200</v>
      </c>
      <c r="M1763" s="15">
        <v>35</v>
      </c>
      <c r="O1763" s="15">
        <v>1200</v>
      </c>
      <c r="P1763" s="15">
        <v>35</v>
      </c>
      <c r="R1763" s="15">
        <f>ROW('us01'!AI1200)</f>
        <v>1200</v>
      </c>
      <c r="S1763" s="15">
        <f>COLUMN('us01'!AI1200)</f>
        <v>35</v>
      </c>
    </row>
    <row r="1764" spans="3:19">
      <c r="C1764" s="476">
        <v>1199</v>
      </c>
      <c r="D1764" s="476">
        <v>35</v>
      </c>
      <c r="E1764" s="476"/>
      <c r="F1764" s="476">
        <v>1200</v>
      </c>
      <c r="G1764" s="15">
        <v>35</v>
      </c>
      <c r="I1764" s="15">
        <v>1200</v>
      </c>
      <c r="J1764" s="15">
        <v>35</v>
      </c>
      <c r="L1764" s="15">
        <v>1201</v>
      </c>
      <c r="M1764" s="15">
        <v>35</v>
      </c>
      <c r="O1764" s="15">
        <v>1201</v>
      </c>
      <c r="P1764" s="15">
        <v>35</v>
      </c>
      <c r="R1764" s="15">
        <f>ROW('us01'!AI1201)</f>
        <v>1201</v>
      </c>
      <c r="S1764" s="15">
        <f>COLUMN('us01'!AI1201)</f>
        <v>35</v>
      </c>
    </row>
    <row r="1765" spans="3:19">
      <c r="C1765" s="476">
        <v>1200</v>
      </c>
      <c r="D1765" s="476">
        <v>35</v>
      </c>
      <c r="E1765" s="476"/>
      <c r="F1765" s="476">
        <v>1201</v>
      </c>
      <c r="G1765" s="15">
        <v>35</v>
      </c>
      <c r="I1765" s="15">
        <v>1201</v>
      </c>
      <c r="J1765" s="15">
        <v>35</v>
      </c>
      <c r="L1765" s="15">
        <v>1202</v>
      </c>
      <c r="M1765" s="15">
        <v>35</v>
      </c>
      <c r="O1765" s="15">
        <v>1202</v>
      </c>
      <c r="P1765" s="15">
        <v>35</v>
      </c>
      <c r="R1765" s="15">
        <f>ROW('us01'!AI1202)</f>
        <v>1202</v>
      </c>
      <c r="S1765" s="15">
        <f>COLUMN('us01'!AI1202)</f>
        <v>35</v>
      </c>
    </row>
    <row r="1766" spans="3:19">
      <c r="C1766" s="476">
        <v>1201</v>
      </c>
      <c r="D1766" s="476">
        <v>35</v>
      </c>
      <c r="E1766" s="476"/>
      <c r="F1766" s="476">
        <v>1202</v>
      </c>
      <c r="G1766" s="15">
        <v>35</v>
      </c>
      <c r="I1766" s="15">
        <v>1202</v>
      </c>
      <c r="J1766" s="15">
        <v>35</v>
      </c>
      <c r="L1766" s="15">
        <v>1203</v>
      </c>
      <c r="M1766" s="15">
        <v>35</v>
      </c>
      <c r="O1766" s="15">
        <v>1203</v>
      </c>
      <c r="P1766" s="15">
        <v>35</v>
      </c>
      <c r="R1766" s="15">
        <f>ROW('us01'!AI1203)</f>
        <v>1203</v>
      </c>
      <c r="S1766" s="15">
        <f>COLUMN('us01'!AI1203)</f>
        <v>35</v>
      </c>
    </row>
    <row r="1767" spans="3:19">
      <c r="C1767" s="476">
        <v>1202</v>
      </c>
      <c r="D1767" s="476">
        <v>35</v>
      </c>
      <c r="E1767" s="476"/>
      <c r="F1767" s="476">
        <v>1203</v>
      </c>
      <c r="G1767" s="15">
        <v>35</v>
      </c>
      <c r="I1767" s="15">
        <v>1203</v>
      </c>
      <c r="J1767" s="15">
        <v>35</v>
      </c>
      <c r="L1767" s="15">
        <v>1204</v>
      </c>
      <c r="M1767" s="15">
        <v>35</v>
      </c>
      <c r="O1767" s="15">
        <v>1204</v>
      </c>
      <c r="P1767" s="15">
        <v>35</v>
      </c>
      <c r="R1767" s="15">
        <f>ROW('us01'!AI1204)</f>
        <v>1204</v>
      </c>
      <c r="S1767" s="15">
        <f>COLUMN('us01'!AI1204)</f>
        <v>35</v>
      </c>
    </row>
    <row r="1768" spans="3:19">
      <c r="C1768" s="476">
        <v>1203</v>
      </c>
      <c r="D1768" s="476">
        <v>35</v>
      </c>
      <c r="E1768" s="476"/>
      <c r="F1768" s="476">
        <v>1204</v>
      </c>
      <c r="G1768" s="15">
        <v>35</v>
      </c>
      <c r="I1768" s="15">
        <v>1204</v>
      </c>
      <c r="J1768" s="15">
        <v>35</v>
      </c>
      <c r="L1768" s="15">
        <v>1205</v>
      </c>
      <c r="M1768" s="15">
        <v>35</v>
      </c>
      <c r="O1768" s="15">
        <v>1205</v>
      </c>
      <c r="P1768" s="15">
        <v>35</v>
      </c>
      <c r="R1768" s="15">
        <f>ROW('us01'!AI1205)</f>
        <v>1205</v>
      </c>
      <c r="S1768" s="15">
        <f>COLUMN('us01'!AI1205)</f>
        <v>35</v>
      </c>
    </row>
    <row r="1769" spans="3:19">
      <c r="C1769" s="476">
        <v>1204</v>
      </c>
      <c r="D1769" s="476">
        <v>35</v>
      </c>
      <c r="E1769" s="476"/>
      <c r="F1769" s="476">
        <v>1205</v>
      </c>
      <c r="G1769" s="15">
        <v>35</v>
      </c>
      <c r="I1769" s="15">
        <v>1205</v>
      </c>
      <c r="J1769" s="15">
        <v>35</v>
      </c>
      <c r="L1769" s="15">
        <v>1206</v>
      </c>
      <c r="M1769" s="15">
        <v>35</v>
      </c>
      <c r="O1769" s="15">
        <v>1206</v>
      </c>
      <c r="P1769" s="15">
        <v>35</v>
      </c>
      <c r="R1769" s="15">
        <f>ROW('us01'!AI1206)</f>
        <v>1206</v>
      </c>
      <c r="S1769" s="15">
        <f>COLUMN('us01'!AI1206)</f>
        <v>35</v>
      </c>
    </row>
    <row r="1770" spans="3:19">
      <c r="C1770" s="476">
        <v>1205</v>
      </c>
      <c r="D1770" s="476">
        <v>35</v>
      </c>
      <c r="E1770" s="476"/>
      <c r="F1770" s="476">
        <v>1206</v>
      </c>
      <c r="G1770" s="15">
        <v>35</v>
      </c>
      <c r="I1770" s="15">
        <v>1206</v>
      </c>
      <c r="J1770" s="15">
        <v>35</v>
      </c>
      <c r="L1770" s="15">
        <v>1207</v>
      </c>
      <c r="M1770" s="15">
        <v>35</v>
      </c>
      <c r="O1770" s="15">
        <v>1207</v>
      </c>
      <c r="P1770" s="15">
        <v>35</v>
      </c>
      <c r="R1770" s="15">
        <f>ROW('us01'!AI1207)</f>
        <v>1207</v>
      </c>
      <c r="S1770" s="15">
        <f>COLUMN('us01'!AI1207)</f>
        <v>35</v>
      </c>
    </row>
    <row r="1771" spans="3:19">
      <c r="C1771" s="476">
        <v>1206</v>
      </c>
      <c r="D1771" s="476">
        <v>35</v>
      </c>
      <c r="E1771" s="476"/>
      <c r="F1771" s="476">
        <v>1207</v>
      </c>
      <c r="G1771" s="15">
        <v>35</v>
      </c>
      <c r="I1771" s="15">
        <v>1207</v>
      </c>
      <c r="J1771" s="15">
        <v>35</v>
      </c>
      <c r="L1771" s="15">
        <v>1208</v>
      </c>
      <c r="M1771" s="15">
        <v>35</v>
      </c>
      <c r="O1771" s="15">
        <v>1208</v>
      </c>
      <c r="P1771" s="15">
        <v>35</v>
      </c>
      <c r="R1771" s="15">
        <f>ROW('us01'!AI1208)</f>
        <v>1208</v>
      </c>
      <c r="S1771" s="15">
        <f>COLUMN('us01'!AI1208)</f>
        <v>35</v>
      </c>
    </row>
    <row r="1772" spans="3:19">
      <c r="C1772" s="476">
        <v>1207</v>
      </c>
      <c r="D1772" s="476">
        <v>35</v>
      </c>
      <c r="E1772" s="476"/>
      <c r="F1772" s="476">
        <v>1208</v>
      </c>
      <c r="G1772" s="15">
        <v>35</v>
      </c>
      <c r="I1772" s="15">
        <v>1208</v>
      </c>
      <c r="J1772" s="15">
        <v>35</v>
      </c>
      <c r="L1772" s="15">
        <v>1209</v>
      </c>
      <c r="M1772" s="15">
        <v>35</v>
      </c>
      <c r="O1772" s="15">
        <v>1209</v>
      </c>
      <c r="P1772" s="15">
        <v>35</v>
      </c>
      <c r="R1772" s="15">
        <f>ROW('us01'!AI1209)</f>
        <v>1209</v>
      </c>
      <c r="S1772" s="15">
        <f>COLUMN('us01'!AI1209)</f>
        <v>35</v>
      </c>
    </row>
    <row r="1773" spans="3:19">
      <c r="C1773" s="476">
        <v>1208</v>
      </c>
      <c r="D1773" s="476">
        <v>35</v>
      </c>
      <c r="E1773" s="476"/>
      <c r="F1773" s="476">
        <v>1209</v>
      </c>
      <c r="G1773" s="15">
        <v>35</v>
      </c>
      <c r="I1773" s="15">
        <v>1209</v>
      </c>
      <c r="J1773" s="15">
        <v>35</v>
      </c>
      <c r="L1773" s="15">
        <v>1210</v>
      </c>
      <c r="M1773" s="15">
        <v>35</v>
      </c>
      <c r="O1773" s="15">
        <v>1210</v>
      </c>
      <c r="P1773" s="15">
        <v>35</v>
      </c>
      <c r="R1773" s="15">
        <f>ROW('us01'!AI1210)</f>
        <v>1210</v>
      </c>
      <c r="S1773" s="15">
        <f>COLUMN('us01'!AI1210)</f>
        <v>35</v>
      </c>
    </row>
    <row r="1774" spans="3:19">
      <c r="C1774" s="476">
        <v>1209</v>
      </c>
      <c r="D1774" s="476">
        <v>35</v>
      </c>
      <c r="E1774" s="476"/>
      <c r="F1774" s="476">
        <v>1210</v>
      </c>
      <c r="G1774" s="15">
        <v>35</v>
      </c>
      <c r="I1774" s="15">
        <v>1210</v>
      </c>
      <c r="J1774" s="15">
        <v>35</v>
      </c>
      <c r="L1774" s="15">
        <v>1211</v>
      </c>
      <c r="M1774" s="15">
        <v>35</v>
      </c>
      <c r="O1774" s="15">
        <v>1211</v>
      </c>
      <c r="P1774" s="15">
        <v>35</v>
      </c>
      <c r="R1774" s="15">
        <f>ROW('us01'!AI1211)</f>
        <v>1211</v>
      </c>
      <c r="S1774" s="15">
        <f>COLUMN('us01'!AI1211)</f>
        <v>35</v>
      </c>
    </row>
    <row r="1775" spans="3:19">
      <c r="C1775" s="476">
        <v>1210</v>
      </c>
      <c r="D1775" s="476">
        <v>35</v>
      </c>
      <c r="E1775" s="476"/>
      <c r="F1775" s="476">
        <v>1211</v>
      </c>
      <c r="G1775" s="15">
        <v>35</v>
      </c>
      <c r="I1775" s="15">
        <v>1211</v>
      </c>
      <c r="J1775" s="15">
        <v>35</v>
      </c>
      <c r="L1775" s="15">
        <v>1212</v>
      </c>
      <c r="M1775" s="15">
        <v>35</v>
      </c>
      <c r="O1775" s="15">
        <v>1212</v>
      </c>
      <c r="P1775" s="15">
        <v>35</v>
      </c>
      <c r="R1775" s="15">
        <f>ROW('us01'!AI1212)</f>
        <v>1212</v>
      </c>
      <c r="S1775" s="15">
        <f>COLUMN('us01'!AI1212)</f>
        <v>35</v>
      </c>
    </row>
    <row r="1776" spans="3:19">
      <c r="C1776" s="476">
        <v>1211</v>
      </c>
      <c r="D1776" s="476">
        <v>35</v>
      </c>
      <c r="E1776" s="476"/>
      <c r="F1776" s="476">
        <v>1212</v>
      </c>
      <c r="G1776" s="15">
        <v>35</v>
      </c>
      <c r="I1776" s="15">
        <v>1212</v>
      </c>
      <c r="J1776" s="15">
        <v>35</v>
      </c>
      <c r="L1776" s="15">
        <v>1213</v>
      </c>
      <c r="M1776" s="15">
        <v>35</v>
      </c>
      <c r="O1776" s="15">
        <v>1213</v>
      </c>
      <c r="P1776" s="15">
        <v>35</v>
      </c>
      <c r="R1776" s="15">
        <f>ROW('us01'!AI1213)</f>
        <v>1213</v>
      </c>
      <c r="S1776" s="15">
        <f>COLUMN('us01'!AI1213)</f>
        <v>35</v>
      </c>
    </row>
    <row r="1777" spans="3:19">
      <c r="C1777" s="476">
        <v>1212</v>
      </c>
      <c r="D1777" s="476">
        <v>35</v>
      </c>
      <c r="E1777" s="476"/>
      <c r="F1777" s="476">
        <v>1213</v>
      </c>
      <c r="G1777" s="15">
        <v>35</v>
      </c>
      <c r="I1777" s="15">
        <v>1213</v>
      </c>
      <c r="J1777" s="15">
        <v>35</v>
      </c>
      <c r="L1777" s="15">
        <v>1214</v>
      </c>
      <c r="M1777" s="15">
        <v>35</v>
      </c>
      <c r="O1777" s="15">
        <v>1214</v>
      </c>
      <c r="P1777" s="15">
        <v>35</v>
      </c>
      <c r="R1777" s="15">
        <f>ROW('us01'!AI1214)</f>
        <v>1214</v>
      </c>
      <c r="S1777" s="15">
        <f>COLUMN('us01'!AI1214)</f>
        <v>35</v>
      </c>
    </row>
    <row r="1778" spans="3:19">
      <c r="C1778" s="476">
        <v>1213</v>
      </c>
      <c r="D1778" s="476">
        <v>35</v>
      </c>
      <c r="E1778" s="476"/>
      <c r="F1778" s="476">
        <v>1214</v>
      </c>
      <c r="G1778" s="15">
        <v>35</v>
      </c>
      <c r="I1778" s="15">
        <v>1214</v>
      </c>
      <c r="J1778" s="15">
        <v>35</v>
      </c>
      <c r="L1778" s="15">
        <v>1215</v>
      </c>
      <c r="M1778" s="15">
        <v>35</v>
      </c>
      <c r="O1778" s="15">
        <v>1215</v>
      </c>
      <c r="P1778" s="15">
        <v>35</v>
      </c>
      <c r="R1778" s="15">
        <f>ROW('us01'!AI1215)</f>
        <v>1215</v>
      </c>
      <c r="S1778" s="15">
        <f>COLUMN('us01'!AI1215)</f>
        <v>35</v>
      </c>
    </row>
    <row r="1779" spans="3:19">
      <c r="C1779" s="476">
        <v>1214</v>
      </c>
      <c r="D1779" s="476">
        <v>35</v>
      </c>
      <c r="E1779" s="476"/>
      <c r="F1779" s="476">
        <v>1215</v>
      </c>
      <c r="G1779" s="15">
        <v>35</v>
      </c>
      <c r="I1779" s="15">
        <v>1215</v>
      </c>
      <c r="J1779" s="15">
        <v>35</v>
      </c>
      <c r="L1779" s="15">
        <v>1216</v>
      </c>
      <c r="M1779" s="15">
        <v>35</v>
      </c>
      <c r="O1779" s="15">
        <v>1216</v>
      </c>
      <c r="P1779" s="15">
        <v>35</v>
      </c>
      <c r="R1779" s="15">
        <f>ROW('us01'!AI1216)</f>
        <v>1216</v>
      </c>
      <c r="S1779" s="15">
        <f>COLUMN('us01'!AI1216)</f>
        <v>35</v>
      </c>
    </row>
    <row r="1780" spans="3:19">
      <c r="C1780" s="476">
        <v>1215</v>
      </c>
      <c r="D1780" s="476">
        <v>35</v>
      </c>
      <c r="E1780" s="476"/>
      <c r="F1780" s="476">
        <v>1216</v>
      </c>
      <c r="G1780" s="15">
        <v>35</v>
      </c>
      <c r="I1780" s="15">
        <v>1216</v>
      </c>
      <c r="J1780" s="15">
        <v>35</v>
      </c>
      <c r="L1780" s="15">
        <v>1217</v>
      </c>
      <c r="M1780" s="15">
        <v>35</v>
      </c>
      <c r="O1780" s="15">
        <v>1217</v>
      </c>
      <c r="P1780" s="15">
        <v>35</v>
      </c>
      <c r="R1780" s="15">
        <f>ROW('us01'!AI1217)</f>
        <v>1217</v>
      </c>
      <c r="S1780" s="15">
        <f>COLUMN('us01'!AI1217)</f>
        <v>35</v>
      </c>
    </row>
    <row r="1781" spans="3:19">
      <c r="C1781" s="476">
        <v>1216</v>
      </c>
      <c r="D1781" s="476">
        <v>35</v>
      </c>
      <c r="E1781" s="476"/>
      <c r="F1781" s="476">
        <v>1217</v>
      </c>
      <c r="G1781" s="15">
        <v>35</v>
      </c>
      <c r="I1781" s="15">
        <v>1217</v>
      </c>
      <c r="J1781" s="15">
        <v>35</v>
      </c>
      <c r="L1781" s="15">
        <v>1218</v>
      </c>
      <c r="M1781" s="15">
        <v>35</v>
      </c>
      <c r="O1781" s="15">
        <v>1218</v>
      </c>
      <c r="P1781" s="15">
        <v>35</v>
      </c>
      <c r="R1781" s="15">
        <f>ROW('us01'!AI1218)</f>
        <v>1218</v>
      </c>
      <c r="S1781" s="15">
        <f>COLUMN('us01'!AI1218)</f>
        <v>35</v>
      </c>
    </row>
    <row r="1782" spans="3:19">
      <c r="C1782" s="476">
        <v>1217</v>
      </c>
      <c r="D1782" s="476">
        <v>35</v>
      </c>
      <c r="E1782" s="476"/>
      <c r="F1782" s="476">
        <v>1218</v>
      </c>
      <c r="G1782" s="15">
        <v>35</v>
      </c>
      <c r="I1782" s="15">
        <v>1218</v>
      </c>
      <c r="J1782" s="15">
        <v>35</v>
      </c>
      <c r="L1782" s="15">
        <v>1219</v>
      </c>
      <c r="M1782" s="15">
        <v>35</v>
      </c>
      <c r="O1782" s="15">
        <v>1219</v>
      </c>
      <c r="P1782" s="15">
        <v>35</v>
      </c>
      <c r="R1782" s="15">
        <f>ROW('us01'!AI1219)</f>
        <v>1219</v>
      </c>
      <c r="S1782" s="15">
        <f>COLUMN('us01'!AI1219)</f>
        <v>35</v>
      </c>
    </row>
    <row r="1783" spans="3:19">
      <c r="C1783" s="476">
        <v>1218</v>
      </c>
      <c r="D1783" s="476">
        <v>35</v>
      </c>
      <c r="E1783" s="476"/>
      <c r="F1783" s="476">
        <v>1219</v>
      </c>
      <c r="G1783" s="15">
        <v>35</v>
      </c>
      <c r="I1783" s="15">
        <v>1219</v>
      </c>
      <c r="J1783" s="15">
        <v>35</v>
      </c>
      <c r="L1783" s="15">
        <v>1220</v>
      </c>
      <c r="M1783" s="15">
        <v>35</v>
      </c>
      <c r="O1783" s="15">
        <v>1220</v>
      </c>
      <c r="P1783" s="15">
        <v>35</v>
      </c>
      <c r="R1783" s="15">
        <f>ROW('us01'!AI1220)</f>
        <v>1220</v>
      </c>
      <c r="S1783" s="15">
        <f>COLUMN('us01'!AI1220)</f>
        <v>35</v>
      </c>
    </row>
    <row r="1784" spans="3:19">
      <c r="C1784" s="476">
        <v>1219</v>
      </c>
      <c r="D1784" s="476">
        <v>35</v>
      </c>
      <c r="E1784" s="476"/>
      <c r="F1784" s="476">
        <v>1220</v>
      </c>
      <c r="G1784" s="15">
        <v>35</v>
      </c>
      <c r="I1784" s="15">
        <v>1220</v>
      </c>
      <c r="J1784" s="15">
        <v>35</v>
      </c>
      <c r="L1784" s="15">
        <v>1221</v>
      </c>
      <c r="M1784" s="15">
        <v>35</v>
      </c>
      <c r="O1784" s="15">
        <v>1221</v>
      </c>
      <c r="P1784" s="15">
        <v>35</v>
      </c>
      <c r="R1784" s="15">
        <f>ROW('us01'!AI1221)</f>
        <v>1221</v>
      </c>
      <c r="S1784" s="15">
        <f>COLUMN('us01'!AI1221)</f>
        <v>35</v>
      </c>
    </row>
    <row r="1785" spans="3:19">
      <c r="C1785" s="476">
        <v>1220</v>
      </c>
      <c r="D1785" s="476">
        <v>35</v>
      </c>
      <c r="E1785" s="476"/>
      <c r="F1785" s="476">
        <v>1221</v>
      </c>
      <c r="G1785" s="15">
        <v>35</v>
      </c>
      <c r="I1785" s="15">
        <v>1221</v>
      </c>
      <c r="J1785" s="15">
        <v>35</v>
      </c>
      <c r="L1785" s="15">
        <v>1222</v>
      </c>
      <c r="M1785" s="15">
        <v>35</v>
      </c>
      <c r="O1785" s="15">
        <v>1222</v>
      </c>
      <c r="P1785" s="15">
        <v>35</v>
      </c>
      <c r="R1785" s="15">
        <f>ROW('us01'!AI1222)</f>
        <v>1222</v>
      </c>
      <c r="S1785" s="15">
        <f>COLUMN('us01'!AI1222)</f>
        <v>35</v>
      </c>
    </row>
    <row r="1786" spans="3:19">
      <c r="C1786" s="476">
        <v>1221</v>
      </c>
      <c r="D1786" s="476">
        <v>35</v>
      </c>
      <c r="E1786" s="476"/>
      <c r="F1786" s="476">
        <v>1222</v>
      </c>
      <c r="G1786" s="15">
        <v>35</v>
      </c>
      <c r="I1786" s="15">
        <v>1222</v>
      </c>
      <c r="J1786" s="15">
        <v>35</v>
      </c>
      <c r="L1786" s="15">
        <v>1223</v>
      </c>
      <c r="M1786" s="15">
        <v>35</v>
      </c>
      <c r="O1786" s="15">
        <v>1223</v>
      </c>
      <c r="P1786" s="15">
        <v>35</v>
      </c>
      <c r="R1786" s="15">
        <f>ROW('us01'!AI1223)</f>
        <v>1223</v>
      </c>
      <c r="S1786" s="15">
        <f>COLUMN('us01'!AI1223)</f>
        <v>35</v>
      </c>
    </row>
    <row r="1787" spans="3:19">
      <c r="C1787" s="476">
        <v>1222</v>
      </c>
      <c r="D1787" s="476">
        <v>35</v>
      </c>
      <c r="E1787" s="476"/>
      <c r="F1787" s="476">
        <v>1223</v>
      </c>
      <c r="G1787" s="15">
        <v>35</v>
      </c>
      <c r="I1787" s="15">
        <v>1223</v>
      </c>
      <c r="J1787" s="15">
        <v>35</v>
      </c>
      <c r="L1787" s="15">
        <v>1224</v>
      </c>
      <c r="M1787" s="15">
        <v>35</v>
      </c>
      <c r="O1787" s="15">
        <v>1224</v>
      </c>
      <c r="P1787" s="15">
        <v>35</v>
      </c>
      <c r="R1787" s="15">
        <f>ROW('us01'!AI1224)</f>
        <v>1224</v>
      </c>
      <c r="S1787" s="15">
        <f>COLUMN('us01'!AI1224)</f>
        <v>35</v>
      </c>
    </row>
    <row r="1788" spans="3:19">
      <c r="C1788" s="476">
        <v>1223</v>
      </c>
      <c r="D1788" s="476">
        <v>35</v>
      </c>
      <c r="E1788" s="476"/>
      <c r="F1788" s="476">
        <v>1224</v>
      </c>
      <c r="G1788" s="15">
        <v>35</v>
      </c>
      <c r="I1788" s="15">
        <v>1224</v>
      </c>
      <c r="J1788" s="15">
        <v>35</v>
      </c>
      <c r="L1788" s="15">
        <v>1225</v>
      </c>
      <c r="M1788" s="15">
        <v>35</v>
      </c>
      <c r="O1788" s="15">
        <v>1225</v>
      </c>
      <c r="P1788" s="15">
        <v>35</v>
      </c>
      <c r="R1788" s="15">
        <f>ROW('us01'!AI1225)</f>
        <v>1225</v>
      </c>
      <c r="S1788" s="15">
        <f>COLUMN('us01'!AI1225)</f>
        <v>35</v>
      </c>
    </row>
    <row r="1789" spans="3:19">
      <c r="C1789" s="476">
        <v>1224</v>
      </c>
      <c r="D1789" s="476">
        <v>35</v>
      </c>
      <c r="E1789" s="476"/>
      <c r="F1789" s="476">
        <v>1225</v>
      </c>
      <c r="G1789" s="15">
        <v>35</v>
      </c>
      <c r="I1789" s="15">
        <v>1225</v>
      </c>
      <c r="J1789" s="15">
        <v>35</v>
      </c>
      <c r="L1789" s="15">
        <v>1226</v>
      </c>
      <c r="M1789" s="15">
        <v>35</v>
      </c>
      <c r="O1789" s="15">
        <v>1226</v>
      </c>
      <c r="P1789" s="15">
        <v>35</v>
      </c>
      <c r="R1789" s="15">
        <f>ROW('us01'!AI1226)</f>
        <v>1226</v>
      </c>
      <c r="S1789" s="15">
        <f>COLUMN('us01'!AI1226)</f>
        <v>35</v>
      </c>
    </row>
    <row r="1790" spans="3:19">
      <c r="C1790" s="476">
        <v>1225</v>
      </c>
      <c r="D1790" s="476">
        <v>35</v>
      </c>
      <c r="E1790" s="476"/>
      <c r="F1790" s="476">
        <v>1226</v>
      </c>
      <c r="G1790" s="15">
        <v>35</v>
      </c>
      <c r="I1790" s="15">
        <v>1226</v>
      </c>
      <c r="J1790" s="15">
        <v>35</v>
      </c>
      <c r="L1790" s="15">
        <v>1227</v>
      </c>
      <c r="M1790" s="15">
        <v>35</v>
      </c>
      <c r="O1790" s="15">
        <v>1227</v>
      </c>
      <c r="P1790" s="15">
        <v>35</v>
      </c>
      <c r="R1790" s="15">
        <f>ROW('us01'!AI1227)</f>
        <v>1227</v>
      </c>
      <c r="S1790" s="15">
        <f>COLUMN('us01'!AI1227)</f>
        <v>35</v>
      </c>
    </row>
    <row r="1791" spans="3:19">
      <c r="C1791" s="476">
        <v>1226</v>
      </c>
      <c r="D1791" s="476">
        <v>35</v>
      </c>
      <c r="E1791" s="476"/>
      <c r="F1791" s="476">
        <v>1227</v>
      </c>
      <c r="G1791" s="15">
        <v>35</v>
      </c>
      <c r="I1791" s="15">
        <v>1227</v>
      </c>
      <c r="J1791" s="15">
        <v>35</v>
      </c>
      <c r="L1791" s="15">
        <v>1228</v>
      </c>
      <c r="M1791" s="15">
        <v>35</v>
      </c>
      <c r="O1791" s="15">
        <v>1228</v>
      </c>
      <c r="P1791" s="15">
        <v>35</v>
      </c>
      <c r="R1791" s="15">
        <f>ROW('us01'!AI1228)</f>
        <v>1228</v>
      </c>
      <c r="S1791" s="15">
        <f>COLUMN('us01'!AI1228)</f>
        <v>35</v>
      </c>
    </row>
    <row r="1792" spans="3:19">
      <c r="C1792" s="476">
        <v>1227</v>
      </c>
      <c r="D1792" s="476">
        <v>35</v>
      </c>
      <c r="E1792" s="476"/>
      <c r="F1792" s="476">
        <v>1228</v>
      </c>
      <c r="G1792" s="15">
        <v>35</v>
      </c>
      <c r="I1792" s="15">
        <v>1228</v>
      </c>
      <c r="J1792" s="15">
        <v>35</v>
      </c>
      <c r="L1792" s="15">
        <v>1229</v>
      </c>
      <c r="M1792" s="15">
        <v>35</v>
      </c>
      <c r="O1792" s="15">
        <v>1229</v>
      </c>
      <c r="P1792" s="15">
        <v>35</v>
      </c>
      <c r="R1792" s="15">
        <f>ROW('us01'!AI1229)</f>
        <v>1229</v>
      </c>
      <c r="S1792" s="15">
        <f>COLUMN('us01'!AI1229)</f>
        <v>35</v>
      </c>
    </row>
    <row r="1793" spans="3:19">
      <c r="C1793" s="476">
        <v>1228</v>
      </c>
      <c r="D1793" s="476">
        <v>35</v>
      </c>
      <c r="E1793" s="476"/>
      <c r="F1793" s="476">
        <v>1229</v>
      </c>
      <c r="G1793" s="15">
        <v>35</v>
      </c>
      <c r="I1793" s="15">
        <v>1229</v>
      </c>
      <c r="J1793" s="15">
        <v>35</v>
      </c>
      <c r="L1793" s="15">
        <v>1230</v>
      </c>
      <c r="M1793" s="15">
        <v>35</v>
      </c>
      <c r="O1793" s="15">
        <v>1230</v>
      </c>
      <c r="P1793" s="15">
        <v>35</v>
      </c>
      <c r="R1793" s="15">
        <f>ROW('us01'!AI1230)</f>
        <v>1230</v>
      </c>
      <c r="S1793" s="15">
        <f>COLUMN('us01'!AI1230)</f>
        <v>35</v>
      </c>
    </row>
    <row r="1794" spans="3:19">
      <c r="C1794" s="476">
        <v>1229</v>
      </c>
      <c r="D1794" s="476">
        <v>35</v>
      </c>
      <c r="E1794" s="476"/>
      <c r="F1794" s="476">
        <v>1230</v>
      </c>
      <c r="G1794" s="15">
        <v>35</v>
      </c>
      <c r="I1794" s="15">
        <v>1230</v>
      </c>
      <c r="J1794" s="15">
        <v>35</v>
      </c>
      <c r="L1794" s="15">
        <v>1231</v>
      </c>
      <c r="M1794" s="15">
        <v>35</v>
      </c>
      <c r="O1794" s="15">
        <v>1231</v>
      </c>
      <c r="P1794" s="15">
        <v>35</v>
      </c>
      <c r="R1794" s="15">
        <f>ROW('us01'!AI1231)</f>
        <v>1231</v>
      </c>
      <c r="S1794" s="15">
        <f>COLUMN('us01'!AI1231)</f>
        <v>35</v>
      </c>
    </row>
    <row r="1795" spans="3:19">
      <c r="C1795" s="476">
        <v>1230</v>
      </c>
      <c r="D1795" s="476">
        <v>35</v>
      </c>
      <c r="E1795" s="476"/>
      <c r="F1795" s="476">
        <v>1231</v>
      </c>
      <c r="G1795" s="15">
        <v>35</v>
      </c>
      <c r="I1795" s="15">
        <v>1231</v>
      </c>
      <c r="J1795" s="15">
        <v>35</v>
      </c>
      <c r="L1795" s="15">
        <v>1232</v>
      </c>
      <c r="M1795" s="15">
        <v>35</v>
      </c>
      <c r="O1795" s="15">
        <v>1232</v>
      </c>
      <c r="P1795" s="15">
        <v>35</v>
      </c>
      <c r="R1795" s="15">
        <f>ROW('us01'!AI1232)</f>
        <v>1232</v>
      </c>
      <c r="S1795" s="15">
        <f>COLUMN('us01'!AI1232)</f>
        <v>35</v>
      </c>
    </row>
    <row r="1796" spans="3:19">
      <c r="C1796" s="476">
        <v>1231</v>
      </c>
      <c r="D1796" s="476">
        <v>35</v>
      </c>
      <c r="E1796" s="476"/>
      <c r="F1796" s="476">
        <v>1232</v>
      </c>
      <c r="G1796" s="15">
        <v>35</v>
      </c>
      <c r="I1796" s="15">
        <v>1232</v>
      </c>
      <c r="J1796" s="15">
        <v>35</v>
      </c>
      <c r="L1796" s="15">
        <v>1233</v>
      </c>
      <c r="M1796" s="15">
        <v>35</v>
      </c>
      <c r="O1796" s="15">
        <v>1233</v>
      </c>
      <c r="P1796" s="15">
        <v>35</v>
      </c>
      <c r="R1796" s="15">
        <f>ROW('us01'!AI1233)</f>
        <v>1233</v>
      </c>
      <c r="S1796" s="15">
        <f>COLUMN('us01'!AI1233)</f>
        <v>35</v>
      </c>
    </row>
    <row r="1797" spans="3:19">
      <c r="C1797" s="476">
        <v>1232</v>
      </c>
      <c r="D1797" s="476">
        <v>35</v>
      </c>
      <c r="E1797" s="476"/>
      <c r="F1797" s="476">
        <v>1233</v>
      </c>
      <c r="G1797" s="15">
        <v>35</v>
      </c>
      <c r="I1797" s="15">
        <v>1233</v>
      </c>
      <c r="J1797" s="15">
        <v>35</v>
      </c>
      <c r="L1797" s="15">
        <v>1234</v>
      </c>
      <c r="M1797" s="15">
        <v>35</v>
      </c>
      <c r="O1797" s="15">
        <v>1234</v>
      </c>
      <c r="P1797" s="15">
        <v>35</v>
      </c>
      <c r="R1797" s="15">
        <f>ROW('us01'!AI1234)</f>
        <v>1234</v>
      </c>
      <c r="S1797" s="15">
        <f>COLUMN('us01'!AI1234)</f>
        <v>35</v>
      </c>
    </row>
    <row r="1798" spans="3:19">
      <c r="C1798" s="476">
        <v>1233</v>
      </c>
      <c r="D1798" s="476">
        <v>35</v>
      </c>
      <c r="E1798" s="476"/>
      <c r="F1798" s="476">
        <v>1234</v>
      </c>
      <c r="G1798" s="15">
        <v>35</v>
      </c>
      <c r="I1798" s="15">
        <v>1234</v>
      </c>
      <c r="J1798" s="15">
        <v>35</v>
      </c>
      <c r="L1798" s="15">
        <v>1235</v>
      </c>
      <c r="M1798" s="15">
        <v>35</v>
      </c>
      <c r="O1798" s="15">
        <v>1235</v>
      </c>
      <c r="P1798" s="15">
        <v>35</v>
      </c>
      <c r="R1798" s="15">
        <f>ROW('us01'!AI1235)</f>
        <v>1235</v>
      </c>
      <c r="S1798" s="15">
        <f>COLUMN('us01'!AI1235)</f>
        <v>35</v>
      </c>
    </row>
    <row r="1799" spans="3:19">
      <c r="C1799" s="476">
        <v>1234</v>
      </c>
      <c r="D1799" s="476">
        <v>35</v>
      </c>
      <c r="E1799" s="476"/>
      <c r="F1799" s="476">
        <v>1235</v>
      </c>
      <c r="G1799" s="15">
        <v>35</v>
      </c>
      <c r="I1799" s="15">
        <v>1235</v>
      </c>
      <c r="J1799" s="15">
        <v>35</v>
      </c>
      <c r="L1799" s="15">
        <v>1236</v>
      </c>
      <c r="M1799" s="15">
        <v>35</v>
      </c>
      <c r="O1799" s="15">
        <v>1236</v>
      </c>
      <c r="P1799" s="15">
        <v>35</v>
      </c>
      <c r="R1799" s="15">
        <f>ROW('us01'!AI1236)</f>
        <v>1236</v>
      </c>
      <c r="S1799" s="15">
        <f>COLUMN('us01'!AI1236)</f>
        <v>35</v>
      </c>
    </row>
    <row r="1800" spans="3:19">
      <c r="C1800" s="476">
        <v>1235</v>
      </c>
      <c r="D1800" s="476">
        <v>35</v>
      </c>
      <c r="E1800" s="476"/>
      <c r="F1800" s="476">
        <v>1236</v>
      </c>
      <c r="G1800" s="15">
        <v>35</v>
      </c>
      <c r="I1800" s="15">
        <v>1236</v>
      </c>
      <c r="J1800" s="15">
        <v>35</v>
      </c>
      <c r="L1800" s="15">
        <v>1237</v>
      </c>
      <c r="M1800" s="15">
        <v>35</v>
      </c>
      <c r="O1800" s="15">
        <v>1237</v>
      </c>
      <c r="P1800" s="15">
        <v>35</v>
      </c>
      <c r="R1800" s="15">
        <f>ROW('us01'!AI1237)</f>
        <v>1237</v>
      </c>
      <c r="S1800" s="15">
        <f>COLUMN('us01'!AI1237)</f>
        <v>35</v>
      </c>
    </row>
    <row r="1801" spans="3:19">
      <c r="C1801" s="476">
        <v>1236</v>
      </c>
      <c r="D1801" s="476">
        <v>35</v>
      </c>
      <c r="E1801" s="476"/>
      <c r="F1801" s="476">
        <v>1237</v>
      </c>
      <c r="G1801" s="15">
        <v>35</v>
      </c>
      <c r="I1801" s="15">
        <v>1237</v>
      </c>
      <c r="J1801" s="15">
        <v>35</v>
      </c>
      <c r="L1801" s="15">
        <v>1238</v>
      </c>
      <c r="M1801" s="15">
        <v>35</v>
      </c>
      <c r="O1801" s="15">
        <v>1238</v>
      </c>
      <c r="P1801" s="15">
        <v>35</v>
      </c>
      <c r="R1801" s="15">
        <f>ROW('us01'!AI1238)</f>
        <v>1238</v>
      </c>
      <c r="S1801" s="15">
        <f>COLUMN('us01'!AI1238)</f>
        <v>35</v>
      </c>
    </row>
    <row r="1802" spans="3:19">
      <c r="C1802" s="476">
        <v>1237</v>
      </c>
      <c r="D1802" s="476">
        <v>35</v>
      </c>
      <c r="E1802" s="476"/>
      <c r="F1802" s="476">
        <v>1238</v>
      </c>
      <c r="G1802" s="15">
        <v>35</v>
      </c>
      <c r="I1802" s="15">
        <v>1238</v>
      </c>
      <c r="J1802" s="15">
        <v>35</v>
      </c>
      <c r="L1802" s="15">
        <v>1239</v>
      </c>
      <c r="M1802" s="15">
        <v>35</v>
      </c>
      <c r="O1802" s="15">
        <v>1239</v>
      </c>
      <c r="P1802" s="15">
        <v>35</v>
      </c>
      <c r="R1802" s="15">
        <f>ROW('us01'!AI1239)</f>
        <v>1239</v>
      </c>
      <c r="S1802" s="15">
        <f>COLUMN('us01'!AI1239)</f>
        <v>35</v>
      </c>
    </row>
    <row r="1803" spans="3:19">
      <c r="C1803" s="476">
        <v>1238</v>
      </c>
      <c r="D1803" s="476">
        <v>35</v>
      </c>
      <c r="E1803" s="476"/>
      <c r="F1803" s="476">
        <v>1239</v>
      </c>
      <c r="G1803" s="15">
        <v>35</v>
      </c>
      <c r="I1803" s="15">
        <v>1239</v>
      </c>
      <c r="J1803" s="15">
        <v>35</v>
      </c>
      <c r="L1803" s="15">
        <v>1240</v>
      </c>
      <c r="M1803" s="15">
        <v>35</v>
      </c>
      <c r="O1803" s="15">
        <v>1240</v>
      </c>
      <c r="P1803" s="15">
        <v>35</v>
      </c>
      <c r="R1803" s="15">
        <f>ROW('us01'!AI1240)</f>
        <v>1240</v>
      </c>
      <c r="S1803" s="15">
        <f>COLUMN('us01'!AI1240)</f>
        <v>35</v>
      </c>
    </row>
    <row r="1804" spans="3:19">
      <c r="C1804" s="476">
        <v>1239</v>
      </c>
      <c r="D1804" s="476">
        <v>35</v>
      </c>
      <c r="E1804" s="476"/>
      <c r="F1804" s="476">
        <v>1240</v>
      </c>
      <c r="G1804" s="15">
        <v>35</v>
      </c>
      <c r="I1804" s="15">
        <v>1240</v>
      </c>
      <c r="J1804" s="15">
        <v>35</v>
      </c>
      <c r="L1804" s="15">
        <v>1241</v>
      </c>
      <c r="M1804" s="15">
        <v>35</v>
      </c>
      <c r="O1804" s="15">
        <v>1241</v>
      </c>
      <c r="P1804" s="15">
        <v>35</v>
      </c>
      <c r="R1804" s="15">
        <f>ROW('us01'!AI1241)</f>
        <v>1241</v>
      </c>
      <c r="S1804" s="15">
        <f>COLUMN('us01'!AI1241)</f>
        <v>35</v>
      </c>
    </row>
    <row r="1805" spans="3:19">
      <c r="C1805" s="476">
        <v>1240</v>
      </c>
      <c r="D1805" s="476">
        <v>35</v>
      </c>
      <c r="E1805" s="476"/>
      <c r="F1805" s="476">
        <v>1241</v>
      </c>
      <c r="G1805" s="15">
        <v>35</v>
      </c>
      <c r="I1805" s="15">
        <v>1241</v>
      </c>
      <c r="J1805" s="15">
        <v>35</v>
      </c>
      <c r="L1805" s="15">
        <v>1242</v>
      </c>
      <c r="M1805" s="15">
        <v>35</v>
      </c>
      <c r="O1805" s="15">
        <v>1242</v>
      </c>
      <c r="P1805" s="15">
        <v>35</v>
      </c>
      <c r="R1805" s="15">
        <f>ROW('us01'!AI1242)</f>
        <v>1242</v>
      </c>
      <c r="S1805" s="15">
        <f>COLUMN('us01'!AI1242)</f>
        <v>35</v>
      </c>
    </row>
    <row r="1806" spans="3:19">
      <c r="C1806" s="476">
        <v>1241</v>
      </c>
      <c r="D1806" s="476">
        <v>35</v>
      </c>
      <c r="E1806" s="476"/>
      <c r="F1806" s="476">
        <v>1242</v>
      </c>
      <c r="G1806" s="15">
        <v>35</v>
      </c>
      <c r="I1806" s="15">
        <v>1242</v>
      </c>
      <c r="J1806" s="15">
        <v>35</v>
      </c>
      <c r="L1806" s="15">
        <v>1243</v>
      </c>
      <c r="M1806" s="15">
        <v>35</v>
      </c>
      <c r="O1806" s="15">
        <v>1243</v>
      </c>
      <c r="P1806" s="15">
        <v>35</v>
      </c>
      <c r="R1806" s="15">
        <f>ROW('us01'!AI1243)</f>
        <v>1243</v>
      </c>
      <c r="S1806" s="15">
        <f>COLUMN('us01'!AI1243)</f>
        <v>35</v>
      </c>
    </row>
    <row r="1807" spans="3:19">
      <c r="C1807" s="476">
        <v>1242</v>
      </c>
      <c r="D1807" s="476">
        <v>35</v>
      </c>
      <c r="E1807" s="476"/>
      <c r="F1807" s="476">
        <v>1243</v>
      </c>
      <c r="G1807" s="15">
        <v>35</v>
      </c>
      <c r="I1807" s="15">
        <v>1243</v>
      </c>
      <c r="J1807" s="15">
        <v>35</v>
      </c>
      <c r="L1807" s="15">
        <v>1244</v>
      </c>
      <c r="M1807" s="15">
        <v>35</v>
      </c>
      <c r="O1807" s="15">
        <v>1244</v>
      </c>
      <c r="P1807" s="15">
        <v>35</v>
      </c>
      <c r="R1807" s="15">
        <f>ROW('us01'!AI1244)</f>
        <v>1244</v>
      </c>
      <c r="S1807" s="15">
        <f>COLUMN('us01'!AI1244)</f>
        <v>35</v>
      </c>
    </row>
    <row r="1808" spans="3:19">
      <c r="C1808" s="476">
        <v>1243</v>
      </c>
      <c r="D1808" s="476">
        <v>35</v>
      </c>
      <c r="E1808" s="476"/>
      <c r="F1808" s="476">
        <v>1244</v>
      </c>
      <c r="G1808" s="15">
        <v>35</v>
      </c>
      <c r="I1808" s="15">
        <v>1244</v>
      </c>
      <c r="J1808" s="15">
        <v>35</v>
      </c>
      <c r="L1808" s="15">
        <v>1245</v>
      </c>
      <c r="M1808" s="15">
        <v>35</v>
      </c>
      <c r="O1808" s="15">
        <v>1245</v>
      </c>
      <c r="P1808" s="15">
        <v>35</v>
      </c>
      <c r="R1808" s="15">
        <f>ROW('us01'!AI1245)</f>
        <v>1245</v>
      </c>
      <c r="S1808" s="15">
        <f>COLUMN('us01'!AI1245)</f>
        <v>35</v>
      </c>
    </row>
    <row r="1809" spans="3:19">
      <c r="C1809" s="476">
        <v>1244</v>
      </c>
      <c r="D1809" s="476">
        <v>35</v>
      </c>
      <c r="E1809" s="476"/>
      <c r="F1809" s="476">
        <v>1245</v>
      </c>
      <c r="G1809" s="15">
        <v>35</v>
      </c>
      <c r="I1809" s="15">
        <v>1245</v>
      </c>
      <c r="J1809" s="15">
        <v>35</v>
      </c>
      <c r="L1809" s="15">
        <v>1246</v>
      </c>
      <c r="M1809" s="15">
        <v>35</v>
      </c>
      <c r="O1809" s="15">
        <v>1246</v>
      </c>
      <c r="P1809" s="15">
        <v>35</v>
      </c>
      <c r="R1809" s="15">
        <f>ROW('us01'!AI1246)</f>
        <v>1246</v>
      </c>
      <c r="S1809" s="15">
        <f>COLUMN('us01'!AI1246)</f>
        <v>35</v>
      </c>
    </row>
    <row r="1810" spans="3:19">
      <c r="C1810" s="476">
        <v>1245</v>
      </c>
      <c r="D1810" s="476">
        <v>35</v>
      </c>
      <c r="E1810" s="476"/>
      <c r="F1810" s="476">
        <v>1246</v>
      </c>
      <c r="G1810" s="15">
        <v>35</v>
      </c>
      <c r="I1810" s="15">
        <v>1246</v>
      </c>
      <c r="J1810" s="15">
        <v>35</v>
      </c>
      <c r="L1810" s="15">
        <v>1247</v>
      </c>
      <c r="M1810" s="15">
        <v>35</v>
      </c>
      <c r="O1810" s="15">
        <v>1247</v>
      </c>
      <c r="P1810" s="15">
        <v>35</v>
      </c>
      <c r="R1810" s="15">
        <f>ROW('us01'!AI1247)</f>
        <v>1247</v>
      </c>
      <c r="S1810" s="15">
        <f>COLUMN('us01'!AI1247)</f>
        <v>35</v>
      </c>
    </row>
    <row r="1811" spans="3:19">
      <c r="C1811" s="476">
        <v>1246</v>
      </c>
      <c r="D1811" s="476">
        <v>35</v>
      </c>
      <c r="E1811" s="476"/>
      <c r="F1811" s="476">
        <v>1247</v>
      </c>
      <c r="G1811" s="15">
        <v>35</v>
      </c>
      <c r="I1811" s="15">
        <v>1247</v>
      </c>
      <c r="J1811" s="15">
        <v>35</v>
      </c>
      <c r="L1811" s="15">
        <v>1248</v>
      </c>
      <c r="M1811" s="15">
        <v>35</v>
      </c>
      <c r="O1811" s="15">
        <v>1248</v>
      </c>
      <c r="P1811" s="15">
        <v>35</v>
      </c>
      <c r="R1811" s="15">
        <f>ROW('us01'!AI1248)</f>
        <v>1248</v>
      </c>
      <c r="S1811" s="15">
        <f>COLUMN('us01'!AI1248)</f>
        <v>35</v>
      </c>
    </row>
    <row r="1812" spans="3:19">
      <c r="C1812" s="476">
        <v>1247</v>
      </c>
      <c r="D1812" s="476">
        <v>35</v>
      </c>
      <c r="E1812" s="476"/>
      <c r="F1812" s="476">
        <v>1248</v>
      </c>
      <c r="G1812" s="15">
        <v>35</v>
      </c>
      <c r="I1812" s="15">
        <v>1248</v>
      </c>
      <c r="J1812" s="15">
        <v>35</v>
      </c>
      <c r="L1812" s="15">
        <v>1249</v>
      </c>
      <c r="M1812" s="15">
        <v>35</v>
      </c>
      <c r="O1812" s="15">
        <v>1249</v>
      </c>
      <c r="P1812" s="15">
        <v>35</v>
      </c>
      <c r="R1812" s="15">
        <f>ROW('us01'!AI1249)</f>
        <v>1249</v>
      </c>
      <c r="S1812" s="15">
        <f>COLUMN('us01'!AI1249)</f>
        <v>35</v>
      </c>
    </row>
    <row r="1813" spans="3:19">
      <c r="C1813" s="476">
        <v>1193</v>
      </c>
      <c r="D1813" s="476">
        <v>39</v>
      </c>
      <c r="E1813" s="476"/>
      <c r="F1813" s="476">
        <v>1194</v>
      </c>
      <c r="G1813" s="15">
        <v>39</v>
      </c>
      <c r="I1813" s="15">
        <v>1194</v>
      </c>
      <c r="J1813" s="15">
        <v>39</v>
      </c>
      <c r="L1813" s="15">
        <v>1195</v>
      </c>
      <c r="M1813" s="15">
        <v>39</v>
      </c>
      <c r="O1813" s="15">
        <v>1195</v>
      </c>
      <c r="P1813" s="15">
        <v>39</v>
      </c>
      <c r="R1813" s="15">
        <f>ROW('us01'!AM1195)</f>
        <v>1195</v>
      </c>
      <c r="S1813" s="15">
        <f>COLUMN('us01'!AM1195)</f>
        <v>39</v>
      </c>
    </row>
    <row r="1814" spans="3:19">
      <c r="C1814" s="476">
        <v>1194</v>
      </c>
      <c r="D1814" s="476">
        <v>39</v>
      </c>
      <c r="E1814" s="476"/>
      <c r="F1814" s="476">
        <v>1195</v>
      </c>
      <c r="G1814" s="15">
        <v>39</v>
      </c>
      <c r="I1814" s="15">
        <v>1195</v>
      </c>
      <c r="J1814" s="15">
        <v>39</v>
      </c>
      <c r="L1814" s="15">
        <v>1196</v>
      </c>
      <c r="M1814" s="15">
        <v>39</v>
      </c>
      <c r="O1814" s="15">
        <v>1196</v>
      </c>
      <c r="P1814" s="15">
        <v>39</v>
      </c>
      <c r="R1814" s="15">
        <f>ROW('us01'!AM1196)</f>
        <v>1196</v>
      </c>
      <c r="S1814" s="15">
        <f>COLUMN('us01'!AM1196)</f>
        <v>39</v>
      </c>
    </row>
    <row r="1815" spans="3:19">
      <c r="C1815" s="476">
        <v>1195</v>
      </c>
      <c r="D1815" s="476">
        <v>39</v>
      </c>
      <c r="E1815" s="476"/>
      <c r="F1815" s="476">
        <v>1196</v>
      </c>
      <c r="G1815" s="15">
        <v>39</v>
      </c>
      <c r="I1815" s="15">
        <v>1196</v>
      </c>
      <c r="J1815" s="15">
        <v>39</v>
      </c>
      <c r="L1815" s="15">
        <v>1197</v>
      </c>
      <c r="M1815" s="15">
        <v>39</v>
      </c>
      <c r="O1815" s="15">
        <v>1197</v>
      </c>
      <c r="P1815" s="15">
        <v>39</v>
      </c>
      <c r="R1815" s="15">
        <f>ROW('us01'!AM1197)</f>
        <v>1197</v>
      </c>
      <c r="S1815" s="15">
        <f>COLUMN('us01'!AM1197)</f>
        <v>39</v>
      </c>
    </row>
    <row r="1816" spans="3:19">
      <c r="C1816" s="476">
        <v>1196</v>
      </c>
      <c r="D1816" s="476">
        <v>39</v>
      </c>
      <c r="E1816" s="476"/>
      <c r="F1816" s="476">
        <v>1197</v>
      </c>
      <c r="G1816" s="15">
        <v>39</v>
      </c>
      <c r="I1816" s="15">
        <v>1197</v>
      </c>
      <c r="J1816" s="15">
        <v>39</v>
      </c>
      <c r="L1816" s="15">
        <v>1198</v>
      </c>
      <c r="M1816" s="15">
        <v>39</v>
      </c>
      <c r="O1816" s="15">
        <v>1198</v>
      </c>
      <c r="P1816" s="15">
        <v>39</v>
      </c>
      <c r="R1816" s="15">
        <f>ROW('us01'!AM1198)</f>
        <v>1198</v>
      </c>
      <c r="S1816" s="15">
        <f>COLUMN('us01'!AM1198)</f>
        <v>39</v>
      </c>
    </row>
    <row r="1817" spans="3:19">
      <c r="C1817" s="476">
        <v>1197</v>
      </c>
      <c r="D1817" s="476">
        <v>39</v>
      </c>
      <c r="E1817" s="476"/>
      <c r="F1817" s="476">
        <v>1198</v>
      </c>
      <c r="G1817" s="15">
        <v>39</v>
      </c>
      <c r="I1817" s="15">
        <v>1198</v>
      </c>
      <c r="J1817" s="15">
        <v>39</v>
      </c>
      <c r="L1817" s="15">
        <v>1199</v>
      </c>
      <c r="M1817" s="15">
        <v>39</v>
      </c>
      <c r="O1817" s="15">
        <v>1199</v>
      </c>
      <c r="P1817" s="15">
        <v>39</v>
      </c>
      <c r="R1817" s="15">
        <f>ROW('us01'!AM1199)</f>
        <v>1199</v>
      </c>
      <c r="S1817" s="15">
        <f>COLUMN('us01'!AM1199)</f>
        <v>39</v>
      </c>
    </row>
    <row r="1818" spans="3:19">
      <c r="C1818" s="476">
        <v>1198</v>
      </c>
      <c r="D1818" s="476">
        <v>39</v>
      </c>
      <c r="E1818" s="476"/>
      <c r="F1818" s="476">
        <v>1199</v>
      </c>
      <c r="G1818" s="15">
        <v>39</v>
      </c>
      <c r="I1818" s="15">
        <v>1199</v>
      </c>
      <c r="J1818" s="15">
        <v>39</v>
      </c>
      <c r="L1818" s="15">
        <v>1200</v>
      </c>
      <c r="M1818" s="15">
        <v>39</v>
      </c>
      <c r="O1818" s="15">
        <v>1200</v>
      </c>
      <c r="P1818" s="15">
        <v>39</v>
      </c>
      <c r="R1818" s="15">
        <f>ROW('us01'!AM1200)</f>
        <v>1200</v>
      </c>
      <c r="S1818" s="15">
        <f>COLUMN('us01'!AM1200)</f>
        <v>39</v>
      </c>
    </row>
    <row r="1819" spans="3:19">
      <c r="C1819" s="476">
        <v>1199</v>
      </c>
      <c r="D1819" s="476">
        <v>39</v>
      </c>
      <c r="E1819" s="476"/>
      <c r="F1819" s="476">
        <v>1200</v>
      </c>
      <c r="G1819" s="15">
        <v>39</v>
      </c>
      <c r="I1819" s="15">
        <v>1200</v>
      </c>
      <c r="J1819" s="15">
        <v>39</v>
      </c>
      <c r="L1819" s="15">
        <v>1201</v>
      </c>
      <c r="M1819" s="15">
        <v>39</v>
      </c>
      <c r="O1819" s="15">
        <v>1201</v>
      </c>
      <c r="P1819" s="15">
        <v>39</v>
      </c>
      <c r="R1819" s="15">
        <f>ROW('us01'!AM1201)</f>
        <v>1201</v>
      </c>
      <c r="S1819" s="15">
        <f>COLUMN('us01'!AM1201)</f>
        <v>39</v>
      </c>
    </row>
    <row r="1820" spans="3:19">
      <c r="C1820" s="476">
        <v>1200</v>
      </c>
      <c r="D1820" s="476">
        <v>39</v>
      </c>
      <c r="E1820" s="476"/>
      <c r="F1820" s="476">
        <v>1201</v>
      </c>
      <c r="G1820" s="15">
        <v>39</v>
      </c>
      <c r="I1820" s="15">
        <v>1201</v>
      </c>
      <c r="J1820" s="15">
        <v>39</v>
      </c>
      <c r="L1820" s="15">
        <v>1202</v>
      </c>
      <c r="M1820" s="15">
        <v>39</v>
      </c>
      <c r="O1820" s="15">
        <v>1202</v>
      </c>
      <c r="P1820" s="15">
        <v>39</v>
      </c>
      <c r="R1820" s="15">
        <f>ROW('us01'!AM1202)</f>
        <v>1202</v>
      </c>
      <c r="S1820" s="15">
        <f>COLUMN('us01'!AM1202)</f>
        <v>39</v>
      </c>
    </row>
    <row r="1821" spans="3:19">
      <c r="C1821" s="476">
        <v>1201</v>
      </c>
      <c r="D1821" s="476">
        <v>39</v>
      </c>
      <c r="E1821" s="476"/>
      <c r="F1821" s="476">
        <v>1202</v>
      </c>
      <c r="G1821" s="15">
        <v>39</v>
      </c>
      <c r="I1821" s="15">
        <v>1202</v>
      </c>
      <c r="J1821" s="15">
        <v>39</v>
      </c>
      <c r="L1821" s="15">
        <v>1203</v>
      </c>
      <c r="M1821" s="15">
        <v>39</v>
      </c>
      <c r="O1821" s="15">
        <v>1203</v>
      </c>
      <c r="P1821" s="15">
        <v>39</v>
      </c>
      <c r="R1821" s="15">
        <f>ROW('us01'!AM1203)</f>
        <v>1203</v>
      </c>
      <c r="S1821" s="15">
        <f>COLUMN('us01'!AM1203)</f>
        <v>39</v>
      </c>
    </row>
    <row r="1822" spans="3:19">
      <c r="C1822" s="476">
        <v>1202</v>
      </c>
      <c r="D1822" s="476">
        <v>39</v>
      </c>
      <c r="E1822" s="476"/>
      <c r="F1822" s="476">
        <v>1203</v>
      </c>
      <c r="G1822" s="15">
        <v>39</v>
      </c>
      <c r="I1822" s="15">
        <v>1203</v>
      </c>
      <c r="J1822" s="15">
        <v>39</v>
      </c>
      <c r="L1822" s="15">
        <v>1204</v>
      </c>
      <c r="M1822" s="15">
        <v>39</v>
      </c>
      <c r="O1822" s="15">
        <v>1204</v>
      </c>
      <c r="P1822" s="15">
        <v>39</v>
      </c>
      <c r="R1822" s="15">
        <f>ROW('us01'!AM1204)</f>
        <v>1204</v>
      </c>
      <c r="S1822" s="15">
        <f>COLUMN('us01'!AM1204)</f>
        <v>39</v>
      </c>
    </row>
    <row r="1823" spans="3:19">
      <c r="C1823" s="476">
        <v>1203</v>
      </c>
      <c r="D1823" s="476">
        <v>39</v>
      </c>
      <c r="E1823" s="476"/>
      <c r="F1823" s="476">
        <v>1204</v>
      </c>
      <c r="G1823" s="15">
        <v>39</v>
      </c>
      <c r="I1823" s="15">
        <v>1204</v>
      </c>
      <c r="J1823" s="15">
        <v>39</v>
      </c>
      <c r="L1823" s="15">
        <v>1205</v>
      </c>
      <c r="M1823" s="15">
        <v>39</v>
      </c>
      <c r="O1823" s="15">
        <v>1205</v>
      </c>
      <c r="P1823" s="15">
        <v>39</v>
      </c>
      <c r="R1823" s="15">
        <f>ROW('us01'!AM1205)</f>
        <v>1205</v>
      </c>
      <c r="S1823" s="15">
        <f>COLUMN('us01'!AM1205)</f>
        <v>39</v>
      </c>
    </row>
    <row r="1824" spans="3:19">
      <c r="C1824" s="476">
        <v>1204</v>
      </c>
      <c r="D1824" s="476">
        <v>39</v>
      </c>
      <c r="E1824" s="476"/>
      <c r="F1824" s="476">
        <v>1205</v>
      </c>
      <c r="G1824" s="15">
        <v>39</v>
      </c>
      <c r="I1824" s="15">
        <v>1205</v>
      </c>
      <c r="J1824" s="15">
        <v>39</v>
      </c>
      <c r="L1824" s="15">
        <v>1206</v>
      </c>
      <c r="M1824" s="15">
        <v>39</v>
      </c>
      <c r="O1824" s="15">
        <v>1206</v>
      </c>
      <c r="P1824" s="15">
        <v>39</v>
      </c>
      <c r="R1824" s="15">
        <f>ROW('us01'!AM1206)</f>
        <v>1206</v>
      </c>
      <c r="S1824" s="15">
        <f>COLUMN('us01'!AM1206)</f>
        <v>39</v>
      </c>
    </row>
    <row r="1825" spans="3:19">
      <c r="C1825" s="476">
        <v>1205</v>
      </c>
      <c r="D1825" s="476">
        <v>39</v>
      </c>
      <c r="E1825" s="476"/>
      <c r="F1825" s="476">
        <v>1206</v>
      </c>
      <c r="G1825" s="15">
        <v>39</v>
      </c>
      <c r="I1825" s="15">
        <v>1206</v>
      </c>
      <c r="J1825" s="15">
        <v>39</v>
      </c>
      <c r="L1825" s="15">
        <v>1207</v>
      </c>
      <c r="M1825" s="15">
        <v>39</v>
      </c>
      <c r="O1825" s="15">
        <v>1207</v>
      </c>
      <c r="P1825" s="15">
        <v>39</v>
      </c>
      <c r="R1825" s="15">
        <f>ROW('us01'!AM1207)</f>
        <v>1207</v>
      </c>
      <c r="S1825" s="15">
        <f>COLUMN('us01'!AM1207)</f>
        <v>39</v>
      </c>
    </row>
    <row r="1826" spans="3:19">
      <c r="C1826" s="476">
        <v>1206</v>
      </c>
      <c r="D1826" s="476">
        <v>39</v>
      </c>
      <c r="E1826" s="476"/>
      <c r="F1826" s="476">
        <v>1207</v>
      </c>
      <c r="G1826" s="15">
        <v>39</v>
      </c>
      <c r="I1826" s="15">
        <v>1207</v>
      </c>
      <c r="J1826" s="15">
        <v>39</v>
      </c>
      <c r="L1826" s="15">
        <v>1208</v>
      </c>
      <c r="M1826" s="15">
        <v>39</v>
      </c>
      <c r="O1826" s="15">
        <v>1208</v>
      </c>
      <c r="P1826" s="15">
        <v>39</v>
      </c>
      <c r="R1826" s="15">
        <f>ROW('us01'!AM1208)</f>
        <v>1208</v>
      </c>
      <c r="S1826" s="15">
        <f>COLUMN('us01'!AM1208)</f>
        <v>39</v>
      </c>
    </row>
    <row r="1827" spans="3:19">
      <c r="C1827" s="476">
        <v>1207</v>
      </c>
      <c r="D1827" s="476">
        <v>39</v>
      </c>
      <c r="E1827" s="476"/>
      <c r="F1827" s="476">
        <v>1208</v>
      </c>
      <c r="G1827" s="15">
        <v>39</v>
      </c>
      <c r="I1827" s="15">
        <v>1208</v>
      </c>
      <c r="J1827" s="15">
        <v>39</v>
      </c>
      <c r="L1827" s="15">
        <v>1209</v>
      </c>
      <c r="M1827" s="15">
        <v>39</v>
      </c>
      <c r="O1827" s="15">
        <v>1209</v>
      </c>
      <c r="P1827" s="15">
        <v>39</v>
      </c>
      <c r="R1827" s="15">
        <f>ROW('us01'!AM1209)</f>
        <v>1209</v>
      </c>
      <c r="S1827" s="15">
        <f>COLUMN('us01'!AM1209)</f>
        <v>39</v>
      </c>
    </row>
    <row r="1828" spans="3:19">
      <c r="C1828" s="476">
        <v>1208</v>
      </c>
      <c r="D1828" s="476">
        <v>39</v>
      </c>
      <c r="E1828" s="476"/>
      <c r="F1828" s="476">
        <v>1209</v>
      </c>
      <c r="G1828" s="15">
        <v>39</v>
      </c>
      <c r="I1828" s="15">
        <v>1209</v>
      </c>
      <c r="J1828" s="15">
        <v>39</v>
      </c>
      <c r="L1828" s="15">
        <v>1210</v>
      </c>
      <c r="M1828" s="15">
        <v>39</v>
      </c>
      <c r="O1828" s="15">
        <v>1210</v>
      </c>
      <c r="P1828" s="15">
        <v>39</v>
      </c>
      <c r="R1828" s="15">
        <f>ROW('us01'!AM1210)</f>
        <v>1210</v>
      </c>
      <c r="S1828" s="15">
        <f>COLUMN('us01'!AM1210)</f>
        <v>39</v>
      </c>
    </row>
    <row r="1829" spans="3:19">
      <c r="C1829" s="476">
        <v>1209</v>
      </c>
      <c r="D1829" s="476">
        <v>39</v>
      </c>
      <c r="E1829" s="476"/>
      <c r="F1829" s="476">
        <v>1210</v>
      </c>
      <c r="G1829" s="15">
        <v>39</v>
      </c>
      <c r="I1829" s="15">
        <v>1210</v>
      </c>
      <c r="J1829" s="15">
        <v>39</v>
      </c>
      <c r="L1829" s="15">
        <v>1211</v>
      </c>
      <c r="M1829" s="15">
        <v>39</v>
      </c>
      <c r="O1829" s="15">
        <v>1211</v>
      </c>
      <c r="P1829" s="15">
        <v>39</v>
      </c>
      <c r="R1829" s="15">
        <f>ROW('us01'!AM1211)</f>
        <v>1211</v>
      </c>
      <c r="S1829" s="15">
        <f>COLUMN('us01'!AM1211)</f>
        <v>39</v>
      </c>
    </row>
    <row r="1830" spans="3:19">
      <c r="C1830" s="476">
        <v>1210</v>
      </c>
      <c r="D1830" s="476">
        <v>39</v>
      </c>
      <c r="E1830" s="476"/>
      <c r="F1830" s="476">
        <v>1211</v>
      </c>
      <c r="G1830" s="15">
        <v>39</v>
      </c>
      <c r="I1830" s="15">
        <v>1211</v>
      </c>
      <c r="J1830" s="15">
        <v>39</v>
      </c>
      <c r="L1830" s="15">
        <v>1212</v>
      </c>
      <c r="M1830" s="15">
        <v>39</v>
      </c>
      <c r="O1830" s="15">
        <v>1212</v>
      </c>
      <c r="P1830" s="15">
        <v>39</v>
      </c>
      <c r="R1830" s="15">
        <f>ROW('us01'!AM1212)</f>
        <v>1212</v>
      </c>
      <c r="S1830" s="15">
        <f>COLUMN('us01'!AM1212)</f>
        <v>39</v>
      </c>
    </row>
    <row r="1831" spans="3:19">
      <c r="C1831" s="476">
        <v>1211</v>
      </c>
      <c r="D1831" s="476">
        <v>39</v>
      </c>
      <c r="E1831" s="476"/>
      <c r="F1831" s="476">
        <v>1212</v>
      </c>
      <c r="G1831" s="15">
        <v>39</v>
      </c>
      <c r="I1831" s="15">
        <v>1212</v>
      </c>
      <c r="J1831" s="15">
        <v>39</v>
      </c>
      <c r="L1831" s="15">
        <v>1213</v>
      </c>
      <c r="M1831" s="15">
        <v>39</v>
      </c>
      <c r="O1831" s="15">
        <v>1213</v>
      </c>
      <c r="P1831" s="15">
        <v>39</v>
      </c>
      <c r="R1831" s="15">
        <f>ROW('us01'!AM1213)</f>
        <v>1213</v>
      </c>
      <c r="S1831" s="15">
        <f>COLUMN('us01'!AM1213)</f>
        <v>39</v>
      </c>
    </row>
    <row r="1832" spans="3:19">
      <c r="C1832" s="476">
        <v>1212</v>
      </c>
      <c r="D1832" s="476">
        <v>39</v>
      </c>
      <c r="E1832" s="476"/>
      <c r="F1832" s="476">
        <v>1213</v>
      </c>
      <c r="G1832" s="15">
        <v>39</v>
      </c>
      <c r="I1832" s="15">
        <v>1213</v>
      </c>
      <c r="J1832" s="15">
        <v>39</v>
      </c>
      <c r="L1832" s="15">
        <v>1214</v>
      </c>
      <c r="M1832" s="15">
        <v>39</v>
      </c>
      <c r="O1832" s="15">
        <v>1214</v>
      </c>
      <c r="P1832" s="15">
        <v>39</v>
      </c>
      <c r="R1832" s="15">
        <f>ROW('us01'!AM1214)</f>
        <v>1214</v>
      </c>
      <c r="S1832" s="15">
        <f>COLUMN('us01'!AM1214)</f>
        <v>39</v>
      </c>
    </row>
    <row r="1833" spans="3:19">
      <c r="C1833" s="476">
        <v>1213</v>
      </c>
      <c r="D1833" s="476">
        <v>39</v>
      </c>
      <c r="E1833" s="476"/>
      <c r="F1833" s="476">
        <v>1214</v>
      </c>
      <c r="G1833" s="15">
        <v>39</v>
      </c>
      <c r="I1833" s="15">
        <v>1214</v>
      </c>
      <c r="J1833" s="15">
        <v>39</v>
      </c>
      <c r="L1833" s="15">
        <v>1215</v>
      </c>
      <c r="M1833" s="15">
        <v>39</v>
      </c>
      <c r="O1833" s="15">
        <v>1215</v>
      </c>
      <c r="P1833" s="15">
        <v>39</v>
      </c>
      <c r="R1833" s="15">
        <f>ROW('us01'!AM1215)</f>
        <v>1215</v>
      </c>
      <c r="S1833" s="15">
        <f>COLUMN('us01'!AM1215)</f>
        <v>39</v>
      </c>
    </row>
    <row r="1834" spans="3:19">
      <c r="C1834" s="476">
        <v>1214</v>
      </c>
      <c r="D1834" s="476">
        <v>39</v>
      </c>
      <c r="E1834" s="476"/>
      <c r="F1834" s="476">
        <v>1215</v>
      </c>
      <c r="G1834" s="15">
        <v>39</v>
      </c>
      <c r="I1834" s="15">
        <v>1215</v>
      </c>
      <c r="J1834" s="15">
        <v>39</v>
      </c>
      <c r="L1834" s="15">
        <v>1216</v>
      </c>
      <c r="M1834" s="15">
        <v>39</v>
      </c>
      <c r="O1834" s="15">
        <v>1216</v>
      </c>
      <c r="P1834" s="15">
        <v>39</v>
      </c>
      <c r="R1834" s="15">
        <f>ROW('us01'!AM1216)</f>
        <v>1216</v>
      </c>
      <c r="S1834" s="15">
        <f>COLUMN('us01'!AM1216)</f>
        <v>39</v>
      </c>
    </row>
    <row r="1835" spans="3:19">
      <c r="C1835" s="476">
        <v>1215</v>
      </c>
      <c r="D1835" s="476">
        <v>39</v>
      </c>
      <c r="E1835" s="476"/>
      <c r="F1835" s="476">
        <v>1216</v>
      </c>
      <c r="G1835" s="15">
        <v>39</v>
      </c>
      <c r="I1835" s="15">
        <v>1216</v>
      </c>
      <c r="J1835" s="15">
        <v>39</v>
      </c>
      <c r="L1835" s="15">
        <v>1217</v>
      </c>
      <c r="M1835" s="15">
        <v>39</v>
      </c>
      <c r="O1835" s="15">
        <v>1217</v>
      </c>
      <c r="P1835" s="15">
        <v>39</v>
      </c>
      <c r="R1835" s="15">
        <f>ROW('us01'!AM1217)</f>
        <v>1217</v>
      </c>
      <c r="S1835" s="15">
        <f>COLUMN('us01'!AM1217)</f>
        <v>39</v>
      </c>
    </row>
    <row r="1836" spans="3:19">
      <c r="C1836" s="476">
        <v>1216</v>
      </c>
      <c r="D1836" s="476">
        <v>39</v>
      </c>
      <c r="E1836" s="476"/>
      <c r="F1836" s="476">
        <v>1217</v>
      </c>
      <c r="G1836" s="15">
        <v>39</v>
      </c>
      <c r="I1836" s="15">
        <v>1217</v>
      </c>
      <c r="J1836" s="15">
        <v>39</v>
      </c>
      <c r="L1836" s="15">
        <v>1218</v>
      </c>
      <c r="M1836" s="15">
        <v>39</v>
      </c>
      <c r="O1836" s="15">
        <v>1218</v>
      </c>
      <c r="P1836" s="15">
        <v>39</v>
      </c>
      <c r="R1836" s="15">
        <f>ROW('us01'!AM1218)</f>
        <v>1218</v>
      </c>
      <c r="S1836" s="15">
        <f>COLUMN('us01'!AM1218)</f>
        <v>39</v>
      </c>
    </row>
    <row r="1837" spans="3:19">
      <c r="C1837" s="476">
        <v>1217</v>
      </c>
      <c r="D1837" s="476">
        <v>39</v>
      </c>
      <c r="E1837" s="476"/>
      <c r="F1837" s="476">
        <v>1218</v>
      </c>
      <c r="G1837" s="15">
        <v>39</v>
      </c>
      <c r="I1837" s="15">
        <v>1218</v>
      </c>
      <c r="J1837" s="15">
        <v>39</v>
      </c>
      <c r="L1837" s="15">
        <v>1219</v>
      </c>
      <c r="M1837" s="15">
        <v>39</v>
      </c>
      <c r="O1837" s="15">
        <v>1219</v>
      </c>
      <c r="P1837" s="15">
        <v>39</v>
      </c>
      <c r="R1837" s="15">
        <f>ROW('us01'!AM1219)</f>
        <v>1219</v>
      </c>
      <c r="S1837" s="15">
        <f>COLUMN('us01'!AM1219)</f>
        <v>39</v>
      </c>
    </row>
    <row r="1838" spans="3:19">
      <c r="C1838" s="476">
        <v>1218</v>
      </c>
      <c r="D1838" s="476">
        <v>39</v>
      </c>
      <c r="E1838" s="476"/>
      <c r="F1838" s="476">
        <v>1219</v>
      </c>
      <c r="G1838" s="15">
        <v>39</v>
      </c>
      <c r="I1838" s="15">
        <v>1219</v>
      </c>
      <c r="J1838" s="15">
        <v>39</v>
      </c>
      <c r="L1838" s="15">
        <v>1220</v>
      </c>
      <c r="M1838" s="15">
        <v>39</v>
      </c>
      <c r="O1838" s="15">
        <v>1220</v>
      </c>
      <c r="P1838" s="15">
        <v>39</v>
      </c>
      <c r="R1838" s="15">
        <f>ROW('us01'!AM1220)</f>
        <v>1220</v>
      </c>
      <c r="S1838" s="15">
        <f>COLUMN('us01'!AM1220)</f>
        <v>39</v>
      </c>
    </row>
    <row r="1839" spans="3:19">
      <c r="C1839" s="476">
        <v>1219</v>
      </c>
      <c r="D1839" s="476">
        <v>39</v>
      </c>
      <c r="E1839" s="476"/>
      <c r="F1839" s="476">
        <v>1220</v>
      </c>
      <c r="G1839" s="15">
        <v>39</v>
      </c>
      <c r="I1839" s="15">
        <v>1220</v>
      </c>
      <c r="J1839" s="15">
        <v>39</v>
      </c>
      <c r="L1839" s="15">
        <v>1221</v>
      </c>
      <c r="M1839" s="15">
        <v>39</v>
      </c>
      <c r="O1839" s="15">
        <v>1221</v>
      </c>
      <c r="P1839" s="15">
        <v>39</v>
      </c>
      <c r="R1839" s="15">
        <f>ROW('us01'!AM1221)</f>
        <v>1221</v>
      </c>
      <c r="S1839" s="15">
        <f>COLUMN('us01'!AM1221)</f>
        <v>39</v>
      </c>
    </row>
    <row r="1840" spans="3:19">
      <c r="C1840" s="476">
        <v>1220</v>
      </c>
      <c r="D1840" s="476">
        <v>39</v>
      </c>
      <c r="E1840" s="476"/>
      <c r="F1840" s="476">
        <v>1221</v>
      </c>
      <c r="G1840" s="15">
        <v>39</v>
      </c>
      <c r="I1840" s="15">
        <v>1221</v>
      </c>
      <c r="J1840" s="15">
        <v>39</v>
      </c>
      <c r="L1840" s="15">
        <v>1222</v>
      </c>
      <c r="M1840" s="15">
        <v>39</v>
      </c>
      <c r="O1840" s="15">
        <v>1222</v>
      </c>
      <c r="P1840" s="15">
        <v>39</v>
      </c>
      <c r="R1840" s="15">
        <f>ROW('us01'!AM1222)</f>
        <v>1222</v>
      </c>
      <c r="S1840" s="15">
        <f>COLUMN('us01'!AM1222)</f>
        <v>39</v>
      </c>
    </row>
    <row r="1841" spans="3:19">
      <c r="C1841" s="476">
        <v>1221</v>
      </c>
      <c r="D1841" s="476">
        <v>39</v>
      </c>
      <c r="E1841" s="476"/>
      <c r="F1841" s="476">
        <v>1222</v>
      </c>
      <c r="G1841" s="15">
        <v>39</v>
      </c>
      <c r="I1841" s="15">
        <v>1222</v>
      </c>
      <c r="J1841" s="15">
        <v>39</v>
      </c>
      <c r="L1841" s="15">
        <v>1223</v>
      </c>
      <c r="M1841" s="15">
        <v>39</v>
      </c>
      <c r="O1841" s="15">
        <v>1223</v>
      </c>
      <c r="P1841" s="15">
        <v>39</v>
      </c>
      <c r="R1841" s="15">
        <f>ROW('us01'!AM1223)</f>
        <v>1223</v>
      </c>
      <c r="S1841" s="15">
        <f>COLUMN('us01'!AM1223)</f>
        <v>39</v>
      </c>
    </row>
    <row r="1842" spans="3:19">
      <c r="C1842" s="476">
        <v>1222</v>
      </c>
      <c r="D1842" s="476">
        <v>39</v>
      </c>
      <c r="E1842" s="476"/>
      <c r="F1842" s="476">
        <v>1223</v>
      </c>
      <c r="G1842" s="15">
        <v>39</v>
      </c>
      <c r="I1842" s="15">
        <v>1223</v>
      </c>
      <c r="J1842" s="15">
        <v>39</v>
      </c>
      <c r="L1842" s="15">
        <v>1224</v>
      </c>
      <c r="M1842" s="15">
        <v>39</v>
      </c>
      <c r="O1842" s="15">
        <v>1224</v>
      </c>
      <c r="P1842" s="15">
        <v>39</v>
      </c>
      <c r="R1842" s="15">
        <f>ROW('us01'!AM1224)</f>
        <v>1224</v>
      </c>
      <c r="S1842" s="15">
        <f>COLUMN('us01'!AM1224)</f>
        <v>39</v>
      </c>
    </row>
    <row r="1843" spans="3:19">
      <c r="C1843" s="476">
        <v>1223</v>
      </c>
      <c r="D1843" s="476">
        <v>39</v>
      </c>
      <c r="E1843" s="476"/>
      <c r="F1843" s="476">
        <v>1224</v>
      </c>
      <c r="G1843" s="15">
        <v>39</v>
      </c>
      <c r="I1843" s="15">
        <v>1224</v>
      </c>
      <c r="J1843" s="15">
        <v>39</v>
      </c>
      <c r="L1843" s="15">
        <v>1225</v>
      </c>
      <c r="M1843" s="15">
        <v>39</v>
      </c>
      <c r="O1843" s="15">
        <v>1225</v>
      </c>
      <c r="P1843" s="15">
        <v>39</v>
      </c>
      <c r="R1843" s="15">
        <f>ROW('us01'!AM1225)</f>
        <v>1225</v>
      </c>
      <c r="S1843" s="15">
        <f>COLUMN('us01'!AM1225)</f>
        <v>39</v>
      </c>
    </row>
    <row r="1844" spans="3:19">
      <c r="C1844" s="476">
        <v>1224</v>
      </c>
      <c r="D1844" s="476">
        <v>39</v>
      </c>
      <c r="E1844" s="476"/>
      <c r="F1844" s="476">
        <v>1225</v>
      </c>
      <c r="G1844" s="15">
        <v>39</v>
      </c>
      <c r="I1844" s="15">
        <v>1225</v>
      </c>
      <c r="J1844" s="15">
        <v>39</v>
      </c>
      <c r="L1844" s="15">
        <v>1226</v>
      </c>
      <c r="M1844" s="15">
        <v>39</v>
      </c>
      <c r="O1844" s="15">
        <v>1226</v>
      </c>
      <c r="P1844" s="15">
        <v>39</v>
      </c>
      <c r="R1844" s="15">
        <f>ROW('us01'!AM1226)</f>
        <v>1226</v>
      </c>
      <c r="S1844" s="15">
        <f>COLUMN('us01'!AM1226)</f>
        <v>39</v>
      </c>
    </row>
    <row r="1845" spans="3:19">
      <c r="C1845" s="476">
        <v>1225</v>
      </c>
      <c r="D1845" s="476">
        <v>39</v>
      </c>
      <c r="E1845" s="476"/>
      <c r="F1845" s="476">
        <v>1226</v>
      </c>
      <c r="G1845" s="15">
        <v>39</v>
      </c>
      <c r="I1845" s="15">
        <v>1226</v>
      </c>
      <c r="J1845" s="15">
        <v>39</v>
      </c>
      <c r="L1845" s="15">
        <v>1227</v>
      </c>
      <c r="M1845" s="15">
        <v>39</v>
      </c>
      <c r="O1845" s="15">
        <v>1227</v>
      </c>
      <c r="P1845" s="15">
        <v>39</v>
      </c>
      <c r="R1845" s="15">
        <f>ROW('us01'!AM1227)</f>
        <v>1227</v>
      </c>
      <c r="S1845" s="15">
        <f>COLUMN('us01'!AM1227)</f>
        <v>39</v>
      </c>
    </row>
    <row r="1846" spans="3:19">
      <c r="C1846" s="476">
        <v>1226</v>
      </c>
      <c r="D1846" s="476">
        <v>39</v>
      </c>
      <c r="E1846" s="476"/>
      <c r="F1846" s="476">
        <v>1227</v>
      </c>
      <c r="G1846" s="15">
        <v>39</v>
      </c>
      <c r="I1846" s="15">
        <v>1227</v>
      </c>
      <c r="J1846" s="15">
        <v>39</v>
      </c>
      <c r="L1846" s="15">
        <v>1228</v>
      </c>
      <c r="M1846" s="15">
        <v>39</v>
      </c>
      <c r="O1846" s="15">
        <v>1228</v>
      </c>
      <c r="P1846" s="15">
        <v>39</v>
      </c>
      <c r="R1846" s="15">
        <f>ROW('us01'!AM1228)</f>
        <v>1228</v>
      </c>
      <c r="S1846" s="15">
        <f>COLUMN('us01'!AM1228)</f>
        <v>39</v>
      </c>
    </row>
    <row r="1847" spans="3:19">
      <c r="C1847" s="476">
        <v>1227</v>
      </c>
      <c r="D1847" s="476">
        <v>39</v>
      </c>
      <c r="E1847" s="476"/>
      <c r="F1847" s="476">
        <v>1228</v>
      </c>
      <c r="G1847" s="15">
        <v>39</v>
      </c>
      <c r="I1847" s="15">
        <v>1228</v>
      </c>
      <c r="J1847" s="15">
        <v>39</v>
      </c>
      <c r="L1847" s="15">
        <v>1229</v>
      </c>
      <c r="M1847" s="15">
        <v>39</v>
      </c>
      <c r="O1847" s="15">
        <v>1229</v>
      </c>
      <c r="P1847" s="15">
        <v>39</v>
      </c>
      <c r="R1847" s="15">
        <f>ROW('us01'!AM1229)</f>
        <v>1229</v>
      </c>
      <c r="S1847" s="15">
        <f>COLUMN('us01'!AM1229)</f>
        <v>39</v>
      </c>
    </row>
    <row r="1848" spans="3:19">
      <c r="C1848" s="476">
        <v>1228</v>
      </c>
      <c r="D1848" s="476">
        <v>39</v>
      </c>
      <c r="E1848" s="476"/>
      <c r="F1848" s="476">
        <v>1229</v>
      </c>
      <c r="G1848" s="15">
        <v>39</v>
      </c>
      <c r="I1848" s="15">
        <v>1229</v>
      </c>
      <c r="J1848" s="15">
        <v>39</v>
      </c>
      <c r="L1848" s="15">
        <v>1230</v>
      </c>
      <c r="M1848" s="15">
        <v>39</v>
      </c>
      <c r="O1848" s="15">
        <v>1230</v>
      </c>
      <c r="P1848" s="15">
        <v>39</v>
      </c>
      <c r="R1848" s="15">
        <f>ROW('us01'!AM1230)</f>
        <v>1230</v>
      </c>
      <c r="S1848" s="15">
        <f>COLUMN('us01'!AM1230)</f>
        <v>39</v>
      </c>
    </row>
    <row r="1849" spans="3:19">
      <c r="C1849" s="476">
        <v>1229</v>
      </c>
      <c r="D1849" s="476">
        <v>39</v>
      </c>
      <c r="E1849" s="476"/>
      <c r="F1849" s="476">
        <v>1230</v>
      </c>
      <c r="G1849" s="15">
        <v>39</v>
      </c>
      <c r="I1849" s="15">
        <v>1230</v>
      </c>
      <c r="J1849" s="15">
        <v>39</v>
      </c>
      <c r="L1849" s="15">
        <v>1231</v>
      </c>
      <c r="M1849" s="15">
        <v>39</v>
      </c>
      <c r="O1849" s="15">
        <v>1231</v>
      </c>
      <c r="P1849" s="15">
        <v>39</v>
      </c>
      <c r="R1849" s="15">
        <f>ROW('us01'!AM1231)</f>
        <v>1231</v>
      </c>
      <c r="S1849" s="15">
        <f>COLUMN('us01'!AM1231)</f>
        <v>39</v>
      </c>
    </row>
    <row r="1850" spans="3:19">
      <c r="C1850" s="476">
        <v>1230</v>
      </c>
      <c r="D1850" s="476">
        <v>39</v>
      </c>
      <c r="E1850" s="476"/>
      <c r="F1850" s="476">
        <v>1231</v>
      </c>
      <c r="G1850" s="15">
        <v>39</v>
      </c>
      <c r="I1850" s="15">
        <v>1231</v>
      </c>
      <c r="J1850" s="15">
        <v>39</v>
      </c>
      <c r="L1850" s="15">
        <v>1232</v>
      </c>
      <c r="M1850" s="15">
        <v>39</v>
      </c>
      <c r="O1850" s="15">
        <v>1232</v>
      </c>
      <c r="P1850" s="15">
        <v>39</v>
      </c>
      <c r="R1850" s="15">
        <f>ROW('us01'!AM1232)</f>
        <v>1232</v>
      </c>
      <c r="S1850" s="15">
        <f>COLUMN('us01'!AM1232)</f>
        <v>39</v>
      </c>
    </row>
    <row r="1851" spans="3:19">
      <c r="C1851" s="476">
        <v>1231</v>
      </c>
      <c r="D1851" s="476">
        <v>39</v>
      </c>
      <c r="E1851" s="476"/>
      <c r="F1851" s="476">
        <v>1232</v>
      </c>
      <c r="G1851" s="15">
        <v>39</v>
      </c>
      <c r="I1851" s="15">
        <v>1232</v>
      </c>
      <c r="J1851" s="15">
        <v>39</v>
      </c>
      <c r="L1851" s="15">
        <v>1233</v>
      </c>
      <c r="M1851" s="15">
        <v>39</v>
      </c>
      <c r="O1851" s="15">
        <v>1233</v>
      </c>
      <c r="P1851" s="15">
        <v>39</v>
      </c>
      <c r="R1851" s="15">
        <f>ROW('us01'!AM1233)</f>
        <v>1233</v>
      </c>
      <c r="S1851" s="15">
        <f>COLUMN('us01'!AM1233)</f>
        <v>39</v>
      </c>
    </row>
    <row r="1852" spans="3:19">
      <c r="C1852" s="476">
        <v>1232</v>
      </c>
      <c r="D1852" s="476">
        <v>39</v>
      </c>
      <c r="E1852" s="476"/>
      <c r="F1852" s="476">
        <v>1233</v>
      </c>
      <c r="G1852" s="15">
        <v>39</v>
      </c>
      <c r="I1852" s="15">
        <v>1233</v>
      </c>
      <c r="J1852" s="15">
        <v>39</v>
      </c>
      <c r="L1852" s="15">
        <v>1234</v>
      </c>
      <c r="M1852" s="15">
        <v>39</v>
      </c>
      <c r="O1852" s="15">
        <v>1234</v>
      </c>
      <c r="P1852" s="15">
        <v>39</v>
      </c>
      <c r="R1852" s="15">
        <f>ROW('us01'!AM1234)</f>
        <v>1234</v>
      </c>
      <c r="S1852" s="15">
        <f>COLUMN('us01'!AM1234)</f>
        <v>39</v>
      </c>
    </row>
    <row r="1853" spans="3:19">
      <c r="C1853" s="476">
        <v>1233</v>
      </c>
      <c r="D1853" s="476">
        <v>39</v>
      </c>
      <c r="E1853" s="476"/>
      <c r="F1853" s="476">
        <v>1234</v>
      </c>
      <c r="G1853" s="15">
        <v>39</v>
      </c>
      <c r="I1853" s="15">
        <v>1234</v>
      </c>
      <c r="J1853" s="15">
        <v>39</v>
      </c>
      <c r="L1853" s="15">
        <v>1235</v>
      </c>
      <c r="M1853" s="15">
        <v>39</v>
      </c>
      <c r="O1853" s="15">
        <v>1235</v>
      </c>
      <c r="P1853" s="15">
        <v>39</v>
      </c>
      <c r="R1853" s="15">
        <f>ROW('us01'!AM1235)</f>
        <v>1235</v>
      </c>
      <c r="S1853" s="15">
        <f>COLUMN('us01'!AM1235)</f>
        <v>39</v>
      </c>
    </row>
    <row r="1854" spans="3:19">
      <c r="C1854" s="476">
        <v>1234</v>
      </c>
      <c r="D1854" s="476">
        <v>39</v>
      </c>
      <c r="E1854" s="476"/>
      <c r="F1854" s="476">
        <v>1235</v>
      </c>
      <c r="G1854" s="15">
        <v>39</v>
      </c>
      <c r="I1854" s="15">
        <v>1235</v>
      </c>
      <c r="J1854" s="15">
        <v>39</v>
      </c>
      <c r="L1854" s="15">
        <v>1236</v>
      </c>
      <c r="M1854" s="15">
        <v>39</v>
      </c>
      <c r="O1854" s="15">
        <v>1236</v>
      </c>
      <c r="P1854" s="15">
        <v>39</v>
      </c>
      <c r="R1854" s="15">
        <f>ROW('us01'!AM1236)</f>
        <v>1236</v>
      </c>
      <c r="S1854" s="15">
        <f>COLUMN('us01'!AM1236)</f>
        <v>39</v>
      </c>
    </row>
    <row r="1855" spans="3:19">
      <c r="C1855" s="476">
        <v>1235</v>
      </c>
      <c r="D1855" s="476">
        <v>39</v>
      </c>
      <c r="E1855" s="476"/>
      <c r="F1855" s="476">
        <v>1236</v>
      </c>
      <c r="G1855" s="15">
        <v>39</v>
      </c>
      <c r="I1855" s="15">
        <v>1236</v>
      </c>
      <c r="J1855" s="15">
        <v>39</v>
      </c>
      <c r="L1855" s="15">
        <v>1237</v>
      </c>
      <c r="M1855" s="15">
        <v>39</v>
      </c>
      <c r="O1855" s="15">
        <v>1237</v>
      </c>
      <c r="P1855" s="15">
        <v>39</v>
      </c>
      <c r="R1855" s="15">
        <f>ROW('us01'!AM1237)</f>
        <v>1237</v>
      </c>
      <c r="S1855" s="15">
        <f>COLUMN('us01'!AM1237)</f>
        <v>39</v>
      </c>
    </row>
    <row r="1856" spans="3:19">
      <c r="C1856" s="476">
        <v>1236</v>
      </c>
      <c r="D1856" s="476">
        <v>39</v>
      </c>
      <c r="E1856" s="476"/>
      <c r="F1856" s="476">
        <v>1237</v>
      </c>
      <c r="G1856" s="15">
        <v>39</v>
      </c>
      <c r="I1856" s="15">
        <v>1237</v>
      </c>
      <c r="J1856" s="15">
        <v>39</v>
      </c>
      <c r="L1856" s="15">
        <v>1238</v>
      </c>
      <c r="M1856" s="15">
        <v>39</v>
      </c>
      <c r="O1856" s="15">
        <v>1238</v>
      </c>
      <c r="P1856" s="15">
        <v>39</v>
      </c>
      <c r="R1856" s="15">
        <f>ROW('us01'!AM1238)</f>
        <v>1238</v>
      </c>
      <c r="S1856" s="15">
        <f>COLUMN('us01'!AM1238)</f>
        <v>39</v>
      </c>
    </row>
    <row r="1857" spans="3:19">
      <c r="C1857" s="476">
        <v>1237</v>
      </c>
      <c r="D1857" s="476">
        <v>39</v>
      </c>
      <c r="E1857" s="476"/>
      <c r="F1857" s="476">
        <v>1238</v>
      </c>
      <c r="G1857" s="15">
        <v>39</v>
      </c>
      <c r="I1857" s="15">
        <v>1238</v>
      </c>
      <c r="J1857" s="15">
        <v>39</v>
      </c>
      <c r="L1857" s="15">
        <v>1239</v>
      </c>
      <c r="M1857" s="15">
        <v>39</v>
      </c>
      <c r="O1857" s="15">
        <v>1239</v>
      </c>
      <c r="P1857" s="15">
        <v>39</v>
      </c>
      <c r="R1857" s="15">
        <f>ROW('us01'!AM1239)</f>
        <v>1239</v>
      </c>
      <c r="S1857" s="15">
        <f>COLUMN('us01'!AM1239)</f>
        <v>39</v>
      </c>
    </row>
    <row r="1858" spans="3:19">
      <c r="C1858" s="476">
        <v>1238</v>
      </c>
      <c r="D1858" s="476">
        <v>39</v>
      </c>
      <c r="E1858" s="476"/>
      <c r="F1858" s="476">
        <v>1239</v>
      </c>
      <c r="G1858" s="15">
        <v>39</v>
      </c>
      <c r="I1858" s="15">
        <v>1239</v>
      </c>
      <c r="J1858" s="15">
        <v>39</v>
      </c>
      <c r="L1858" s="15">
        <v>1240</v>
      </c>
      <c r="M1858" s="15">
        <v>39</v>
      </c>
      <c r="O1858" s="15">
        <v>1240</v>
      </c>
      <c r="P1858" s="15">
        <v>39</v>
      </c>
      <c r="R1858" s="15">
        <f>ROW('us01'!AM1240)</f>
        <v>1240</v>
      </c>
      <c r="S1858" s="15">
        <f>COLUMN('us01'!AM1240)</f>
        <v>39</v>
      </c>
    </row>
    <row r="1859" spans="3:19">
      <c r="C1859" s="476">
        <v>1239</v>
      </c>
      <c r="D1859" s="476">
        <v>39</v>
      </c>
      <c r="E1859" s="476"/>
      <c r="F1859" s="476">
        <v>1240</v>
      </c>
      <c r="G1859" s="15">
        <v>39</v>
      </c>
      <c r="I1859" s="15">
        <v>1240</v>
      </c>
      <c r="J1859" s="15">
        <v>39</v>
      </c>
      <c r="L1859" s="15">
        <v>1241</v>
      </c>
      <c r="M1859" s="15">
        <v>39</v>
      </c>
      <c r="O1859" s="15">
        <v>1241</v>
      </c>
      <c r="P1859" s="15">
        <v>39</v>
      </c>
      <c r="R1859" s="15">
        <f>ROW('us01'!AM1241)</f>
        <v>1241</v>
      </c>
      <c r="S1859" s="15">
        <f>COLUMN('us01'!AM1241)</f>
        <v>39</v>
      </c>
    </row>
    <row r="1860" spans="3:19">
      <c r="C1860" s="476">
        <v>1240</v>
      </c>
      <c r="D1860" s="476">
        <v>39</v>
      </c>
      <c r="E1860" s="476"/>
      <c r="F1860" s="476">
        <v>1241</v>
      </c>
      <c r="G1860" s="15">
        <v>39</v>
      </c>
      <c r="I1860" s="15">
        <v>1241</v>
      </c>
      <c r="J1860" s="15">
        <v>39</v>
      </c>
      <c r="L1860" s="15">
        <v>1242</v>
      </c>
      <c r="M1860" s="15">
        <v>39</v>
      </c>
      <c r="O1860" s="15">
        <v>1242</v>
      </c>
      <c r="P1860" s="15">
        <v>39</v>
      </c>
      <c r="R1860" s="15">
        <f>ROW('us01'!AM1242)</f>
        <v>1242</v>
      </c>
      <c r="S1860" s="15">
        <f>COLUMN('us01'!AM1242)</f>
        <v>39</v>
      </c>
    </row>
    <row r="1861" spans="3:19">
      <c r="C1861" s="476">
        <v>1241</v>
      </c>
      <c r="D1861" s="476">
        <v>39</v>
      </c>
      <c r="E1861" s="476"/>
      <c r="F1861" s="476">
        <v>1242</v>
      </c>
      <c r="G1861" s="15">
        <v>39</v>
      </c>
      <c r="I1861" s="15">
        <v>1242</v>
      </c>
      <c r="J1861" s="15">
        <v>39</v>
      </c>
      <c r="L1861" s="15">
        <v>1243</v>
      </c>
      <c r="M1861" s="15">
        <v>39</v>
      </c>
      <c r="O1861" s="15">
        <v>1243</v>
      </c>
      <c r="P1861" s="15">
        <v>39</v>
      </c>
      <c r="R1861" s="15">
        <f>ROW('us01'!AM1243)</f>
        <v>1243</v>
      </c>
      <c r="S1861" s="15">
        <f>COLUMN('us01'!AM1243)</f>
        <v>39</v>
      </c>
    </row>
    <row r="1862" spans="3:19">
      <c r="C1862" s="476">
        <v>1242</v>
      </c>
      <c r="D1862" s="476">
        <v>39</v>
      </c>
      <c r="E1862" s="476"/>
      <c r="F1862" s="476">
        <v>1243</v>
      </c>
      <c r="G1862" s="15">
        <v>39</v>
      </c>
      <c r="I1862" s="15">
        <v>1243</v>
      </c>
      <c r="J1862" s="15">
        <v>39</v>
      </c>
      <c r="L1862" s="15">
        <v>1244</v>
      </c>
      <c r="M1862" s="15">
        <v>39</v>
      </c>
      <c r="O1862" s="15">
        <v>1244</v>
      </c>
      <c r="P1862" s="15">
        <v>39</v>
      </c>
      <c r="R1862" s="15">
        <f>ROW('us01'!AM1244)</f>
        <v>1244</v>
      </c>
      <c r="S1862" s="15">
        <f>COLUMN('us01'!AM1244)</f>
        <v>39</v>
      </c>
    </row>
    <row r="1863" spans="3:19">
      <c r="C1863" s="476">
        <v>1243</v>
      </c>
      <c r="D1863" s="476">
        <v>39</v>
      </c>
      <c r="E1863" s="476"/>
      <c r="F1863" s="476">
        <v>1244</v>
      </c>
      <c r="G1863" s="15">
        <v>39</v>
      </c>
      <c r="I1863" s="15">
        <v>1244</v>
      </c>
      <c r="J1863" s="15">
        <v>39</v>
      </c>
      <c r="L1863" s="15">
        <v>1245</v>
      </c>
      <c r="M1863" s="15">
        <v>39</v>
      </c>
      <c r="O1863" s="15">
        <v>1245</v>
      </c>
      <c r="P1863" s="15">
        <v>39</v>
      </c>
      <c r="R1863" s="15">
        <f>ROW('us01'!AM1245)</f>
        <v>1245</v>
      </c>
      <c r="S1863" s="15">
        <f>COLUMN('us01'!AM1245)</f>
        <v>39</v>
      </c>
    </row>
    <row r="1864" spans="3:19">
      <c r="C1864" s="476">
        <v>1244</v>
      </c>
      <c r="D1864" s="476">
        <v>39</v>
      </c>
      <c r="E1864" s="476"/>
      <c r="F1864" s="476">
        <v>1245</v>
      </c>
      <c r="G1864" s="15">
        <v>39</v>
      </c>
      <c r="I1864" s="15">
        <v>1245</v>
      </c>
      <c r="J1864" s="15">
        <v>39</v>
      </c>
      <c r="L1864" s="15">
        <v>1246</v>
      </c>
      <c r="M1864" s="15">
        <v>39</v>
      </c>
      <c r="O1864" s="15">
        <v>1246</v>
      </c>
      <c r="P1864" s="15">
        <v>39</v>
      </c>
      <c r="R1864" s="15">
        <f>ROW('us01'!AM1246)</f>
        <v>1246</v>
      </c>
      <c r="S1864" s="15">
        <f>COLUMN('us01'!AM1246)</f>
        <v>39</v>
      </c>
    </row>
    <row r="1865" spans="3:19">
      <c r="C1865" s="476">
        <v>1245</v>
      </c>
      <c r="D1865" s="476">
        <v>39</v>
      </c>
      <c r="E1865" s="476"/>
      <c r="F1865" s="476">
        <v>1246</v>
      </c>
      <c r="G1865" s="15">
        <v>39</v>
      </c>
      <c r="I1865" s="15">
        <v>1246</v>
      </c>
      <c r="J1865" s="15">
        <v>39</v>
      </c>
      <c r="L1865" s="15">
        <v>1247</v>
      </c>
      <c r="M1865" s="15">
        <v>39</v>
      </c>
      <c r="O1865" s="15">
        <v>1247</v>
      </c>
      <c r="P1865" s="15">
        <v>39</v>
      </c>
      <c r="R1865" s="15">
        <f>ROW('us01'!AM1247)</f>
        <v>1247</v>
      </c>
      <c r="S1865" s="15">
        <f>COLUMN('us01'!AM1247)</f>
        <v>39</v>
      </c>
    </row>
    <row r="1866" spans="3:19">
      <c r="C1866" s="476">
        <v>1246</v>
      </c>
      <c r="D1866" s="476">
        <v>39</v>
      </c>
      <c r="E1866" s="476"/>
      <c r="F1866" s="476">
        <v>1247</v>
      </c>
      <c r="G1866" s="15">
        <v>39</v>
      </c>
      <c r="I1866" s="15">
        <v>1247</v>
      </c>
      <c r="J1866" s="15">
        <v>39</v>
      </c>
      <c r="L1866" s="15">
        <v>1248</v>
      </c>
      <c r="M1866" s="15">
        <v>39</v>
      </c>
      <c r="O1866" s="15">
        <v>1248</v>
      </c>
      <c r="P1866" s="15">
        <v>39</v>
      </c>
      <c r="R1866" s="15">
        <f>ROW('us01'!AM1248)</f>
        <v>1248</v>
      </c>
      <c r="S1866" s="15">
        <f>COLUMN('us01'!AM1248)</f>
        <v>39</v>
      </c>
    </row>
    <row r="1867" spans="3:19">
      <c r="C1867" s="476">
        <v>1247</v>
      </c>
      <c r="D1867" s="476">
        <v>39</v>
      </c>
      <c r="E1867" s="476"/>
      <c r="F1867" s="476">
        <v>1248</v>
      </c>
      <c r="G1867" s="15">
        <v>39</v>
      </c>
      <c r="I1867" s="15">
        <v>1248</v>
      </c>
      <c r="J1867" s="15">
        <v>39</v>
      </c>
      <c r="L1867" s="15">
        <v>1249</v>
      </c>
      <c r="M1867" s="15">
        <v>39</v>
      </c>
      <c r="O1867" s="15">
        <v>1249</v>
      </c>
      <c r="P1867" s="15">
        <v>39</v>
      </c>
      <c r="R1867" s="15">
        <f>ROW('us01'!AM1249)</f>
        <v>1249</v>
      </c>
      <c r="S1867" s="15">
        <f>COLUMN('us01'!AM1249)</f>
        <v>39</v>
      </c>
    </row>
    <row r="1868" spans="3:19">
      <c r="C1868" s="476">
        <v>1193</v>
      </c>
      <c r="D1868" s="476">
        <v>43</v>
      </c>
      <c r="E1868" s="476"/>
      <c r="F1868" s="476">
        <v>1194</v>
      </c>
      <c r="G1868" s="15">
        <v>43</v>
      </c>
      <c r="I1868" s="15">
        <v>1194</v>
      </c>
      <c r="J1868" s="15">
        <v>43</v>
      </c>
      <c r="L1868" s="15">
        <v>1195</v>
      </c>
      <c r="M1868" s="15">
        <v>43</v>
      </c>
      <c r="O1868" s="15">
        <v>1195</v>
      </c>
      <c r="P1868" s="15">
        <v>43</v>
      </c>
      <c r="R1868" s="15">
        <f>ROW('us01'!AQ1195)</f>
        <v>1195</v>
      </c>
      <c r="S1868" s="15">
        <f>COLUMN('us01'!AQ1195)</f>
        <v>43</v>
      </c>
    </row>
    <row r="1869" spans="3:19">
      <c r="C1869" s="476">
        <v>1194</v>
      </c>
      <c r="D1869" s="476">
        <v>43</v>
      </c>
      <c r="E1869" s="476"/>
      <c r="F1869" s="476">
        <v>1195</v>
      </c>
      <c r="G1869" s="15">
        <v>43</v>
      </c>
      <c r="I1869" s="15">
        <v>1195</v>
      </c>
      <c r="J1869" s="15">
        <v>43</v>
      </c>
      <c r="L1869" s="15">
        <v>1196</v>
      </c>
      <c r="M1869" s="15">
        <v>43</v>
      </c>
      <c r="O1869" s="15">
        <v>1196</v>
      </c>
      <c r="P1869" s="15">
        <v>43</v>
      </c>
      <c r="R1869" s="15">
        <f>ROW('us01'!AQ1196)</f>
        <v>1196</v>
      </c>
      <c r="S1869" s="15">
        <f>COLUMN('us01'!AQ1196)</f>
        <v>43</v>
      </c>
    </row>
    <row r="1870" spans="3:19">
      <c r="C1870" s="476">
        <v>1195</v>
      </c>
      <c r="D1870" s="476">
        <v>43</v>
      </c>
      <c r="E1870" s="476"/>
      <c r="F1870" s="476">
        <v>1196</v>
      </c>
      <c r="G1870" s="15">
        <v>43</v>
      </c>
      <c r="I1870" s="15">
        <v>1196</v>
      </c>
      <c r="J1870" s="15">
        <v>43</v>
      </c>
      <c r="L1870" s="15">
        <v>1197</v>
      </c>
      <c r="M1870" s="15">
        <v>43</v>
      </c>
      <c r="O1870" s="15">
        <v>1197</v>
      </c>
      <c r="P1870" s="15">
        <v>43</v>
      </c>
      <c r="R1870" s="15">
        <f>ROW('us01'!AQ1197)</f>
        <v>1197</v>
      </c>
      <c r="S1870" s="15">
        <f>COLUMN('us01'!AQ1197)</f>
        <v>43</v>
      </c>
    </row>
    <row r="1871" spans="3:19">
      <c r="C1871" s="476">
        <v>1196</v>
      </c>
      <c r="D1871" s="476">
        <v>43</v>
      </c>
      <c r="E1871" s="476"/>
      <c r="F1871" s="476">
        <v>1197</v>
      </c>
      <c r="G1871" s="15">
        <v>43</v>
      </c>
      <c r="I1871" s="15">
        <v>1197</v>
      </c>
      <c r="J1871" s="15">
        <v>43</v>
      </c>
      <c r="L1871" s="15">
        <v>1198</v>
      </c>
      <c r="M1871" s="15">
        <v>43</v>
      </c>
      <c r="O1871" s="15">
        <v>1198</v>
      </c>
      <c r="P1871" s="15">
        <v>43</v>
      </c>
      <c r="R1871" s="15">
        <f>ROW('us01'!AQ1198)</f>
        <v>1198</v>
      </c>
      <c r="S1871" s="15">
        <f>COLUMN('us01'!AQ1198)</f>
        <v>43</v>
      </c>
    </row>
    <row r="1872" spans="3:19">
      <c r="C1872" s="476">
        <v>1197</v>
      </c>
      <c r="D1872" s="476">
        <v>43</v>
      </c>
      <c r="E1872" s="476"/>
      <c r="F1872" s="476">
        <v>1198</v>
      </c>
      <c r="G1872" s="15">
        <v>43</v>
      </c>
      <c r="I1872" s="15">
        <v>1198</v>
      </c>
      <c r="J1872" s="15">
        <v>43</v>
      </c>
      <c r="L1872" s="15">
        <v>1199</v>
      </c>
      <c r="M1872" s="15">
        <v>43</v>
      </c>
      <c r="O1872" s="15">
        <v>1199</v>
      </c>
      <c r="P1872" s="15">
        <v>43</v>
      </c>
      <c r="R1872" s="15">
        <f>ROW('us01'!AQ1199)</f>
        <v>1199</v>
      </c>
      <c r="S1872" s="15">
        <f>COLUMN('us01'!AQ1199)</f>
        <v>43</v>
      </c>
    </row>
    <row r="1873" spans="3:19">
      <c r="C1873" s="476">
        <v>1198</v>
      </c>
      <c r="D1873" s="476">
        <v>43</v>
      </c>
      <c r="E1873" s="476"/>
      <c r="F1873" s="476">
        <v>1199</v>
      </c>
      <c r="G1873" s="15">
        <v>43</v>
      </c>
      <c r="I1873" s="15">
        <v>1199</v>
      </c>
      <c r="J1873" s="15">
        <v>43</v>
      </c>
      <c r="L1873" s="15">
        <v>1200</v>
      </c>
      <c r="M1873" s="15">
        <v>43</v>
      </c>
      <c r="O1873" s="15">
        <v>1200</v>
      </c>
      <c r="P1873" s="15">
        <v>43</v>
      </c>
      <c r="R1873" s="15">
        <f>ROW('us01'!AQ1200)</f>
        <v>1200</v>
      </c>
      <c r="S1873" s="15">
        <f>COLUMN('us01'!AQ1200)</f>
        <v>43</v>
      </c>
    </row>
    <row r="1874" spans="3:19">
      <c r="C1874" s="476">
        <v>1199</v>
      </c>
      <c r="D1874" s="476">
        <v>43</v>
      </c>
      <c r="E1874" s="476"/>
      <c r="F1874" s="476">
        <v>1200</v>
      </c>
      <c r="G1874" s="15">
        <v>43</v>
      </c>
      <c r="I1874" s="15">
        <v>1200</v>
      </c>
      <c r="J1874" s="15">
        <v>43</v>
      </c>
      <c r="L1874" s="15">
        <v>1201</v>
      </c>
      <c r="M1874" s="15">
        <v>43</v>
      </c>
      <c r="O1874" s="15">
        <v>1201</v>
      </c>
      <c r="P1874" s="15">
        <v>43</v>
      </c>
      <c r="R1874" s="15">
        <f>ROW('us01'!AQ1201)</f>
        <v>1201</v>
      </c>
      <c r="S1874" s="15">
        <f>COLUMN('us01'!AQ1201)</f>
        <v>43</v>
      </c>
    </row>
    <row r="1875" spans="3:19">
      <c r="C1875" s="476">
        <v>1200</v>
      </c>
      <c r="D1875" s="476">
        <v>43</v>
      </c>
      <c r="E1875" s="476"/>
      <c r="F1875" s="476">
        <v>1201</v>
      </c>
      <c r="G1875" s="15">
        <v>43</v>
      </c>
      <c r="I1875" s="15">
        <v>1201</v>
      </c>
      <c r="J1875" s="15">
        <v>43</v>
      </c>
      <c r="L1875" s="15">
        <v>1202</v>
      </c>
      <c r="M1875" s="15">
        <v>43</v>
      </c>
      <c r="O1875" s="15">
        <v>1202</v>
      </c>
      <c r="P1875" s="15">
        <v>43</v>
      </c>
      <c r="R1875" s="15">
        <f>ROW('us01'!AQ1202)</f>
        <v>1202</v>
      </c>
      <c r="S1875" s="15">
        <f>COLUMN('us01'!AQ1202)</f>
        <v>43</v>
      </c>
    </row>
    <row r="1876" spans="3:19">
      <c r="C1876" s="476">
        <v>1201</v>
      </c>
      <c r="D1876" s="476">
        <v>43</v>
      </c>
      <c r="E1876" s="476"/>
      <c r="F1876" s="476">
        <v>1202</v>
      </c>
      <c r="G1876" s="15">
        <v>43</v>
      </c>
      <c r="I1876" s="15">
        <v>1202</v>
      </c>
      <c r="J1876" s="15">
        <v>43</v>
      </c>
      <c r="L1876" s="15">
        <v>1203</v>
      </c>
      <c r="M1876" s="15">
        <v>43</v>
      </c>
      <c r="O1876" s="15">
        <v>1203</v>
      </c>
      <c r="P1876" s="15">
        <v>43</v>
      </c>
      <c r="R1876" s="15">
        <f>ROW('us01'!AQ1203)</f>
        <v>1203</v>
      </c>
      <c r="S1876" s="15">
        <f>COLUMN('us01'!AQ1203)</f>
        <v>43</v>
      </c>
    </row>
    <row r="1877" spans="3:19">
      <c r="C1877" s="476">
        <v>1202</v>
      </c>
      <c r="D1877" s="476">
        <v>43</v>
      </c>
      <c r="E1877" s="476"/>
      <c r="F1877" s="476">
        <v>1203</v>
      </c>
      <c r="G1877" s="15">
        <v>43</v>
      </c>
      <c r="I1877" s="15">
        <v>1203</v>
      </c>
      <c r="J1877" s="15">
        <v>43</v>
      </c>
      <c r="L1877" s="15">
        <v>1204</v>
      </c>
      <c r="M1877" s="15">
        <v>43</v>
      </c>
      <c r="O1877" s="15">
        <v>1204</v>
      </c>
      <c r="P1877" s="15">
        <v>43</v>
      </c>
      <c r="R1877" s="15">
        <f>ROW('us01'!AQ1204)</f>
        <v>1204</v>
      </c>
      <c r="S1877" s="15">
        <f>COLUMN('us01'!AQ1204)</f>
        <v>43</v>
      </c>
    </row>
    <row r="1878" spans="3:19">
      <c r="C1878" s="476">
        <v>1203</v>
      </c>
      <c r="D1878" s="476">
        <v>43</v>
      </c>
      <c r="E1878" s="476"/>
      <c r="F1878" s="476">
        <v>1204</v>
      </c>
      <c r="G1878" s="15">
        <v>43</v>
      </c>
      <c r="I1878" s="15">
        <v>1204</v>
      </c>
      <c r="J1878" s="15">
        <v>43</v>
      </c>
      <c r="L1878" s="15">
        <v>1205</v>
      </c>
      <c r="M1878" s="15">
        <v>43</v>
      </c>
      <c r="O1878" s="15">
        <v>1205</v>
      </c>
      <c r="P1878" s="15">
        <v>43</v>
      </c>
      <c r="R1878" s="15">
        <f>ROW('us01'!AQ1205)</f>
        <v>1205</v>
      </c>
      <c r="S1878" s="15">
        <f>COLUMN('us01'!AQ1205)</f>
        <v>43</v>
      </c>
    </row>
    <row r="1879" spans="3:19">
      <c r="C1879" s="476">
        <v>1204</v>
      </c>
      <c r="D1879" s="476">
        <v>43</v>
      </c>
      <c r="E1879" s="476"/>
      <c r="F1879" s="476">
        <v>1205</v>
      </c>
      <c r="G1879" s="15">
        <v>43</v>
      </c>
      <c r="I1879" s="15">
        <v>1205</v>
      </c>
      <c r="J1879" s="15">
        <v>43</v>
      </c>
      <c r="L1879" s="15">
        <v>1206</v>
      </c>
      <c r="M1879" s="15">
        <v>43</v>
      </c>
      <c r="O1879" s="15">
        <v>1206</v>
      </c>
      <c r="P1879" s="15">
        <v>43</v>
      </c>
      <c r="R1879" s="15">
        <f>ROW('us01'!AQ1206)</f>
        <v>1206</v>
      </c>
      <c r="S1879" s="15">
        <f>COLUMN('us01'!AQ1206)</f>
        <v>43</v>
      </c>
    </row>
    <row r="1880" spans="3:19">
      <c r="C1880" s="476">
        <v>1205</v>
      </c>
      <c r="D1880" s="476">
        <v>43</v>
      </c>
      <c r="E1880" s="476"/>
      <c r="F1880" s="476">
        <v>1206</v>
      </c>
      <c r="G1880" s="15">
        <v>43</v>
      </c>
      <c r="I1880" s="15">
        <v>1206</v>
      </c>
      <c r="J1880" s="15">
        <v>43</v>
      </c>
      <c r="L1880" s="15">
        <v>1207</v>
      </c>
      <c r="M1880" s="15">
        <v>43</v>
      </c>
      <c r="O1880" s="15">
        <v>1207</v>
      </c>
      <c r="P1880" s="15">
        <v>43</v>
      </c>
      <c r="R1880" s="15">
        <f>ROW('us01'!AQ1207)</f>
        <v>1207</v>
      </c>
      <c r="S1880" s="15">
        <f>COLUMN('us01'!AQ1207)</f>
        <v>43</v>
      </c>
    </row>
    <row r="1881" spans="3:19">
      <c r="C1881" s="476">
        <v>1206</v>
      </c>
      <c r="D1881" s="476">
        <v>43</v>
      </c>
      <c r="E1881" s="476"/>
      <c r="F1881" s="476">
        <v>1207</v>
      </c>
      <c r="G1881" s="15">
        <v>43</v>
      </c>
      <c r="I1881" s="15">
        <v>1207</v>
      </c>
      <c r="J1881" s="15">
        <v>43</v>
      </c>
      <c r="L1881" s="15">
        <v>1208</v>
      </c>
      <c r="M1881" s="15">
        <v>43</v>
      </c>
      <c r="O1881" s="15">
        <v>1208</v>
      </c>
      <c r="P1881" s="15">
        <v>43</v>
      </c>
      <c r="R1881" s="15">
        <f>ROW('us01'!AQ1208)</f>
        <v>1208</v>
      </c>
      <c r="S1881" s="15">
        <f>COLUMN('us01'!AQ1208)</f>
        <v>43</v>
      </c>
    </row>
    <row r="1882" spans="3:19">
      <c r="C1882" s="476">
        <v>1207</v>
      </c>
      <c r="D1882" s="476">
        <v>43</v>
      </c>
      <c r="E1882" s="476"/>
      <c r="F1882" s="476">
        <v>1208</v>
      </c>
      <c r="G1882" s="15">
        <v>43</v>
      </c>
      <c r="I1882" s="15">
        <v>1208</v>
      </c>
      <c r="J1882" s="15">
        <v>43</v>
      </c>
      <c r="L1882" s="15">
        <v>1209</v>
      </c>
      <c r="M1882" s="15">
        <v>43</v>
      </c>
      <c r="O1882" s="15">
        <v>1209</v>
      </c>
      <c r="P1882" s="15">
        <v>43</v>
      </c>
      <c r="R1882" s="15">
        <f>ROW('us01'!AQ1209)</f>
        <v>1209</v>
      </c>
      <c r="S1882" s="15">
        <f>COLUMN('us01'!AQ1209)</f>
        <v>43</v>
      </c>
    </row>
    <row r="1883" spans="3:19">
      <c r="C1883" s="476">
        <v>1208</v>
      </c>
      <c r="D1883" s="476">
        <v>43</v>
      </c>
      <c r="E1883" s="476"/>
      <c r="F1883" s="476">
        <v>1209</v>
      </c>
      <c r="G1883" s="15">
        <v>43</v>
      </c>
      <c r="I1883" s="15">
        <v>1209</v>
      </c>
      <c r="J1883" s="15">
        <v>43</v>
      </c>
      <c r="L1883" s="15">
        <v>1210</v>
      </c>
      <c r="M1883" s="15">
        <v>43</v>
      </c>
      <c r="O1883" s="15">
        <v>1210</v>
      </c>
      <c r="P1883" s="15">
        <v>43</v>
      </c>
      <c r="R1883" s="15">
        <f>ROW('us01'!AQ1210)</f>
        <v>1210</v>
      </c>
      <c r="S1883" s="15">
        <f>COLUMN('us01'!AQ1210)</f>
        <v>43</v>
      </c>
    </row>
    <row r="1884" spans="3:19">
      <c r="C1884" s="476">
        <v>1209</v>
      </c>
      <c r="D1884" s="476">
        <v>43</v>
      </c>
      <c r="E1884" s="476"/>
      <c r="F1884" s="476">
        <v>1210</v>
      </c>
      <c r="G1884" s="15">
        <v>43</v>
      </c>
      <c r="I1884" s="15">
        <v>1210</v>
      </c>
      <c r="J1884" s="15">
        <v>43</v>
      </c>
      <c r="L1884" s="15">
        <v>1211</v>
      </c>
      <c r="M1884" s="15">
        <v>43</v>
      </c>
      <c r="O1884" s="15">
        <v>1211</v>
      </c>
      <c r="P1884" s="15">
        <v>43</v>
      </c>
      <c r="R1884" s="15">
        <f>ROW('us01'!AQ1211)</f>
        <v>1211</v>
      </c>
      <c r="S1884" s="15">
        <f>COLUMN('us01'!AQ1211)</f>
        <v>43</v>
      </c>
    </row>
    <row r="1885" spans="3:19">
      <c r="C1885" s="476">
        <v>1210</v>
      </c>
      <c r="D1885" s="476">
        <v>43</v>
      </c>
      <c r="E1885" s="476"/>
      <c r="F1885" s="476">
        <v>1211</v>
      </c>
      <c r="G1885" s="15">
        <v>43</v>
      </c>
      <c r="I1885" s="15">
        <v>1211</v>
      </c>
      <c r="J1885" s="15">
        <v>43</v>
      </c>
      <c r="L1885" s="15">
        <v>1212</v>
      </c>
      <c r="M1885" s="15">
        <v>43</v>
      </c>
      <c r="O1885" s="15">
        <v>1212</v>
      </c>
      <c r="P1885" s="15">
        <v>43</v>
      </c>
      <c r="R1885" s="15">
        <f>ROW('us01'!AQ1212)</f>
        <v>1212</v>
      </c>
      <c r="S1885" s="15">
        <f>COLUMN('us01'!AQ1212)</f>
        <v>43</v>
      </c>
    </row>
    <row r="1886" spans="3:19">
      <c r="C1886" s="476">
        <v>1211</v>
      </c>
      <c r="D1886" s="476">
        <v>43</v>
      </c>
      <c r="E1886" s="476"/>
      <c r="F1886" s="476">
        <v>1212</v>
      </c>
      <c r="G1886" s="15">
        <v>43</v>
      </c>
      <c r="I1886" s="15">
        <v>1212</v>
      </c>
      <c r="J1886" s="15">
        <v>43</v>
      </c>
      <c r="L1886" s="15">
        <v>1213</v>
      </c>
      <c r="M1886" s="15">
        <v>43</v>
      </c>
      <c r="O1886" s="15">
        <v>1213</v>
      </c>
      <c r="P1886" s="15">
        <v>43</v>
      </c>
      <c r="R1886" s="15">
        <f>ROW('us01'!AQ1213)</f>
        <v>1213</v>
      </c>
      <c r="S1886" s="15">
        <f>COLUMN('us01'!AQ1213)</f>
        <v>43</v>
      </c>
    </row>
    <row r="1887" spans="3:19">
      <c r="C1887" s="476">
        <v>1212</v>
      </c>
      <c r="D1887" s="476">
        <v>43</v>
      </c>
      <c r="E1887" s="476"/>
      <c r="F1887" s="476">
        <v>1213</v>
      </c>
      <c r="G1887" s="15">
        <v>43</v>
      </c>
      <c r="I1887" s="15">
        <v>1213</v>
      </c>
      <c r="J1887" s="15">
        <v>43</v>
      </c>
      <c r="L1887" s="15">
        <v>1214</v>
      </c>
      <c r="M1887" s="15">
        <v>43</v>
      </c>
      <c r="O1887" s="15">
        <v>1214</v>
      </c>
      <c r="P1887" s="15">
        <v>43</v>
      </c>
      <c r="R1887" s="15">
        <f>ROW('us01'!AQ1214)</f>
        <v>1214</v>
      </c>
      <c r="S1887" s="15">
        <f>COLUMN('us01'!AQ1214)</f>
        <v>43</v>
      </c>
    </row>
    <row r="1888" spans="3:19">
      <c r="C1888" s="476">
        <v>1213</v>
      </c>
      <c r="D1888" s="476">
        <v>43</v>
      </c>
      <c r="E1888" s="476"/>
      <c r="F1888" s="476">
        <v>1214</v>
      </c>
      <c r="G1888" s="15">
        <v>43</v>
      </c>
      <c r="I1888" s="15">
        <v>1214</v>
      </c>
      <c r="J1888" s="15">
        <v>43</v>
      </c>
      <c r="L1888" s="15">
        <v>1215</v>
      </c>
      <c r="M1888" s="15">
        <v>43</v>
      </c>
      <c r="O1888" s="15">
        <v>1215</v>
      </c>
      <c r="P1888" s="15">
        <v>43</v>
      </c>
      <c r="R1888" s="15">
        <f>ROW('us01'!AQ1215)</f>
        <v>1215</v>
      </c>
      <c r="S1888" s="15">
        <f>COLUMN('us01'!AQ1215)</f>
        <v>43</v>
      </c>
    </row>
    <row r="1889" spans="3:19">
      <c r="C1889" s="476">
        <v>1214</v>
      </c>
      <c r="D1889" s="476">
        <v>43</v>
      </c>
      <c r="E1889" s="476"/>
      <c r="F1889" s="476">
        <v>1215</v>
      </c>
      <c r="G1889" s="15">
        <v>43</v>
      </c>
      <c r="I1889" s="15">
        <v>1215</v>
      </c>
      <c r="J1889" s="15">
        <v>43</v>
      </c>
      <c r="L1889" s="15">
        <v>1216</v>
      </c>
      <c r="M1889" s="15">
        <v>43</v>
      </c>
      <c r="O1889" s="15">
        <v>1216</v>
      </c>
      <c r="P1889" s="15">
        <v>43</v>
      </c>
      <c r="R1889" s="15">
        <f>ROW('us01'!AQ1216)</f>
        <v>1216</v>
      </c>
      <c r="S1889" s="15">
        <f>COLUMN('us01'!AQ1216)</f>
        <v>43</v>
      </c>
    </row>
    <row r="1890" spans="3:19">
      <c r="C1890" s="476">
        <v>1215</v>
      </c>
      <c r="D1890" s="476">
        <v>43</v>
      </c>
      <c r="E1890" s="476"/>
      <c r="F1890" s="476">
        <v>1216</v>
      </c>
      <c r="G1890" s="15">
        <v>43</v>
      </c>
      <c r="I1890" s="15">
        <v>1216</v>
      </c>
      <c r="J1890" s="15">
        <v>43</v>
      </c>
      <c r="L1890" s="15">
        <v>1217</v>
      </c>
      <c r="M1890" s="15">
        <v>43</v>
      </c>
      <c r="O1890" s="15">
        <v>1217</v>
      </c>
      <c r="P1890" s="15">
        <v>43</v>
      </c>
      <c r="R1890" s="15">
        <f>ROW('us01'!AQ1217)</f>
        <v>1217</v>
      </c>
      <c r="S1890" s="15">
        <f>COLUMN('us01'!AQ1217)</f>
        <v>43</v>
      </c>
    </row>
    <row r="1891" spans="3:19">
      <c r="C1891" s="476">
        <v>1216</v>
      </c>
      <c r="D1891" s="476">
        <v>43</v>
      </c>
      <c r="E1891" s="476"/>
      <c r="F1891" s="476">
        <v>1217</v>
      </c>
      <c r="G1891" s="15">
        <v>43</v>
      </c>
      <c r="I1891" s="15">
        <v>1217</v>
      </c>
      <c r="J1891" s="15">
        <v>43</v>
      </c>
      <c r="L1891" s="15">
        <v>1218</v>
      </c>
      <c r="M1891" s="15">
        <v>43</v>
      </c>
      <c r="O1891" s="15">
        <v>1218</v>
      </c>
      <c r="P1891" s="15">
        <v>43</v>
      </c>
      <c r="R1891" s="15">
        <f>ROW('us01'!AQ1218)</f>
        <v>1218</v>
      </c>
      <c r="S1891" s="15">
        <f>COLUMN('us01'!AQ1218)</f>
        <v>43</v>
      </c>
    </row>
    <row r="1892" spans="3:19">
      <c r="C1892" s="476">
        <v>1217</v>
      </c>
      <c r="D1892" s="476">
        <v>43</v>
      </c>
      <c r="E1892" s="476"/>
      <c r="F1892" s="476">
        <v>1218</v>
      </c>
      <c r="G1892" s="15">
        <v>43</v>
      </c>
      <c r="I1892" s="15">
        <v>1218</v>
      </c>
      <c r="J1892" s="15">
        <v>43</v>
      </c>
      <c r="L1892" s="15">
        <v>1219</v>
      </c>
      <c r="M1892" s="15">
        <v>43</v>
      </c>
      <c r="O1892" s="15">
        <v>1219</v>
      </c>
      <c r="P1892" s="15">
        <v>43</v>
      </c>
      <c r="R1892" s="15">
        <f>ROW('us01'!AQ1219)</f>
        <v>1219</v>
      </c>
      <c r="S1892" s="15">
        <f>COLUMN('us01'!AQ1219)</f>
        <v>43</v>
      </c>
    </row>
    <row r="1893" spans="3:19">
      <c r="C1893" s="476">
        <v>1218</v>
      </c>
      <c r="D1893" s="476">
        <v>43</v>
      </c>
      <c r="E1893" s="476"/>
      <c r="F1893" s="476">
        <v>1219</v>
      </c>
      <c r="G1893" s="15">
        <v>43</v>
      </c>
      <c r="I1893" s="15">
        <v>1219</v>
      </c>
      <c r="J1893" s="15">
        <v>43</v>
      </c>
      <c r="L1893" s="15">
        <v>1220</v>
      </c>
      <c r="M1893" s="15">
        <v>43</v>
      </c>
      <c r="O1893" s="15">
        <v>1220</v>
      </c>
      <c r="P1893" s="15">
        <v>43</v>
      </c>
      <c r="R1893" s="15">
        <f>ROW('us01'!AQ1220)</f>
        <v>1220</v>
      </c>
      <c r="S1893" s="15">
        <f>COLUMN('us01'!AQ1220)</f>
        <v>43</v>
      </c>
    </row>
    <row r="1894" spans="3:19">
      <c r="C1894" s="476">
        <v>1219</v>
      </c>
      <c r="D1894" s="476">
        <v>43</v>
      </c>
      <c r="E1894" s="476"/>
      <c r="F1894" s="476">
        <v>1220</v>
      </c>
      <c r="G1894" s="15">
        <v>43</v>
      </c>
      <c r="I1894" s="15">
        <v>1220</v>
      </c>
      <c r="J1894" s="15">
        <v>43</v>
      </c>
      <c r="L1894" s="15">
        <v>1221</v>
      </c>
      <c r="M1894" s="15">
        <v>43</v>
      </c>
      <c r="O1894" s="15">
        <v>1221</v>
      </c>
      <c r="P1894" s="15">
        <v>43</v>
      </c>
      <c r="R1894" s="15">
        <f>ROW('us01'!AQ1221)</f>
        <v>1221</v>
      </c>
      <c r="S1894" s="15">
        <f>COLUMN('us01'!AQ1221)</f>
        <v>43</v>
      </c>
    </row>
    <row r="1895" spans="3:19">
      <c r="C1895" s="476">
        <v>1220</v>
      </c>
      <c r="D1895" s="476">
        <v>43</v>
      </c>
      <c r="E1895" s="476"/>
      <c r="F1895" s="476">
        <v>1221</v>
      </c>
      <c r="G1895" s="15">
        <v>43</v>
      </c>
      <c r="I1895" s="15">
        <v>1221</v>
      </c>
      <c r="J1895" s="15">
        <v>43</v>
      </c>
      <c r="L1895" s="15">
        <v>1222</v>
      </c>
      <c r="M1895" s="15">
        <v>43</v>
      </c>
      <c r="O1895" s="15">
        <v>1222</v>
      </c>
      <c r="P1895" s="15">
        <v>43</v>
      </c>
      <c r="R1895" s="15">
        <f>ROW('us01'!AQ1222)</f>
        <v>1222</v>
      </c>
      <c r="S1895" s="15">
        <f>COLUMN('us01'!AQ1222)</f>
        <v>43</v>
      </c>
    </row>
    <row r="1896" spans="3:19">
      <c r="C1896" s="476">
        <v>1221</v>
      </c>
      <c r="D1896" s="476">
        <v>43</v>
      </c>
      <c r="E1896" s="476"/>
      <c r="F1896" s="476">
        <v>1222</v>
      </c>
      <c r="G1896" s="15">
        <v>43</v>
      </c>
      <c r="I1896" s="15">
        <v>1222</v>
      </c>
      <c r="J1896" s="15">
        <v>43</v>
      </c>
      <c r="L1896" s="15">
        <v>1223</v>
      </c>
      <c r="M1896" s="15">
        <v>43</v>
      </c>
      <c r="O1896" s="15">
        <v>1223</v>
      </c>
      <c r="P1896" s="15">
        <v>43</v>
      </c>
      <c r="R1896" s="15">
        <f>ROW('us01'!AQ1223)</f>
        <v>1223</v>
      </c>
      <c r="S1896" s="15">
        <f>COLUMN('us01'!AQ1223)</f>
        <v>43</v>
      </c>
    </row>
    <row r="1897" spans="3:19">
      <c r="C1897" s="476">
        <v>1222</v>
      </c>
      <c r="D1897" s="476">
        <v>43</v>
      </c>
      <c r="E1897" s="476"/>
      <c r="F1897" s="476">
        <v>1223</v>
      </c>
      <c r="G1897" s="15">
        <v>43</v>
      </c>
      <c r="I1897" s="15">
        <v>1223</v>
      </c>
      <c r="J1897" s="15">
        <v>43</v>
      </c>
      <c r="L1897" s="15">
        <v>1224</v>
      </c>
      <c r="M1897" s="15">
        <v>43</v>
      </c>
      <c r="O1897" s="15">
        <v>1224</v>
      </c>
      <c r="P1897" s="15">
        <v>43</v>
      </c>
      <c r="R1897" s="15">
        <f>ROW('us01'!AQ1224)</f>
        <v>1224</v>
      </c>
      <c r="S1897" s="15">
        <f>COLUMN('us01'!AQ1224)</f>
        <v>43</v>
      </c>
    </row>
    <row r="1898" spans="3:19">
      <c r="C1898" s="476">
        <v>1223</v>
      </c>
      <c r="D1898" s="476">
        <v>43</v>
      </c>
      <c r="E1898" s="476"/>
      <c r="F1898" s="476">
        <v>1224</v>
      </c>
      <c r="G1898" s="15">
        <v>43</v>
      </c>
      <c r="I1898" s="15">
        <v>1224</v>
      </c>
      <c r="J1898" s="15">
        <v>43</v>
      </c>
      <c r="L1898" s="15">
        <v>1225</v>
      </c>
      <c r="M1898" s="15">
        <v>43</v>
      </c>
      <c r="O1898" s="15">
        <v>1225</v>
      </c>
      <c r="P1898" s="15">
        <v>43</v>
      </c>
      <c r="R1898" s="15">
        <f>ROW('us01'!AQ1225)</f>
        <v>1225</v>
      </c>
      <c r="S1898" s="15">
        <f>COLUMN('us01'!AQ1225)</f>
        <v>43</v>
      </c>
    </row>
    <row r="1899" spans="3:19">
      <c r="C1899" s="476">
        <v>1224</v>
      </c>
      <c r="D1899" s="476">
        <v>43</v>
      </c>
      <c r="E1899" s="476"/>
      <c r="F1899" s="476">
        <v>1225</v>
      </c>
      <c r="G1899" s="15">
        <v>43</v>
      </c>
      <c r="I1899" s="15">
        <v>1225</v>
      </c>
      <c r="J1899" s="15">
        <v>43</v>
      </c>
      <c r="L1899" s="15">
        <v>1226</v>
      </c>
      <c r="M1899" s="15">
        <v>43</v>
      </c>
      <c r="O1899" s="15">
        <v>1226</v>
      </c>
      <c r="P1899" s="15">
        <v>43</v>
      </c>
      <c r="R1899" s="15">
        <f>ROW('us01'!AQ1226)</f>
        <v>1226</v>
      </c>
      <c r="S1899" s="15">
        <f>COLUMN('us01'!AQ1226)</f>
        <v>43</v>
      </c>
    </row>
    <row r="1900" spans="3:19">
      <c r="C1900" s="476">
        <v>1225</v>
      </c>
      <c r="D1900" s="476">
        <v>43</v>
      </c>
      <c r="E1900" s="476"/>
      <c r="F1900" s="476">
        <v>1226</v>
      </c>
      <c r="G1900" s="15">
        <v>43</v>
      </c>
      <c r="I1900" s="15">
        <v>1226</v>
      </c>
      <c r="J1900" s="15">
        <v>43</v>
      </c>
      <c r="L1900" s="15">
        <v>1227</v>
      </c>
      <c r="M1900" s="15">
        <v>43</v>
      </c>
      <c r="O1900" s="15">
        <v>1227</v>
      </c>
      <c r="P1900" s="15">
        <v>43</v>
      </c>
      <c r="R1900" s="15">
        <f>ROW('us01'!AQ1227)</f>
        <v>1227</v>
      </c>
      <c r="S1900" s="15">
        <f>COLUMN('us01'!AQ1227)</f>
        <v>43</v>
      </c>
    </row>
    <row r="1901" spans="3:19">
      <c r="C1901" s="476">
        <v>1226</v>
      </c>
      <c r="D1901" s="476">
        <v>43</v>
      </c>
      <c r="E1901" s="476"/>
      <c r="F1901" s="476">
        <v>1227</v>
      </c>
      <c r="G1901" s="15">
        <v>43</v>
      </c>
      <c r="I1901" s="15">
        <v>1227</v>
      </c>
      <c r="J1901" s="15">
        <v>43</v>
      </c>
      <c r="L1901" s="15">
        <v>1228</v>
      </c>
      <c r="M1901" s="15">
        <v>43</v>
      </c>
      <c r="O1901" s="15">
        <v>1228</v>
      </c>
      <c r="P1901" s="15">
        <v>43</v>
      </c>
      <c r="R1901" s="15">
        <f>ROW('us01'!AQ1228)</f>
        <v>1228</v>
      </c>
      <c r="S1901" s="15">
        <f>COLUMN('us01'!AQ1228)</f>
        <v>43</v>
      </c>
    </row>
    <row r="1902" spans="3:19">
      <c r="C1902" s="476">
        <v>1227</v>
      </c>
      <c r="D1902" s="476">
        <v>43</v>
      </c>
      <c r="E1902" s="476"/>
      <c r="F1902" s="476">
        <v>1228</v>
      </c>
      <c r="G1902" s="15">
        <v>43</v>
      </c>
      <c r="I1902" s="15">
        <v>1228</v>
      </c>
      <c r="J1902" s="15">
        <v>43</v>
      </c>
      <c r="L1902" s="15">
        <v>1229</v>
      </c>
      <c r="M1902" s="15">
        <v>43</v>
      </c>
      <c r="O1902" s="15">
        <v>1229</v>
      </c>
      <c r="P1902" s="15">
        <v>43</v>
      </c>
      <c r="R1902" s="15">
        <f>ROW('us01'!AQ1229)</f>
        <v>1229</v>
      </c>
      <c r="S1902" s="15">
        <f>COLUMN('us01'!AQ1229)</f>
        <v>43</v>
      </c>
    </row>
    <row r="1903" spans="3:19">
      <c r="C1903" s="476">
        <v>1228</v>
      </c>
      <c r="D1903" s="476">
        <v>43</v>
      </c>
      <c r="E1903" s="476"/>
      <c r="F1903" s="476">
        <v>1229</v>
      </c>
      <c r="G1903" s="15">
        <v>43</v>
      </c>
      <c r="I1903" s="15">
        <v>1229</v>
      </c>
      <c r="J1903" s="15">
        <v>43</v>
      </c>
      <c r="L1903" s="15">
        <v>1230</v>
      </c>
      <c r="M1903" s="15">
        <v>43</v>
      </c>
      <c r="O1903" s="15">
        <v>1230</v>
      </c>
      <c r="P1903" s="15">
        <v>43</v>
      </c>
      <c r="R1903" s="15">
        <f>ROW('us01'!AQ1230)</f>
        <v>1230</v>
      </c>
      <c r="S1903" s="15">
        <f>COLUMN('us01'!AQ1230)</f>
        <v>43</v>
      </c>
    </row>
    <row r="1904" spans="3:19">
      <c r="C1904" s="476">
        <v>1229</v>
      </c>
      <c r="D1904" s="476">
        <v>43</v>
      </c>
      <c r="E1904" s="476"/>
      <c r="F1904" s="476">
        <v>1230</v>
      </c>
      <c r="G1904" s="15">
        <v>43</v>
      </c>
      <c r="I1904" s="15">
        <v>1230</v>
      </c>
      <c r="J1904" s="15">
        <v>43</v>
      </c>
      <c r="L1904" s="15">
        <v>1231</v>
      </c>
      <c r="M1904" s="15">
        <v>43</v>
      </c>
      <c r="O1904" s="15">
        <v>1231</v>
      </c>
      <c r="P1904" s="15">
        <v>43</v>
      </c>
      <c r="R1904" s="15">
        <f>ROW('us01'!AQ1231)</f>
        <v>1231</v>
      </c>
      <c r="S1904" s="15">
        <f>COLUMN('us01'!AQ1231)</f>
        <v>43</v>
      </c>
    </row>
    <row r="1905" spans="3:19">
      <c r="C1905" s="476">
        <v>1230</v>
      </c>
      <c r="D1905" s="476">
        <v>43</v>
      </c>
      <c r="E1905" s="476"/>
      <c r="F1905" s="476">
        <v>1231</v>
      </c>
      <c r="G1905" s="15">
        <v>43</v>
      </c>
      <c r="I1905" s="15">
        <v>1231</v>
      </c>
      <c r="J1905" s="15">
        <v>43</v>
      </c>
      <c r="L1905" s="15">
        <v>1232</v>
      </c>
      <c r="M1905" s="15">
        <v>43</v>
      </c>
      <c r="O1905" s="15">
        <v>1232</v>
      </c>
      <c r="P1905" s="15">
        <v>43</v>
      </c>
      <c r="R1905" s="15">
        <f>ROW('us01'!AQ1232)</f>
        <v>1232</v>
      </c>
      <c r="S1905" s="15">
        <f>COLUMN('us01'!AQ1232)</f>
        <v>43</v>
      </c>
    </row>
    <row r="1906" spans="3:19">
      <c r="C1906" s="476">
        <v>1231</v>
      </c>
      <c r="D1906" s="476">
        <v>43</v>
      </c>
      <c r="E1906" s="476"/>
      <c r="F1906" s="476">
        <v>1232</v>
      </c>
      <c r="G1906" s="15">
        <v>43</v>
      </c>
      <c r="I1906" s="15">
        <v>1232</v>
      </c>
      <c r="J1906" s="15">
        <v>43</v>
      </c>
      <c r="L1906" s="15">
        <v>1233</v>
      </c>
      <c r="M1906" s="15">
        <v>43</v>
      </c>
      <c r="O1906" s="15">
        <v>1233</v>
      </c>
      <c r="P1906" s="15">
        <v>43</v>
      </c>
      <c r="R1906" s="15">
        <f>ROW('us01'!AQ1233)</f>
        <v>1233</v>
      </c>
      <c r="S1906" s="15">
        <f>COLUMN('us01'!AQ1233)</f>
        <v>43</v>
      </c>
    </row>
    <row r="1907" spans="3:19">
      <c r="C1907" s="476">
        <v>1232</v>
      </c>
      <c r="D1907" s="476">
        <v>43</v>
      </c>
      <c r="E1907" s="476"/>
      <c r="F1907" s="476">
        <v>1233</v>
      </c>
      <c r="G1907" s="15">
        <v>43</v>
      </c>
      <c r="I1907" s="15">
        <v>1233</v>
      </c>
      <c r="J1907" s="15">
        <v>43</v>
      </c>
      <c r="L1907" s="15">
        <v>1234</v>
      </c>
      <c r="M1907" s="15">
        <v>43</v>
      </c>
      <c r="O1907" s="15">
        <v>1234</v>
      </c>
      <c r="P1907" s="15">
        <v>43</v>
      </c>
      <c r="R1907" s="15">
        <f>ROW('us01'!AQ1234)</f>
        <v>1234</v>
      </c>
      <c r="S1907" s="15">
        <f>COLUMN('us01'!AQ1234)</f>
        <v>43</v>
      </c>
    </row>
    <row r="1908" spans="3:19">
      <c r="C1908" s="476">
        <v>1233</v>
      </c>
      <c r="D1908" s="476">
        <v>43</v>
      </c>
      <c r="E1908" s="476"/>
      <c r="F1908" s="476">
        <v>1234</v>
      </c>
      <c r="G1908" s="15">
        <v>43</v>
      </c>
      <c r="I1908" s="15">
        <v>1234</v>
      </c>
      <c r="J1908" s="15">
        <v>43</v>
      </c>
      <c r="L1908" s="15">
        <v>1235</v>
      </c>
      <c r="M1908" s="15">
        <v>43</v>
      </c>
      <c r="O1908" s="15">
        <v>1235</v>
      </c>
      <c r="P1908" s="15">
        <v>43</v>
      </c>
      <c r="R1908" s="15">
        <f>ROW('us01'!AQ1235)</f>
        <v>1235</v>
      </c>
      <c r="S1908" s="15">
        <f>COLUMN('us01'!AQ1235)</f>
        <v>43</v>
      </c>
    </row>
    <row r="1909" spans="3:19">
      <c r="C1909" s="476">
        <v>1234</v>
      </c>
      <c r="D1909" s="476">
        <v>43</v>
      </c>
      <c r="E1909" s="476"/>
      <c r="F1909" s="476">
        <v>1235</v>
      </c>
      <c r="G1909" s="15">
        <v>43</v>
      </c>
      <c r="I1909" s="15">
        <v>1235</v>
      </c>
      <c r="J1909" s="15">
        <v>43</v>
      </c>
      <c r="L1909" s="15">
        <v>1236</v>
      </c>
      <c r="M1909" s="15">
        <v>43</v>
      </c>
      <c r="O1909" s="15">
        <v>1236</v>
      </c>
      <c r="P1909" s="15">
        <v>43</v>
      </c>
      <c r="R1909" s="15">
        <f>ROW('us01'!AQ1236)</f>
        <v>1236</v>
      </c>
      <c r="S1909" s="15">
        <f>COLUMN('us01'!AQ1236)</f>
        <v>43</v>
      </c>
    </row>
    <row r="1910" spans="3:19">
      <c r="C1910" s="476">
        <v>1235</v>
      </c>
      <c r="D1910" s="476">
        <v>43</v>
      </c>
      <c r="E1910" s="476"/>
      <c r="F1910" s="476">
        <v>1236</v>
      </c>
      <c r="G1910" s="15">
        <v>43</v>
      </c>
      <c r="I1910" s="15">
        <v>1236</v>
      </c>
      <c r="J1910" s="15">
        <v>43</v>
      </c>
      <c r="L1910" s="15">
        <v>1237</v>
      </c>
      <c r="M1910" s="15">
        <v>43</v>
      </c>
      <c r="O1910" s="15">
        <v>1237</v>
      </c>
      <c r="P1910" s="15">
        <v>43</v>
      </c>
      <c r="R1910" s="15">
        <f>ROW('us01'!AQ1237)</f>
        <v>1237</v>
      </c>
      <c r="S1910" s="15">
        <f>COLUMN('us01'!AQ1237)</f>
        <v>43</v>
      </c>
    </row>
    <row r="1911" spans="3:19">
      <c r="C1911" s="476">
        <v>1236</v>
      </c>
      <c r="D1911" s="476">
        <v>43</v>
      </c>
      <c r="E1911" s="476"/>
      <c r="F1911" s="476">
        <v>1237</v>
      </c>
      <c r="G1911" s="15">
        <v>43</v>
      </c>
      <c r="I1911" s="15">
        <v>1237</v>
      </c>
      <c r="J1911" s="15">
        <v>43</v>
      </c>
      <c r="L1911" s="15">
        <v>1238</v>
      </c>
      <c r="M1911" s="15">
        <v>43</v>
      </c>
      <c r="O1911" s="15">
        <v>1238</v>
      </c>
      <c r="P1911" s="15">
        <v>43</v>
      </c>
      <c r="R1911" s="15">
        <f>ROW('us01'!AQ1238)</f>
        <v>1238</v>
      </c>
      <c r="S1911" s="15">
        <f>COLUMN('us01'!AQ1238)</f>
        <v>43</v>
      </c>
    </row>
    <row r="1912" spans="3:19">
      <c r="C1912" s="476">
        <v>1237</v>
      </c>
      <c r="D1912" s="476">
        <v>43</v>
      </c>
      <c r="E1912" s="476"/>
      <c r="F1912" s="476">
        <v>1238</v>
      </c>
      <c r="G1912" s="15">
        <v>43</v>
      </c>
      <c r="I1912" s="15">
        <v>1238</v>
      </c>
      <c r="J1912" s="15">
        <v>43</v>
      </c>
      <c r="L1912" s="15">
        <v>1239</v>
      </c>
      <c r="M1912" s="15">
        <v>43</v>
      </c>
      <c r="O1912" s="15">
        <v>1239</v>
      </c>
      <c r="P1912" s="15">
        <v>43</v>
      </c>
      <c r="R1912" s="15">
        <f>ROW('us01'!AQ1239)</f>
        <v>1239</v>
      </c>
      <c r="S1912" s="15">
        <f>COLUMN('us01'!AQ1239)</f>
        <v>43</v>
      </c>
    </row>
    <row r="1913" spans="3:19">
      <c r="C1913" s="476">
        <v>1238</v>
      </c>
      <c r="D1913" s="476">
        <v>43</v>
      </c>
      <c r="E1913" s="476"/>
      <c r="F1913" s="476">
        <v>1239</v>
      </c>
      <c r="G1913" s="15">
        <v>43</v>
      </c>
      <c r="I1913" s="15">
        <v>1239</v>
      </c>
      <c r="J1913" s="15">
        <v>43</v>
      </c>
      <c r="L1913" s="15">
        <v>1240</v>
      </c>
      <c r="M1913" s="15">
        <v>43</v>
      </c>
      <c r="O1913" s="15">
        <v>1240</v>
      </c>
      <c r="P1913" s="15">
        <v>43</v>
      </c>
      <c r="R1913" s="15">
        <f>ROW('us01'!AQ1240)</f>
        <v>1240</v>
      </c>
      <c r="S1913" s="15">
        <f>COLUMN('us01'!AQ1240)</f>
        <v>43</v>
      </c>
    </row>
    <row r="1914" spans="3:19">
      <c r="C1914" s="476">
        <v>1239</v>
      </c>
      <c r="D1914" s="476">
        <v>43</v>
      </c>
      <c r="E1914" s="476"/>
      <c r="F1914" s="476">
        <v>1240</v>
      </c>
      <c r="G1914" s="15">
        <v>43</v>
      </c>
      <c r="I1914" s="15">
        <v>1240</v>
      </c>
      <c r="J1914" s="15">
        <v>43</v>
      </c>
      <c r="L1914" s="15">
        <v>1241</v>
      </c>
      <c r="M1914" s="15">
        <v>43</v>
      </c>
      <c r="O1914" s="15">
        <v>1241</v>
      </c>
      <c r="P1914" s="15">
        <v>43</v>
      </c>
      <c r="R1914" s="15">
        <f>ROW('us01'!AQ1241)</f>
        <v>1241</v>
      </c>
      <c r="S1914" s="15">
        <f>COLUMN('us01'!AQ1241)</f>
        <v>43</v>
      </c>
    </row>
    <row r="1915" spans="3:19">
      <c r="C1915" s="476">
        <v>1240</v>
      </c>
      <c r="D1915" s="476">
        <v>43</v>
      </c>
      <c r="E1915" s="476"/>
      <c r="F1915" s="476">
        <v>1241</v>
      </c>
      <c r="G1915" s="15">
        <v>43</v>
      </c>
      <c r="I1915" s="15">
        <v>1241</v>
      </c>
      <c r="J1915" s="15">
        <v>43</v>
      </c>
      <c r="L1915" s="15">
        <v>1242</v>
      </c>
      <c r="M1915" s="15">
        <v>43</v>
      </c>
      <c r="O1915" s="15">
        <v>1242</v>
      </c>
      <c r="P1915" s="15">
        <v>43</v>
      </c>
      <c r="R1915" s="15">
        <f>ROW('us01'!AQ1242)</f>
        <v>1242</v>
      </c>
      <c r="S1915" s="15">
        <f>COLUMN('us01'!AQ1242)</f>
        <v>43</v>
      </c>
    </row>
    <row r="1916" spans="3:19">
      <c r="C1916" s="476">
        <v>1241</v>
      </c>
      <c r="D1916" s="476">
        <v>43</v>
      </c>
      <c r="E1916" s="476"/>
      <c r="F1916" s="476">
        <v>1242</v>
      </c>
      <c r="G1916" s="15">
        <v>43</v>
      </c>
      <c r="I1916" s="15">
        <v>1242</v>
      </c>
      <c r="J1916" s="15">
        <v>43</v>
      </c>
      <c r="L1916" s="15">
        <v>1243</v>
      </c>
      <c r="M1916" s="15">
        <v>43</v>
      </c>
      <c r="O1916" s="15">
        <v>1243</v>
      </c>
      <c r="P1916" s="15">
        <v>43</v>
      </c>
      <c r="R1916" s="15">
        <f>ROW('us01'!AQ1243)</f>
        <v>1243</v>
      </c>
      <c r="S1916" s="15">
        <f>COLUMN('us01'!AQ1243)</f>
        <v>43</v>
      </c>
    </row>
    <row r="1917" spans="3:19">
      <c r="C1917" s="476">
        <v>1242</v>
      </c>
      <c r="D1917" s="476">
        <v>43</v>
      </c>
      <c r="E1917" s="476"/>
      <c r="F1917" s="476">
        <v>1243</v>
      </c>
      <c r="G1917" s="15">
        <v>43</v>
      </c>
      <c r="I1917" s="15">
        <v>1243</v>
      </c>
      <c r="J1917" s="15">
        <v>43</v>
      </c>
      <c r="L1917" s="15">
        <v>1244</v>
      </c>
      <c r="M1917" s="15">
        <v>43</v>
      </c>
      <c r="O1917" s="15">
        <v>1244</v>
      </c>
      <c r="P1917" s="15">
        <v>43</v>
      </c>
      <c r="R1917" s="15">
        <f>ROW('us01'!AQ1244)</f>
        <v>1244</v>
      </c>
      <c r="S1917" s="15">
        <f>COLUMN('us01'!AQ1244)</f>
        <v>43</v>
      </c>
    </row>
    <row r="1918" spans="3:19">
      <c r="C1918" s="476">
        <v>1243</v>
      </c>
      <c r="D1918" s="476">
        <v>43</v>
      </c>
      <c r="E1918" s="476"/>
      <c r="F1918" s="476">
        <v>1244</v>
      </c>
      <c r="G1918" s="15">
        <v>43</v>
      </c>
      <c r="I1918" s="15">
        <v>1244</v>
      </c>
      <c r="J1918" s="15">
        <v>43</v>
      </c>
      <c r="L1918" s="15">
        <v>1245</v>
      </c>
      <c r="M1918" s="15">
        <v>43</v>
      </c>
      <c r="O1918" s="15">
        <v>1245</v>
      </c>
      <c r="P1918" s="15">
        <v>43</v>
      </c>
      <c r="R1918" s="15">
        <f>ROW('us01'!AQ1245)</f>
        <v>1245</v>
      </c>
      <c r="S1918" s="15">
        <f>COLUMN('us01'!AQ1245)</f>
        <v>43</v>
      </c>
    </row>
    <row r="1919" spans="3:19">
      <c r="C1919" s="476">
        <v>1244</v>
      </c>
      <c r="D1919" s="476">
        <v>43</v>
      </c>
      <c r="E1919" s="476"/>
      <c r="F1919" s="476">
        <v>1245</v>
      </c>
      <c r="G1919" s="15">
        <v>43</v>
      </c>
      <c r="I1919" s="15">
        <v>1245</v>
      </c>
      <c r="J1919" s="15">
        <v>43</v>
      </c>
      <c r="L1919" s="15">
        <v>1246</v>
      </c>
      <c r="M1919" s="15">
        <v>43</v>
      </c>
      <c r="O1919" s="15">
        <v>1246</v>
      </c>
      <c r="P1919" s="15">
        <v>43</v>
      </c>
      <c r="R1919" s="15">
        <f>ROW('us01'!AQ1246)</f>
        <v>1246</v>
      </c>
      <c r="S1919" s="15">
        <f>COLUMN('us01'!AQ1246)</f>
        <v>43</v>
      </c>
    </row>
    <row r="1920" spans="3:19">
      <c r="C1920" s="476">
        <v>1245</v>
      </c>
      <c r="D1920" s="476">
        <v>43</v>
      </c>
      <c r="E1920" s="476"/>
      <c r="F1920" s="476">
        <v>1246</v>
      </c>
      <c r="G1920" s="15">
        <v>43</v>
      </c>
      <c r="I1920" s="15">
        <v>1246</v>
      </c>
      <c r="J1920" s="15">
        <v>43</v>
      </c>
      <c r="L1920" s="15">
        <v>1247</v>
      </c>
      <c r="M1920" s="15">
        <v>43</v>
      </c>
      <c r="O1920" s="15">
        <v>1247</v>
      </c>
      <c r="P1920" s="15">
        <v>43</v>
      </c>
      <c r="R1920" s="15">
        <f>ROW('us01'!AQ1247)</f>
        <v>1247</v>
      </c>
      <c r="S1920" s="15">
        <f>COLUMN('us01'!AQ1247)</f>
        <v>43</v>
      </c>
    </row>
    <row r="1921" spans="3:19">
      <c r="C1921" s="476">
        <v>1246</v>
      </c>
      <c r="D1921" s="476">
        <v>43</v>
      </c>
      <c r="E1921" s="476"/>
      <c r="F1921" s="476">
        <v>1247</v>
      </c>
      <c r="G1921" s="15">
        <v>43</v>
      </c>
      <c r="I1921" s="15">
        <v>1247</v>
      </c>
      <c r="J1921" s="15">
        <v>43</v>
      </c>
      <c r="L1921" s="15">
        <v>1248</v>
      </c>
      <c r="M1921" s="15">
        <v>43</v>
      </c>
      <c r="O1921" s="15">
        <v>1248</v>
      </c>
      <c r="P1921" s="15">
        <v>43</v>
      </c>
      <c r="R1921" s="15">
        <f>ROW('us01'!AQ1248)</f>
        <v>1248</v>
      </c>
      <c r="S1921" s="15">
        <f>COLUMN('us01'!AQ1248)</f>
        <v>43</v>
      </c>
    </row>
    <row r="1922" spans="3:19">
      <c r="C1922" s="476">
        <v>1247</v>
      </c>
      <c r="D1922" s="476">
        <v>43</v>
      </c>
      <c r="E1922" s="476"/>
      <c r="F1922" s="476">
        <v>1248</v>
      </c>
      <c r="G1922" s="15">
        <v>43</v>
      </c>
      <c r="I1922" s="15">
        <v>1248</v>
      </c>
      <c r="J1922" s="15">
        <v>43</v>
      </c>
      <c r="L1922" s="15">
        <v>1249</v>
      </c>
      <c r="M1922" s="15">
        <v>43</v>
      </c>
      <c r="O1922" s="15">
        <v>1249</v>
      </c>
      <c r="P1922" s="15">
        <v>43</v>
      </c>
      <c r="R1922" s="15">
        <f>ROW('us01'!AQ1249)</f>
        <v>1249</v>
      </c>
      <c r="S1922" s="15">
        <f>COLUMN('us01'!AQ1249)</f>
        <v>43</v>
      </c>
    </row>
    <row r="1923" spans="3:19">
      <c r="C1923" s="476">
        <v>1193</v>
      </c>
      <c r="D1923" s="476">
        <v>47</v>
      </c>
      <c r="E1923" s="476"/>
      <c r="F1923" s="476">
        <v>1194</v>
      </c>
      <c r="G1923" s="15">
        <v>47</v>
      </c>
      <c r="I1923" s="15">
        <v>1194</v>
      </c>
      <c r="J1923" s="15">
        <v>47</v>
      </c>
      <c r="L1923" s="15">
        <v>1195</v>
      </c>
      <c r="M1923" s="15">
        <v>47</v>
      </c>
      <c r="O1923" s="15">
        <v>1195</v>
      </c>
      <c r="P1923" s="15">
        <v>47</v>
      </c>
      <c r="R1923" s="15">
        <f>ROW('us01'!AU1195)</f>
        <v>1195</v>
      </c>
      <c r="S1923" s="15">
        <f>COLUMN('us01'!AU1195)</f>
        <v>47</v>
      </c>
    </row>
    <row r="1924" spans="3:19">
      <c r="C1924" s="476">
        <v>1194</v>
      </c>
      <c r="D1924" s="476">
        <v>47</v>
      </c>
      <c r="E1924" s="476"/>
      <c r="F1924" s="476">
        <v>1195</v>
      </c>
      <c r="G1924" s="15">
        <v>47</v>
      </c>
      <c r="I1924" s="15">
        <v>1195</v>
      </c>
      <c r="J1924" s="15">
        <v>47</v>
      </c>
      <c r="L1924" s="15">
        <v>1196</v>
      </c>
      <c r="M1924" s="15">
        <v>47</v>
      </c>
      <c r="O1924" s="15">
        <v>1196</v>
      </c>
      <c r="P1924" s="15">
        <v>47</v>
      </c>
      <c r="R1924" s="15">
        <f>ROW('us01'!AU1196)</f>
        <v>1196</v>
      </c>
      <c r="S1924" s="15">
        <f>COLUMN('us01'!AU1196)</f>
        <v>47</v>
      </c>
    </row>
    <row r="1925" spans="3:19">
      <c r="C1925" s="476">
        <v>1195</v>
      </c>
      <c r="D1925" s="476">
        <v>47</v>
      </c>
      <c r="E1925" s="476"/>
      <c r="F1925" s="476">
        <v>1196</v>
      </c>
      <c r="G1925" s="15">
        <v>47</v>
      </c>
      <c r="I1925" s="15">
        <v>1196</v>
      </c>
      <c r="J1925" s="15">
        <v>47</v>
      </c>
      <c r="L1925" s="15">
        <v>1197</v>
      </c>
      <c r="M1925" s="15">
        <v>47</v>
      </c>
      <c r="O1925" s="15">
        <v>1197</v>
      </c>
      <c r="P1925" s="15">
        <v>47</v>
      </c>
      <c r="R1925" s="15">
        <f>ROW('us01'!AU1197)</f>
        <v>1197</v>
      </c>
      <c r="S1925" s="15">
        <f>COLUMN('us01'!AU1197)</f>
        <v>47</v>
      </c>
    </row>
    <row r="1926" spans="3:19">
      <c r="C1926" s="476">
        <v>1196</v>
      </c>
      <c r="D1926" s="476">
        <v>47</v>
      </c>
      <c r="E1926" s="476"/>
      <c r="F1926" s="476">
        <v>1197</v>
      </c>
      <c r="G1926" s="15">
        <v>47</v>
      </c>
      <c r="I1926" s="15">
        <v>1197</v>
      </c>
      <c r="J1926" s="15">
        <v>47</v>
      </c>
      <c r="L1926" s="15">
        <v>1198</v>
      </c>
      <c r="M1926" s="15">
        <v>47</v>
      </c>
      <c r="O1926" s="15">
        <v>1198</v>
      </c>
      <c r="P1926" s="15">
        <v>47</v>
      </c>
      <c r="R1926" s="15">
        <f>ROW('us01'!AU1198)</f>
        <v>1198</v>
      </c>
      <c r="S1926" s="15">
        <f>COLUMN('us01'!AU1198)</f>
        <v>47</v>
      </c>
    </row>
    <row r="1927" spans="3:19">
      <c r="C1927" s="476">
        <v>1197</v>
      </c>
      <c r="D1927" s="476">
        <v>47</v>
      </c>
      <c r="E1927" s="476"/>
      <c r="F1927" s="476">
        <v>1198</v>
      </c>
      <c r="G1927" s="15">
        <v>47</v>
      </c>
      <c r="I1927" s="15">
        <v>1198</v>
      </c>
      <c r="J1927" s="15">
        <v>47</v>
      </c>
      <c r="L1927" s="15">
        <v>1199</v>
      </c>
      <c r="M1927" s="15">
        <v>47</v>
      </c>
      <c r="O1927" s="15">
        <v>1199</v>
      </c>
      <c r="P1927" s="15">
        <v>47</v>
      </c>
      <c r="R1927" s="15">
        <f>ROW('us01'!AU1199)</f>
        <v>1199</v>
      </c>
      <c r="S1927" s="15">
        <f>COLUMN('us01'!AU1199)</f>
        <v>47</v>
      </c>
    </row>
    <row r="1928" spans="3:19">
      <c r="C1928" s="476">
        <v>1198</v>
      </c>
      <c r="D1928" s="476">
        <v>47</v>
      </c>
      <c r="E1928" s="476"/>
      <c r="F1928" s="476">
        <v>1199</v>
      </c>
      <c r="G1928" s="15">
        <v>47</v>
      </c>
      <c r="I1928" s="15">
        <v>1199</v>
      </c>
      <c r="J1928" s="15">
        <v>47</v>
      </c>
      <c r="L1928" s="15">
        <v>1200</v>
      </c>
      <c r="M1928" s="15">
        <v>47</v>
      </c>
      <c r="O1928" s="15">
        <v>1200</v>
      </c>
      <c r="P1928" s="15">
        <v>47</v>
      </c>
      <c r="R1928" s="15">
        <f>ROW('us01'!AU1200)</f>
        <v>1200</v>
      </c>
      <c r="S1928" s="15">
        <f>COLUMN('us01'!AU1200)</f>
        <v>47</v>
      </c>
    </row>
    <row r="1929" spans="3:19">
      <c r="C1929" s="476">
        <v>1199</v>
      </c>
      <c r="D1929" s="476">
        <v>47</v>
      </c>
      <c r="E1929" s="476"/>
      <c r="F1929" s="476">
        <v>1200</v>
      </c>
      <c r="G1929" s="15">
        <v>47</v>
      </c>
      <c r="I1929" s="15">
        <v>1200</v>
      </c>
      <c r="J1929" s="15">
        <v>47</v>
      </c>
      <c r="L1929" s="15">
        <v>1201</v>
      </c>
      <c r="M1929" s="15">
        <v>47</v>
      </c>
      <c r="O1929" s="15">
        <v>1201</v>
      </c>
      <c r="P1929" s="15">
        <v>47</v>
      </c>
      <c r="R1929" s="15">
        <f>ROW('us01'!AU1201)</f>
        <v>1201</v>
      </c>
      <c r="S1929" s="15">
        <f>COLUMN('us01'!AU1201)</f>
        <v>47</v>
      </c>
    </row>
    <row r="1930" spans="3:19">
      <c r="C1930" s="476">
        <v>1200</v>
      </c>
      <c r="D1930" s="476">
        <v>47</v>
      </c>
      <c r="E1930" s="476"/>
      <c r="F1930" s="476">
        <v>1201</v>
      </c>
      <c r="G1930" s="15">
        <v>47</v>
      </c>
      <c r="I1930" s="15">
        <v>1201</v>
      </c>
      <c r="J1930" s="15">
        <v>47</v>
      </c>
      <c r="L1930" s="15">
        <v>1202</v>
      </c>
      <c r="M1930" s="15">
        <v>47</v>
      </c>
      <c r="O1930" s="15">
        <v>1202</v>
      </c>
      <c r="P1930" s="15">
        <v>47</v>
      </c>
      <c r="R1930" s="15">
        <f>ROW('us01'!AU1202)</f>
        <v>1202</v>
      </c>
      <c r="S1930" s="15">
        <f>COLUMN('us01'!AU1202)</f>
        <v>47</v>
      </c>
    </row>
    <row r="1931" spans="3:19">
      <c r="C1931" s="476">
        <v>1201</v>
      </c>
      <c r="D1931" s="476">
        <v>47</v>
      </c>
      <c r="E1931" s="476"/>
      <c r="F1931" s="476">
        <v>1202</v>
      </c>
      <c r="G1931" s="15">
        <v>47</v>
      </c>
      <c r="I1931" s="15">
        <v>1202</v>
      </c>
      <c r="J1931" s="15">
        <v>47</v>
      </c>
      <c r="L1931" s="15">
        <v>1203</v>
      </c>
      <c r="M1931" s="15">
        <v>47</v>
      </c>
      <c r="O1931" s="15">
        <v>1203</v>
      </c>
      <c r="P1931" s="15">
        <v>47</v>
      </c>
      <c r="R1931" s="15">
        <f>ROW('us01'!AU1203)</f>
        <v>1203</v>
      </c>
      <c r="S1931" s="15">
        <f>COLUMN('us01'!AU1203)</f>
        <v>47</v>
      </c>
    </row>
    <row r="1932" spans="3:19">
      <c r="C1932" s="476">
        <v>1202</v>
      </c>
      <c r="D1932" s="476">
        <v>47</v>
      </c>
      <c r="E1932" s="476"/>
      <c r="F1932" s="476">
        <v>1203</v>
      </c>
      <c r="G1932" s="15">
        <v>47</v>
      </c>
      <c r="I1932" s="15">
        <v>1203</v>
      </c>
      <c r="J1932" s="15">
        <v>47</v>
      </c>
      <c r="L1932" s="15">
        <v>1204</v>
      </c>
      <c r="M1932" s="15">
        <v>47</v>
      </c>
      <c r="O1932" s="15">
        <v>1204</v>
      </c>
      <c r="P1932" s="15">
        <v>47</v>
      </c>
      <c r="R1932" s="15">
        <f>ROW('us01'!AU1204)</f>
        <v>1204</v>
      </c>
      <c r="S1932" s="15">
        <f>COLUMN('us01'!AU1204)</f>
        <v>47</v>
      </c>
    </row>
    <row r="1933" spans="3:19">
      <c r="C1933" s="476">
        <v>1203</v>
      </c>
      <c r="D1933" s="476">
        <v>47</v>
      </c>
      <c r="E1933" s="476"/>
      <c r="F1933" s="476">
        <v>1204</v>
      </c>
      <c r="G1933" s="15">
        <v>47</v>
      </c>
      <c r="I1933" s="15">
        <v>1204</v>
      </c>
      <c r="J1933" s="15">
        <v>47</v>
      </c>
      <c r="L1933" s="15">
        <v>1205</v>
      </c>
      <c r="M1933" s="15">
        <v>47</v>
      </c>
      <c r="O1933" s="15">
        <v>1205</v>
      </c>
      <c r="P1933" s="15">
        <v>47</v>
      </c>
      <c r="R1933" s="15">
        <f>ROW('us01'!AU1205)</f>
        <v>1205</v>
      </c>
      <c r="S1933" s="15">
        <f>COLUMN('us01'!AU1205)</f>
        <v>47</v>
      </c>
    </row>
    <row r="1934" spans="3:19">
      <c r="C1934" s="476">
        <v>1204</v>
      </c>
      <c r="D1934" s="476">
        <v>47</v>
      </c>
      <c r="E1934" s="476"/>
      <c r="F1934" s="476">
        <v>1205</v>
      </c>
      <c r="G1934" s="15">
        <v>47</v>
      </c>
      <c r="I1934" s="15">
        <v>1205</v>
      </c>
      <c r="J1934" s="15">
        <v>47</v>
      </c>
      <c r="L1934" s="15">
        <v>1206</v>
      </c>
      <c r="M1934" s="15">
        <v>47</v>
      </c>
      <c r="O1934" s="15">
        <v>1206</v>
      </c>
      <c r="P1934" s="15">
        <v>47</v>
      </c>
      <c r="R1934" s="15">
        <f>ROW('us01'!AU1206)</f>
        <v>1206</v>
      </c>
      <c r="S1934" s="15">
        <f>COLUMN('us01'!AU1206)</f>
        <v>47</v>
      </c>
    </row>
    <row r="1935" spans="3:19">
      <c r="C1935" s="476">
        <v>1205</v>
      </c>
      <c r="D1935" s="476">
        <v>47</v>
      </c>
      <c r="E1935" s="476"/>
      <c r="F1935" s="476">
        <v>1206</v>
      </c>
      <c r="G1935" s="15">
        <v>47</v>
      </c>
      <c r="I1935" s="15">
        <v>1206</v>
      </c>
      <c r="J1935" s="15">
        <v>47</v>
      </c>
      <c r="L1935" s="15">
        <v>1207</v>
      </c>
      <c r="M1935" s="15">
        <v>47</v>
      </c>
      <c r="O1935" s="15">
        <v>1207</v>
      </c>
      <c r="P1935" s="15">
        <v>47</v>
      </c>
      <c r="R1935" s="15">
        <f>ROW('us01'!AU1207)</f>
        <v>1207</v>
      </c>
      <c r="S1935" s="15">
        <f>COLUMN('us01'!AU1207)</f>
        <v>47</v>
      </c>
    </row>
    <row r="1936" spans="3:19">
      <c r="C1936" s="476">
        <v>1206</v>
      </c>
      <c r="D1936" s="476">
        <v>47</v>
      </c>
      <c r="E1936" s="476"/>
      <c r="F1936" s="476">
        <v>1207</v>
      </c>
      <c r="G1936" s="15">
        <v>47</v>
      </c>
      <c r="I1936" s="15">
        <v>1207</v>
      </c>
      <c r="J1936" s="15">
        <v>47</v>
      </c>
      <c r="L1936" s="15">
        <v>1208</v>
      </c>
      <c r="M1936" s="15">
        <v>47</v>
      </c>
      <c r="O1936" s="15">
        <v>1208</v>
      </c>
      <c r="P1936" s="15">
        <v>47</v>
      </c>
      <c r="R1936" s="15">
        <f>ROW('us01'!AU1208)</f>
        <v>1208</v>
      </c>
      <c r="S1936" s="15">
        <f>COLUMN('us01'!AU1208)</f>
        <v>47</v>
      </c>
    </row>
    <row r="1937" spans="3:19">
      <c r="C1937" s="476">
        <v>1207</v>
      </c>
      <c r="D1937" s="476">
        <v>47</v>
      </c>
      <c r="E1937" s="476"/>
      <c r="F1937" s="476">
        <v>1208</v>
      </c>
      <c r="G1937" s="15">
        <v>47</v>
      </c>
      <c r="I1937" s="15">
        <v>1208</v>
      </c>
      <c r="J1937" s="15">
        <v>47</v>
      </c>
      <c r="L1937" s="15">
        <v>1209</v>
      </c>
      <c r="M1937" s="15">
        <v>47</v>
      </c>
      <c r="O1937" s="15">
        <v>1209</v>
      </c>
      <c r="P1937" s="15">
        <v>47</v>
      </c>
      <c r="R1937" s="15">
        <f>ROW('us01'!AU1209)</f>
        <v>1209</v>
      </c>
      <c r="S1937" s="15">
        <f>COLUMN('us01'!AU1209)</f>
        <v>47</v>
      </c>
    </row>
    <row r="1938" spans="3:19">
      <c r="C1938" s="476">
        <v>1208</v>
      </c>
      <c r="D1938" s="476">
        <v>47</v>
      </c>
      <c r="E1938" s="476"/>
      <c r="F1938" s="476">
        <v>1209</v>
      </c>
      <c r="G1938" s="15">
        <v>47</v>
      </c>
      <c r="I1938" s="15">
        <v>1209</v>
      </c>
      <c r="J1938" s="15">
        <v>47</v>
      </c>
      <c r="L1938" s="15">
        <v>1210</v>
      </c>
      <c r="M1938" s="15">
        <v>47</v>
      </c>
      <c r="O1938" s="15">
        <v>1210</v>
      </c>
      <c r="P1938" s="15">
        <v>47</v>
      </c>
      <c r="R1938" s="15">
        <f>ROW('us01'!AU1210)</f>
        <v>1210</v>
      </c>
      <c r="S1938" s="15">
        <f>COLUMN('us01'!AU1210)</f>
        <v>47</v>
      </c>
    </row>
    <row r="1939" spans="3:19">
      <c r="C1939" s="476">
        <v>1209</v>
      </c>
      <c r="D1939" s="476">
        <v>47</v>
      </c>
      <c r="E1939" s="476"/>
      <c r="F1939" s="476">
        <v>1210</v>
      </c>
      <c r="G1939" s="15">
        <v>47</v>
      </c>
      <c r="I1939" s="15">
        <v>1210</v>
      </c>
      <c r="J1939" s="15">
        <v>47</v>
      </c>
      <c r="L1939" s="15">
        <v>1211</v>
      </c>
      <c r="M1939" s="15">
        <v>47</v>
      </c>
      <c r="O1939" s="15">
        <v>1211</v>
      </c>
      <c r="P1939" s="15">
        <v>47</v>
      </c>
      <c r="R1939" s="15">
        <f>ROW('us01'!AU1211)</f>
        <v>1211</v>
      </c>
      <c r="S1939" s="15">
        <f>COLUMN('us01'!AU1211)</f>
        <v>47</v>
      </c>
    </row>
    <row r="1940" spans="3:19">
      <c r="C1940" s="476">
        <v>1210</v>
      </c>
      <c r="D1940" s="476">
        <v>47</v>
      </c>
      <c r="E1940" s="476"/>
      <c r="F1940" s="476">
        <v>1211</v>
      </c>
      <c r="G1940" s="15">
        <v>47</v>
      </c>
      <c r="I1940" s="15">
        <v>1211</v>
      </c>
      <c r="J1940" s="15">
        <v>47</v>
      </c>
      <c r="L1940" s="15">
        <v>1212</v>
      </c>
      <c r="M1940" s="15">
        <v>47</v>
      </c>
      <c r="O1940" s="15">
        <v>1212</v>
      </c>
      <c r="P1940" s="15">
        <v>47</v>
      </c>
      <c r="R1940" s="15">
        <f>ROW('us01'!AU1212)</f>
        <v>1212</v>
      </c>
      <c r="S1940" s="15">
        <f>COLUMN('us01'!AU1212)</f>
        <v>47</v>
      </c>
    </row>
    <row r="1941" spans="3:19">
      <c r="C1941" s="476">
        <v>1211</v>
      </c>
      <c r="D1941" s="476">
        <v>47</v>
      </c>
      <c r="E1941" s="476"/>
      <c r="F1941" s="476">
        <v>1212</v>
      </c>
      <c r="G1941" s="15">
        <v>47</v>
      </c>
      <c r="I1941" s="15">
        <v>1212</v>
      </c>
      <c r="J1941" s="15">
        <v>47</v>
      </c>
      <c r="L1941" s="15">
        <v>1213</v>
      </c>
      <c r="M1941" s="15">
        <v>47</v>
      </c>
      <c r="O1941" s="15">
        <v>1213</v>
      </c>
      <c r="P1941" s="15">
        <v>47</v>
      </c>
      <c r="R1941" s="15">
        <f>ROW('us01'!AU1213)</f>
        <v>1213</v>
      </c>
      <c r="S1941" s="15">
        <f>COLUMN('us01'!AU1213)</f>
        <v>47</v>
      </c>
    </row>
    <row r="1942" spans="3:19">
      <c r="C1942" s="476">
        <v>1212</v>
      </c>
      <c r="D1942" s="476">
        <v>47</v>
      </c>
      <c r="E1942" s="476"/>
      <c r="F1942" s="476">
        <v>1213</v>
      </c>
      <c r="G1942" s="15">
        <v>47</v>
      </c>
      <c r="I1942" s="15">
        <v>1213</v>
      </c>
      <c r="J1942" s="15">
        <v>47</v>
      </c>
      <c r="L1942" s="15">
        <v>1214</v>
      </c>
      <c r="M1942" s="15">
        <v>47</v>
      </c>
      <c r="O1942" s="15">
        <v>1214</v>
      </c>
      <c r="P1942" s="15">
        <v>47</v>
      </c>
      <c r="R1942" s="15">
        <f>ROW('us01'!AU1214)</f>
        <v>1214</v>
      </c>
      <c r="S1942" s="15">
        <f>COLUMN('us01'!AU1214)</f>
        <v>47</v>
      </c>
    </row>
    <row r="1943" spans="3:19">
      <c r="C1943" s="476">
        <v>1213</v>
      </c>
      <c r="D1943" s="476">
        <v>47</v>
      </c>
      <c r="E1943" s="476"/>
      <c r="F1943" s="476">
        <v>1214</v>
      </c>
      <c r="G1943" s="15">
        <v>47</v>
      </c>
      <c r="I1943" s="15">
        <v>1214</v>
      </c>
      <c r="J1943" s="15">
        <v>47</v>
      </c>
      <c r="L1943" s="15">
        <v>1215</v>
      </c>
      <c r="M1943" s="15">
        <v>47</v>
      </c>
      <c r="O1943" s="15">
        <v>1215</v>
      </c>
      <c r="P1943" s="15">
        <v>47</v>
      </c>
      <c r="R1943" s="15">
        <f>ROW('us01'!AU1215)</f>
        <v>1215</v>
      </c>
      <c r="S1943" s="15">
        <f>COLUMN('us01'!AU1215)</f>
        <v>47</v>
      </c>
    </row>
    <row r="1944" spans="3:19">
      <c r="C1944" s="476">
        <v>1214</v>
      </c>
      <c r="D1944" s="476">
        <v>47</v>
      </c>
      <c r="E1944" s="476"/>
      <c r="F1944" s="476">
        <v>1215</v>
      </c>
      <c r="G1944" s="15">
        <v>47</v>
      </c>
      <c r="I1944" s="15">
        <v>1215</v>
      </c>
      <c r="J1944" s="15">
        <v>47</v>
      </c>
      <c r="L1944" s="15">
        <v>1216</v>
      </c>
      <c r="M1944" s="15">
        <v>47</v>
      </c>
      <c r="O1944" s="15">
        <v>1216</v>
      </c>
      <c r="P1944" s="15">
        <v>47</v>
      </c>
      <c r="R1944" s="15">
        <f>ROW('us01'!AU1216)</f>
        <v>1216</v>
      </c>
      <c r="S1944" s="15">
        <f>COLUMN('us01'!AU1216)</f>
        <v>47</v>
      </c>
    </row>
    <row r="1945" spans="3:19">
      <c r="C1945" s="476">
        <v>1215</v>
      </c>
      <c r="D1945" s="476">
        <v>47</v>
      </c>
      <c r="E1945" s="476"/>
      <c r="F1945" s="476">
        <v>1216</v>
      </c>
      <c r="G1945" s="15">
        <v>47</v>
      </c>
      <c r="I1945" s="15">
        <v>1216</v>
      </c>
      <c r="J1945" s="15">
        <v>47</v>
      </c>
      <c r="L1945" s="15">
        <v>1217</v>
      </c>
      <c r="M1945" s="15">
        <v>47</v>
      </c>
      <c r="O1945" s="15">
        <v>1217</v>
      </c>
      <c r="P1945" s="15">
        <v>47</v>
      </c>
      <c r="R1945" s="15">
        <f>ROW('us01'!AU1217)</f>
        <v>1217</v>
      </c>
      <c r="S1945" s="15">
        <f>COLUMN('us01'!AU1217)</f>
        <v>47</v>
      </c>
    </row>
    <row r="1946" spans="3:19">
      <c r="C1946" s="476">
        <v>1216</v>
      </c>
      <c r="D1946" s="476">
        <v>47</v>
      </c>
      <c r="E1946" s="476"/>
      <c r="F1946" s="476">
        <v>1217</v>
      </c>
      <c r="G1946" s="15">
        <v>47</v>
      </c>
      <c r="I1946" s="15">
        <v>1217</v>
      </c>
      <c r="J1946" s="15">
        <v>47</v>
      </c>
      <c r="L1946" s="15">
        <v>1218</v>
      </c>
      <c r="M1946" s="15">
        <v>47</v>
      </c>
      <c r="O1946" s="15">
        <v>1218</v>
      </c>
      <c r="P1946" s="15">
        <v>47</v>
      </c>
      <c r="R1946" s="15">
        <f>ROW('us01'!AU1218)</f>
        <v>1218</v>
      </c>
      <c r="S1946" s="15">
        <f>COLUMN('us01'!AU1218)</f>
        <v>47</v>
      </c>
    </row>
    <row r="1947" spans="3:19">
      <c r="C1947" s="476">
        <v>1217</v>
      </c>
      <c r="D1947" s="476">
        <v>47</v>
      </c>
      <c r="E1947" s="476"/>
      <c r="F1947" s="476">
        <v>1218</v>
      </c>
      <c r="G1947" s="15">
        <v>47</v>
      </c>
      <c r="I1947" s="15">
        <v>1218</v>
      </c>
      <c r="J1947" s="15">
        <v>47</v>
      </c>
      <c r="L1947" s="15">
        <v>1219</v>
      </c>
      <c r="M1947" s="15">
        <v>47</v>
      </c>
      <c r="O1947" s="15">
        <v>1219</v>
      </c>
      <c r="P1947" s="15">
        <v>47</v>
      </c>
      <c r="R1947" s="15">
        <f>ROW('us01'!AU1219)</f>
        <v>1219</v>
      </c>
      <c r="S1947" s="15">
        <f>COLUMN('us01'!AU1219)</f>
        <v>47</v>
      </c>
    </row>
    <row r="1948" spans="3:19">
      <c r="C1948" s="476">
        <v>1218</v>
      </c>
      <c r="D1948" s="476">
        <v>47</v>
      </c>
      <c r="E1948" s="476"/>
      <c r="F1948" s="476">
        <v>1219</v>
      </c>
      <c r="G1948" s="15">
        <v>47</v>
      </c>
      <c r="I1948" s="15">
        <v>1219</v>
      </c>
      <c r="J1948" s="15">
        <v>47</v>
      </c>
      <c r="L1948" s="15">
        <v>1220</v>
      </c>
      <c r="M1948" s="15">
        <v>47</v>
      </c>
      <c r="O1948" s="15">
        <v>1220</v>
      </c>
      <c r="P1948" s="15">
        <v>47</v>
      </c>
      <c r="R1948" s="15">
        <f>ROW('us01'!AU1220)</f>
        <v>1220</v>
      </c>
      <c r="S1948" s="15">
        <f>COLUMN('us01'!AU1220)</f>
        <v>47</v>
      </c>
    </row>
    <row r="1949" spans="3:19">
      <c r="C1949" s="476">
        <v>1219</v>
      </c>
      <c r="D1949" s="476">
        <v>47</v>
      </c>
      <c r="E1949" s="476"/>
      <c r="F1949" s="476">
        <v>1220</v>
      </c>
      <c r="G1949" s="15">
        <v>47</v>
      </c>
      <c r="I1949" s="15">
        <v>1220</v>
      </c>
      <c r="J1949" s="15">
        <v>47</v>
      </c>
      <c r="L1949" s="15">
        <v>1221</v>
      </c>
      <c r="M1949" s="15">
        <v>47</v>
      </c>
      <c r="O1949" s="15">
        <v>1221</v>
      </c>
      <c r="P1949" s="15">
        <v>47</v>
      </c>
      <c r="R1949" s="15">
        <f>ROW('us01'!AU1221)</f>
        <v>1221</v>
      </c>
      <c r="S1949" s="15">
        <f>COLUMN('us01'!AU1221)</f>
        <v>47</v>
      </c>
    </row>
    <row r="1950" spans="3:19">
      <c r="C1950" s="476">
        <v>1220</v>
      </c>
      <c r="D1950" s="476">
        <v>47</v>
      </c>
      <c r="E1950" s="476"/>
      <c r="F1950" s="476">
        <v>1221</v>
      </c>
      <c r="G1950" s="15">
        <v>47</v>
      </c>
      <c r="I1950" s="15">
        <v>1221</v>
      </c>
      <c r="J1950" s="15">
        <v>47</v>
      </c>
      <c r="L1950" s="15">
        <v>1222</v>
      </c>
      <c r="M1950" s="15">
        <v>47</v>
      </c>
      <c r="O1950" s="15">
        <v>1222</v>
      </c>
      <c r="P1950" s="15">
        <v>47</v>
      </c>
      <c r="R1950" s="15">
        <f>ROW('us01'!AU1222)</f>
        <v>1222</v>
      </c>
      <c r="S1950" s="15">
        <f>COLUMN('us01'!AU1222)</f>
        <v>47</v>
      </c>
    </row>
    <row r="1951" spans="3:19">
      <c r="C1951" s="476">
        <v>1221</v>
      </c>
      <c r="D1951" s="476">
        <v>47</v>
      </c>
      <c r="E1951" s="476"/>
      <c r="F1951" s="476">
        <v>1222</v>
      </c>
      <c r="G1951" s="15">
        <v>47</v>
      </c>
      <c r="I1951" s="15">
        <v>1222</v>
      </c>
      <c r="J1951" s="15">
        <v>47</v>
      </c>
      <c r="L1951" s="15">
        <v>1223</v>
      </c>
      <c r="M1951" s="15">
        <v>47</v>
      </c>
      <c r="O1951" s="15">
        <v>1223</v>
      </c>
      <c r="P1951" s="15">
        <v>47</v>
      </c>
      <c r="R1951" s="15">
        <f>ROW('us01'!AU1223)</f>
        <v>1223</v>
      </c>
      <c r="S1951" s="15">
        <f>COLUMN('us01'!AU1223)</f>
        <v>47</v>
      </c>
    </row>
    <row r="1952" spans="3:19">
      <c r="C1952" s="476">
        <v>1222</v>
      </c>
      <c r="D1952" s="476">
        <v>47</v>
      </c>
      <c r="E1952" s="476"/>
      <c r="F1952" s="476">
        <v>1223</v>
      </c>
      <c r="G1952" s="15">
        <v>47</v>
      </c>
      <c r="I1952" s="15">
        <v>1223</v>
      </c>
      <c r="J1952" s="15">
        <v>47</v>
      </c>
      <c r="L1952" s="15">
        <v>1224</v>
      </c>
      <c r="M1952" s="15">
        <v>47</v>
      </c>
      <c r="O1952" s="15">
        <v>1224</v>
      </c>
      <c r="P1952" s="15">
        <v>47</v>
      </c>
      <c r="R1952" s="15">
        <f>ROW('us01'!AU1224)</f>
        <v>1224</v>
      </c>
      <c r="S1952" s="15">
        <f>COLUMN('us01'!AU1224)</f>
        <v>47</v>
      </c>
    </row>
    <row r="1953" spans="3:19">
      <c r="C1953" s="476">
        <v>1223</v>
      </c>
      <c r="D1953" s="476">
        <v>47</v>
      </c>
      <c r="E1953" s="476"/>
      <c r="F1953" s="476">
        <v>1224</v>
      </c>
      <c r="G1953" s="15">
        <v>47</v>
      </c>
      <c r="I1953" s="15">
        <v>1224</v>
      </c>
      <c r="J1953" s="15">
        <v>47</v>
      </c>
      <c r="L1953" s="15">
        <v>1225</v>
      </c>
      <c r="M1953" s="15">
        <v>47</v>
      </c>
      <c r="O1953" s="15">
        <v>1225</v>
      </c>
      <c r="P1953" s="15">
        <v>47</v>
      </c>
      <c r="R1953" s="15">
        <f>ROW('us01'!AU1225)</f>
        <v>1225</v>
      </c>
      <c r="S1953" s="15">
        <f>COLUMN('us01'!AU1225)</f>
        <v>47</v>
      </c>
    </row>
    <row r="1954" spans="3:19">
      <c r="C1954" s="476">
        <v>1224</v>
      </c>
      <c r="D1954" s="476">
        <v>47</v>
      </c>
      <c r="E1954" s="476"/>
      <c r="F1954" s="476">
        <v>1225</v>
      </c>
      <c r="G1954" s="15">
        <v>47</v>
      </c>
      <c r="I1954" s="15">
        <v>1225</v>
      </c>
      <c r="J1954" s="15">
        <v>47</v>
      </c>
      <c r="L1954" s="15">
        <v>1226</v>
      </c>
      <c r="M1954" s="15">
        <v>47</v>
      </c>
      <c r="O1954" s="15">
        <v>1226</v>
      </c>
      <c r="P1954" s="15">
        <v>47</v>
      </c>
      <c r="R1954" s="15">
        <f>ROW('us01'!AU1226)</f>
        <v>1226</v>
      </c>
      <c r="S1954" s="15">
        <f>COLUMN('us01'!AU1226)</f>
        <v>47</v>
      </c>
    </row>
    <row r="1955" spans="3:19">
      <c r="C1955" s="476">
        <v>1225</v>
      </c>
      <c r="D1955" s="476">
        <v>47</v>
      </c>
      <c r="E1955" s="476"/>
      <c r="F1955" s="476">
        <v>1226</v>
      </c>
      <c r="G1955" s="15">
        <v>47</v>
      </c>
      <c r="I1955" s="15">
        <v>1226</v>
      </c>
      <c r="J1955" s="15">
        <v>47</v>
      </c>
      <c r="L1955" s="15">
        <v>1227</v>
      </c>
      <c r="M1955" s="15">
        <v>47</v>
      </c>
      <c r="O1955" s="15">
        <v>1227</v>
      </c>
      <c r="P1955" s="15">
        <v>47</v>
      </c>
      <c r="R1955" s="15">
        <f>ROW('us01'!AU1227)</f>
        <v>1227</v>
      </c>
      <c r="S1955" s="15">
        <f>COLUMN('us01'!AU1227)</f>
        <v>47</v>
      </c>
    </row>
    <row r="1956" spans="3:19">
      <c r="C1956" s="476">
        <v>1226</v>
      </c>
      <c r="D1956" s="476">
        <v>47</v>
      </c>
      <c r="E1956" s="476"/>
      <c r="F1956" s="476">
        <v>1227</v>
      </c>
      <c r="G1956" s="15">
        <v>47</v>
      </c>
      <c r="I1956" s="15">
        <v>1227</v>
      </c>
      <c r="J1956" s="15">
        <v>47</v>
      </c>
      <c r="L1956" s="15">
        <v>1228</v>
      </c>
      <c r="M1956" s="15">
        <v>47</v>
      </c>
      <c r="O1956" s="15">
        <v>1228</v>
      </c>
      <c r="P1956" s="15">
        <v>47</v>
      </c>
      <c r="R1956" s="15">
        <f>ROW('us01'!AU1228)</f>
        <v>1228</v>
      </c>
      <c r="S1956" s="15">
        <f>COLUMN('us01'!AU1228)</f>
        <v>47</v>
      </c>
    </row>
    <row r="1957" spans="3:19">
      <c r="C1957" s="476">
        <v>1227</v>
      </c>
      <c r="D1957" s="476">
        <v>47</v>
      </c>
      <c r="E1957" s="476"/>
      <c r="F1957" s="476">
        <v>1228</v>
      </c>
      <c r="G1957" s="15">
        <v>47</v>
      </c>
      <c r="I1957" s="15">
        <v>1228</v>
      </c>
      <c r="J1957" s="15">
        <v>47</v>
      </c>
      <c r="L1957" s="15">
        <v>1229</v>
      </c>
      <c r="M1957" s="15">
        <v>47</v>
      </c>
      <c r="O1957" s="15">
        <v>1229</v>
      </c>
      <c r="P1957" s="15">
        <v>47</v>
      </c>
      <c r="R1957" s="15">
        <f>ROW('us01'!AU1229)</f>
        <v>1229</v>
      </c>
      <c r="S1957" s="15">
        <f>COLUMN('us01'!AU1229)</f>
        <v>47</v>
      </c>
    </row>
    <row r="1958" spans="3:19">
      <c r="C1958" s="476">
        <v>1228</v>
      </c>
      <c r="D1958" s="476">
        <v>47</v>
      </c>
      <c r="E1958" s="476"/>
      <c r="F1958" s="476">
        <v>1229</v>
      </c>
      <c r="G1958" s="15">
        <v>47</v>
      </c>
      <c r="I1958" s="15">
        <v>1229</v>
      </c>
      <c r="J1958" s="15">
        <v>47</v>
      </c>
      <c r="L1958" s="15">
        <v>1230</v>
      </c>
      <c r="M1958" s="15">
        <v>47</v>
      </c>
      <c r="O1958" s="15">
        <v>1230</v>
      </c>
      <c r="P1958" s="15">
        <v>47</v>
      </c>
      <c r="R1958" s="15">
        <f>ROW('us01'!AU1230)</f>
        <v>1230</v>
      </c>
      <c r="S1958" s="15">
        <f>COLUMN('us01'!AU1230)</f>
        <v>47</v>
      </c>
    </row>
    <row r="1959" spans="3:19">
      <c r="C1959" s="476">
        <v>1229</v>
      </c>
      <c r="D1959" s="476">
        <v>47</v>
      </c>
      <c r="E1959" s="476"/>
      <c r="F1959" s="476">
        <v>1230</v>
      </c>
      <c r="G1959" s="15">
        <v>47</v>
      </c>
      <c r="I1959" s="15">
        <v>1230</v>
      </c>
      <c r="J1959" s="15">
        <v>47</v>
      </c>
      <c r="L1959" s="15">
        <v>1231</v>
      </c>
      <c r="M1959" s="15">
        <v>47</v>
      </c>
      <c r="O1959" s="15">
        <v>1231</v>
      </c>
      <c r="P1959" s="15">
        <v>47</v>
      </c>
      <c r="R1959" s="15">
        <f>ROW('us01'!AU1231)</f>
        <v>1231</v>
      </c>
      <c r="S1959" s="15">
        <f>COLUMN('us01'!AU1231)</f>
        <v>47</v>
      </c>
    </row>
    <row r="1960" spans="3:19">
      <c r="C1960" s="476">
        <v>1230</v>
      </c>
      <c r="D1960" s="476">
        <v>47</v>
      </c>
      <c r="E1960" s="476"/>
      <c r="F1960" s="476">
        <v>1231</v>
      </c>
      <c r="G1960" s="15">
        <v>47</v>
      </c>
      <c r="I1960" s="15">
        <v>1231</v>
      </c>
      <c r="J1960" s="15">
        <v>47</v>
      </c>
      <c r="L1960" s="15">
        <v>1232</v>
      </c>
      <c r="M1960" s="15">
        <v>47</v>
      </c>
      <c r="O1960" s="15">
        <v>1232</v>
      </c>
      <c r="P1960" s="15">
        <v>47</v>
      </c>
      <c r="R1960" s="15">
        <f>ROW('us01'!AU1232)</f>
        <v>1232</v>
      </c>
      <c r="S1960" s="15">
        <f>COLUMN('us01'!AU1232)</f>
        <v>47</v>
      </c>
    </row>
    <row r="1961" spans="3:19">
      <c r="C1961" s="476">
        <v>1231</v>
      </c>
      <c r="D1961" s="476">
        <v>47</v>
      </c>
      <c r="E1961" s="476"/>
      <c r="F1961" s="476">
        <v>1232</v>
      </c>
      <c r="G1961" s="15">
        <v>47</v>
      </c>
      <c r="I1961" s="15">
        <v>1232</v>
      </c>
      <c r="J1961" s="15">
        <v>47</v>
      </c>
      <c r="L1961" s="15">
        <v>1233</v>
      </c>
      <c r="M1961" s="15">
        <v>47</v>
      </c>
      <c r="O1961" s="15">
        <v>1233</v>
      </c>
      <c r="P1961" s="15">
        <v>47</v>
      </c>
      <c r="R1961" s="15">
        <f>ROW('us01'!AU1233)</f>
        <v>1233</v>
      </c>
      <c r="S1961" s="15">
        <f>COLUMN('us01'!AU1233)</f>
        <v>47</v>
      </c>
    </row>
    <row r="1962" spans="3:19">
      <c r="C1962" s="476">
        <v>1232</v>
      </c>
      <c r="D1962" s="476">
        <v>47</v>
      </c>
      <c r="E1962" s="476"/>
      <c r="F1962" s="476">
        <v>1233</v>
      </c>
      <c r="G1962" s="15">
        <v>47</v>
      </c>
      <c r="I1962" s="15">
        <v>1233</v>
      </c>
      <c r="J1962" s="15">
        <v>47</v>
      </c>
      <c r="L1962" s="15">
        <v>1234</v>
      </c>
      <c r="M1962" s="15">
        <v>47</v>
      </c>
      <c r="O1962" s="15">
        <v>1234</v>
      </c>
      <c r="P1962" s="15">
        <v>47</v>
      </c>
      <c r="R1962" s="15">
        <f>ROW('us01'!AU1234)</f>
        <v>1234</v>
      </c>
      <c r="S1962" s="15">
        <f>COLUMN('us01'!AU1234)</f>
        <v>47</v>
      </c>
    </row>
    <row r="1963" spans="3:19">
      <c r="C1963" s="476">
        <v>1233</v>
      </c>
      <c r="D1963" s="476">
        <v>47</v>
      </c>
      <c r="E1963" s="476"/>
      <c r="F1963" s="476">
        <v>1234</v>
      </c>
      <c r="G1963" s="15">
        <v>47</v>
      </c>
      <c r="I1963" s="15">
        <v>1234</v>
      </c>
      <c r="J1963" s="15">
        <v>47</v>
      </c>
      <c r="L1963" s="15">
        <v>1235</v>
      </c>
      <c r="M1963" s="15">
        <v>47</v>
      </c>
      <c r="O1963" s="15">
        <v>1235</v>
      </c>
      <c r="P1963" s="15">
        <v>47</v>
      </c>
      <c r="R1963" s="15">
        <f>ROW('us01'!AU1235)</f>
        <v>1235</v>
      </c>
      <c r="S1963" s="15">
        <f>COLUMN('us01'!AU1235)</f>
        <v>47</v>
      </c>
    </row>
    <row r="1964" spans="3:19">
      <c r="C1964" s="476">
        <v>1234</v>
      </c>
      <c r="D1964" s="476">
        <v>47</v>
      </c>
      <c r="E1964" s="476"/>
      <c r="F1964" s="476">
        <v>1235</v>
      </c>
      <c r="G1964" s="15">
        <v>47</v>
      </c>
      <c r="I1964" s="15">
        <v>1235</v>
      </c>
      <c r="J1964" s="15">
        <v>47</v>
      </c>
      <c r="L1964" s="15">
        <v>1236</v>
      </c>
      <c r="M1964" s="15">
        <v>47</v>
      </c>
      <c r="O1964" s="15">
        <v>1236</v>
      </c>
      <c r="P1964" s="15">
        <v>47</v>
      </c>
      <c r="R1964" s="15">
        <f>ROW('us01'!AU1236)</f>
        <v>1236</v>
      </c>
      <c r="S1964" s="15">
        <f>COLUMN('us01'!AU1236)</f>
        <v>47</v>
      </c>
    </row>
    <row r="1965" spans="3:19">
      <c r="C1965" s="476">
        <v>1235</v>
      </c>
      <c r="D1965" s="476">
        <v>47</v>
      </c>
      <c r="E1965" s="476"/>
      <c r="F1965" s="476">
        <v>1236</v>
      </c>
      <c r="G1965" s="15">
        <v>47</v>
      </c>
      <c r="I1965" s="15">
        <v>1236</v>
      </c>
      <c r="J1965" s="15">
        <v>47</v>
      </c>
      <c r="L1965" s="15">
        <v>1237</v>
      </c>
      <c r="M1965" s="15">
        <v>47</v>
      </c>
      <c r="O1965" s="15">
        <v>1237</v>
      </c>
      <c r="P1965" s="15">
        <v>47</v>
      </c>
      <c r="R1965" s="15">
        <f>ROW('us01'!AU1237)</f>
        <v>1237</v>
      </c>
      <c r="S1965" s="15">
        <f>COLUMN('us01'!AU1237)</f>
        <v>47</v>
      </c>
    </row>
    <row r="1966" spans="3:19">
      <c r="C1966" s="476">
        <v>1236</v>
      </c>
      <c r="D1966" s="476">
        <v>47</v>
      </c>
      <c r="E1966" s="476"/>
      <c r="F1966" s="476">
        <v>1237</v>
      </c>
      <c r="G1966" s="15">
        <v>47</v>
      </c>
      <c r="I1966" s="15">
        <v>1237</v>
      </c>
      <c r="J1966" s="15">
        <v>47</v>
      </c>
      <c r="L1966" s="15">
        <v>1238</v>
      </c>
      <c r="M1966" s="15">
        <v>47</v>
      </c>
      <c r="O1966" s="15">
        <v>1238</v>
      </c>
      <c r="P1966" s="15">
        <v>47</v>
      </c>
      <c r="R1966" s="15">
        <f>ROW('us01'!AU1238)</f>
        <v>1238</v>
      </c>
      <c r="S1966" s="15">
        <f>COLUMN('us01'!AU1238)</f>
        <v>47</v>
      </c>
    </row>
    <row r="1967" spans="3:19">
      <c r="C1967" s="476">
        <v>1237</v>
      </c>
      <c r="D1967" s="476">
        <v>47</v>
      </c>
      <c r="E1967" s="476"/>
      <c r="F1967" s="476">
        <v>1238</v>
      </c>
      <c r="G1967" s="15">
        <v>47</v>
      </c>
      <c r="I1967" s="15">
        <v>1238</v>
      </c>
      <c r="J1967" s="15">
        <v>47</v>
      </c>
      <c r="L1967" s="15">
        <v>1239</v>
      </c>
      <c r="M1967" s="15">
        <v>47</v>
      </c>
      <c r="O1967" s="15">
        <v>1239</v>
      </c>
      <c r="P1967" s="15">
        <v>47</v>
      </c>
      <c r="R1967" s="15">
        <f>ROW('us01'!AU1239)</f>
        <v>1239</v>
      </c>
      <c r="S1967" s="15">
        <f>COLUMN('us01'!AU1239)</f>
        <v>47</v>
      </c>
    </row>
    <row r="1968" spans="3:19">
      <c r="C1968" s="476">
        <v>1238</v>
      </c>
      <c r="D1968" s="476">
        <v>47</v>
      </c>
      <c r="E1968" s="476"/>
      <c r="F1968" s="476">
        <v>1239</v>
      </c>
      <c r="G1968" s="15">
        <v>47</v>
      </c>
      <c r="I1968" s="15">
        <v>1239</v>
      </c>
      <c r="J1968" s="15">
        <v>47</v>
      </c>
      <c r="L1968" s="15">
        <v>1240</v>
      </c>
      <c r="M1968" s="15">
        <v>47</v>
      </c>
      <c r="O1968" s="15">
        <v>1240</v>
      </c>
      <c r="P1968" s="15">
        <v>47</v>
      </c>
      <c r="R1968" s="15">
        <f>ROW('us01'!AU1240)</f>
        <v>1240</v>
      </c>
      <c r="S1968" s="15">
        <f>COLUMN('us01'!AU1240)</f>
        <v>47</v>
      </c>
    </row>
    <row r="1969" spans="3:19">
      <c r="C1969" s="476">
        <v>1239</v>
      </c>
      <c r="D1969" s="476">
        <v>47</v>
      </c>
      <c r="E1969" s="476"/>
      <c r="F1969" s="476">
        <v>1240</v>
      </c>
      <c r="G1969" s="15">
        <v>47</v>
      </c>
      <c r="I1969" s="15">
        <v>1240</v>
      </c>
      <c r="J1969" s="15">
        <v>47</v>
      </c>
      <c r="L1969" s="15">
        <v>1241</v>
      </c>
      <c r="M1969" s="15">
        <v>47</v>
      </c>
      <c r="O1969" s="15">
        <v>1241</v>
      </c>
      <c r="P1969" s="15">
        <v>47</v>
      </c>
      <c r="R1969" s="15">
        <f>ROW('us01'!AU1241)</f>
        <v>1241</v>
      </c>
      <c r="S1969" s="15">
        <f>COLUMN('us01'!AU1241)</f>
        <v>47</v>
      </c>
    </row>
    <row r="1970" spans="3:19">
      <c r="C1970" s="476">
        <v>1240</v>
      </c>
      <c r="D1970" s="476">
        <v>47</v>
      </c>
      <c r="E1970" s="476"/>
      <c r="F1970" s="476">
        <v>1241</v>
      </c>
      <c r="G1970" s="15">
        <v>47</v>
      </c>
      <c r="I1970" s="15">
        <v>1241</v>
      </c>
      <c r="J1970" s="15">
        <v>47</v>
      </c>
      <c r="L1970" s="15">
        <v>1242</v>
      </c>
      <c r="M1970" s="15">
        <v>47</v>
      </c>
      <c r="O1970" s="15">
        <v>1242</v>
      </c>
      <c r="P1970" s="15">
        <v>47</v>
      </c>
      <c r="R1970" s="15">
        <f>ROW('us01'!AU1242)</f>
        <v>1242</v>
      </c>
      <c r="S1970" s="15">
        <f>COLUMN('us01'!AU1242)</f>
        <v>47</v>
      </c>
    </row>
    <row r="1971" spans="3:19">
      <c r="C1971" s="476">
        <v>1241</v>
      </c>
      <c r="D1971" s="476">
        <v>47</v>
      </c>
      <c r="E1971" s="476"/>
      <c r="F1971" s="476">
        <v>1242</v>
      </c>
      <c r="G1971" s="15">
        <v>47</v>
      </c>
      <c r="I1971" s="15">
        <v>1242</v>
      </c>
      <c r="J1971" s="15">
        <v>47</v>
      </c>
      <c r="L1971" s="15">
        <v>1243</v>
      </c>
      <c r="M1971" s="15">
        <v>47</v>
      </c>
      <c r="O1971" s="15">
        <v>1243</v>
      </c>
      <c r="P1971" s="15">
        <v>47</v>
      </c>
      <c r="R1971" s="15">
        <f>ROW('us01'!AU1243)</f>
        <v>1243</v>
      </c>
      <c r="S1971" s="15">
        <f>COLUMN('us01'!AU1243)</f>
        <v>47</v>
      </c>
    </row>
    <row r="1972" spans="3:19">
      <c r="C1972" s="476">
        <v>1242</v>
      </c>
      <c r="D1972" s="476">
        <v>47</v>
      </c>
      <c r="E1972" s="476"/>
      <c r="F1972" s="476">
        <v>1243</v>
      </c>
      <c r="G1972" s="15">
        <v>47</v>
      </c>
      <c r="I1972" s="15">
        <v>1243</v>
      </c>
      <c r="J1972" s="15">
        <v>47</v>
      </c>
      <c r="L1972" s="15">
        <v>1244</v>
      </c>
      <c r="M1972" s="15">
        <v>47</v>
      </c>
      <c r="O1972" s="15">
        <v>1244</v>
      </c>
      <c r="P1972" s="15">
        <v>47</v>
      </c>
      <c r="R1972" s="15">
        <f>ROW('us01'!AU1244)</f>
        <v>1244</v>
      </c>
      <c r="S1972" s="15">
        <f>COLUMN('us01'!AU1244)</f>
        <v>47</v>
      </c>
    </row>
    <row r="1973" spans="3:19">
      <c r="C1973" s="476">
        <v>1243</v>
      </c>
      <c r="D1973" s="476">
        <v>47</v>
      </c>
      <c r="E1973" s="476"/>
      <c r="F1973" s="476">
        <v>1244</v>
      </c>
      <c r="G1973" s="15">
        <v>47</v>
      </c>
      <c r="I1973" s="15">
        <v>1244</v>
      </c>
      <c r="J1973" s="15">
        <v>47</v>
      </c>
      <c r="L1973" s="15">
        <v>1245</v>
      </c>
      <c r="M1973" s="15">
        <v>47</v>
      </c>
      <c r="O1973" s="15">
        <v>1245</v>
      </c>
      <c r="P1973" s="15">
        <v>47</v>
      </c>
      <c r="R1973" s="15">
        <f>ROW('us01'!AU1245)</f>
        <v>1245</v>
      </c>
      <c r="S1973" s="15">
        <f>COLUMN('us01'!AU1245)</f>
        <v>47</v>
      </c>
    </row>
    <row r="1974" spans="3:19">
      <c r="C1974" s="476">
        <v>1244</v>
      </c>
      <c r="D1974" s="476">
        <v>47</v>
      </c>
      <c r="E1974" s="476"/>
      <c r="F1974" s="476">
        <v>1245</v>
      </c>
      <c r="G1974" s="15">
        <v>47</v>
      </c>
      <c r="I1974" s="15">
        <v>1245</v>
      </c>
      <c r="J1974" s="15">
        <v>47</v>
      </c>
      <c r="L1974" s="15">
        <v>1246</v>
      </c>
      <c r="M1974" s="15">
        <v>47</v>
      </c>
      <c r="O1974" s="15">
        <v>1246</v>
      </c>
      <c r="P1974" s="15">
        <v>47</v>
      </c>
      <c r="R1974" s="15">
        <f>ROW('us01'!AU1246)</f>
        <v>1246</v>
      </c>
      <c r="S1974" s="15">
        <f>COLUMN('us01'!AU1246)</f>
        <v>47</v>
      </c>
    </row>
    <row r="1975" spans="3:19">
      <c r="C1975" s="476">
        <v>1245</v>
      </c>
      <c r="D1975" s="476">
        <v>47</v>
      </c>
      <c r="E1975" s="476"/>
      <c r="F1975" s="476">
        <v>1246</v>
      </c>
      <c r="G1975" s="15">
        <v>47</v>
      </c>
      <c r="I1975" s="15">
        <v>1246</v>
      </c>
      <c r="J1975" s="15">
        <v>47</v>
      </c>
      <c r="L1975" s="15">
        <v>1247</v>
      </c>
      <c r="M1975" s="15">
        <v>47</v>
      </c>
      <c r="O1975" s="15">
        <v>1247</v>
      </c>
      <c r="P1975" s="15">
        <v>47</v>
      </c>
      <c r="R1975" s="15">
        <f>ROW('us01'!AU1247)</f>
        <v>1247</v>
      </c>
      <c r="S1975" s="15">
        <f>COLUMN('us01'!AU1247)</f>
        <v>47</v>
      </c>
    </row>
    <row r="1976" spans="3:19">
      <c r="C1976" s="476">
        <v>1246</v>
      </c>
      <c r="D1976" s="476">
        <v>47</v>
      </c>
      <c r="E1976" s="476"/>
      <c r="F1976" s="476">
        <v>1247</v>
      </c>
      <c r="G1976" s="15">
        <v>47</v>
      </c>
      <c r="I1976" s="15">
        <v>1247</v>
      </c>
      <c r="J1976" s="15">
        <v>47</v>
      </c>
      <c r="L1976" s="15">
        <v>1248</v>
      </c>
      <c r="M1976" s="15">
        <v>47</v>
      </c>
      <c r="O1976" s="15">
        <v>1248</v>
      </c>
      <c r="P1976" s="15">
        <v>47</v>
      </c>
      <c r="R1976" s="15">
        <f>ROW('us01'!AU1248)</f>
        <v>1248</v>
      </c>
      <c r="S1976" s="15">
        <f>COLUMN('us01'!AU1248)</f>
        <v>47</v>
      </c>
    </row>
    <row r="1977" spans="3:19">
      <c r="C1977" s="476">
        <v>1247</v>
      </c>
      <c r="D1977" s="476">
        <v>47</v>
      </c>
      <c r="E1977" s="476"/>
      <c r="F1977" s="476">
        <v>1248</v>
      </c>
      <c r="G1977" s="15">
        <v>47</v>
      </c>
      <c r="I1977" s="15">
        <v>1248</v>
      </c>
      <c r="J1977" s="15">
        <v>47</v>
      </c>
      <c r="L1977" s="15">
        <v>1249</v>
      </c>
      <c r="M1977" s="15">
        <v>47</v>
      </c>
      <c r="O1977" s="15">
        <v>1249</v>
      </c>
      <c r="P1977" s="15">
        <v>47</v>
      </c>
      <c r="R1977" s="15">
        <f>ROW('us01'!AU1249)</f>
        <v>1249</v>
      </c>
      <c r="S1977" s="15">
        <f>COLUMN('us01'!AU1249)</f>
        <v>47</v>
      </c>
    </row>
    <row r="1978" spans="3:19">
      <c r="C1978" s="476">
        <v>1193</v>
      </c>
      <c r="D1978" s="476">
        <v>51</v>
      </c>
      <c r="E1978" s="476"/>
      <c r="F1978" s="476">
        <v>1194</v>
      </c>
      <c r="G1978" s="15">
        <v>51</v>
      </c>
      <c r="I1978" s="15">
        <v>1194</v>
      </c>
      <c r="J1978" s="15">
        <v>51</v>
      </c>
      <c r="L1978" s="15">
        <v>1195</v>
      </c>
      <c r="M1978" s="15">
        <v>51</v>
      </c>
      <c r="O1978" s="15">
        <v>1195</v>
      </c>
      <c r="P1978" s="15">
        <v>51</v>
      </c>
      <c r="R1978" s="15">
        <f>ROW('us01'!AY1195)</f>
        <v>1195</v>
      </c>
      <c r="S1978" s="15">
        <f>COLUMN('us01'!AY1195)</f>
        <v>51</v>
      </c>
    </row>
    <row r="1979" spans="3:19">
      <c r="C1979" s="476">
        <v>1194</v>
      </c>
      <c r="D1979" s="476">
        <v>51</v>
      </c>
      <c r="E1979" s="476"/>
      <c r="F1979" s="476">
        <v>1195</v>
      </c>
      <c r="G1979" s="15">
        <v>51</v>
      </c>
      <c r="I1979" s="15">
        <v>1195</v>
      </c>
      <c r="J1979" s="15">
        <v>51</v>
      </c>
      <c r="L1979" s="15">
        <v>1196</v>
      </c>
      <c r="M1979" s="15">
        <v>51</v>
      </c>
      <c r="O1979" s="15">
        <v>1196</v>
      </c>
      <c r="P1979" s="15">
        <v>51</v>
      </c>
      <c r="R1979" s="15">
        <f>ROW('us01'!AY1196)</f>
        <v>1196</v>
      </c>
      <c r="S1979" s="15">
        <f>COLUMN('us01'!AY1196)</f>
        <v>51</v>
      </c>
    </row>
    <row r="1980" spans="3:19">
      <c r="C1980" s="476">
        <v>1195</v>
      </c>
      <c r="D1980" s="476">
        <v>51</v>
      </c>
      <c r="E1980" s="476"/>
      <c r="F1980" s="476">
        <v>1196</v>
      </c>
      <c r="G1980" s="15">
        <v>51</v>
      </c>
      <c r="I1980" s="15">
        <v>1196</v>
      </c>
      <c r="J1980" s="15">
        <v>51</v>
      </c>
      <c r="L1980" s="15">
        <v>1197</v>
      </c>
      <c r="M1980" s="15">
        <v>51</v>
      </c>
      <c r="O1980" s="15">
        <v>1197</v>
      </c>
      <c r="P1980" s="15">
        <v>51</v>
      </c>
      <c r="R1980" s="15">
        <f>ROW('us01'!AY1197)</f>
        <v>1197</v>
      </c>
      <c r="S1980" s="15">
        <f>COLUMN('us01'!AY1197)</f>
        <v>51</v>
      </c>
    </row>
    <row r="1981" spans="3:19">
      <c r="C1981" s="476">
        <v>1196</v>
      </c>
      <c r="D1981" s="476">
        <v>51</v>
      </c>
      <c r="E1981" s="476"/>
      <c r="F1981" s="476">
        <v>1197</v>
      </c>
      <c r="G1981" s="15">
        <v>51</v>
      </c>
      <c r="I1981" s="15">
        <v>1197</v>
      </c>
      <c r="J1981" s="15">
        <v>51</v>
      </c>
      <c r="L1981" s="15">
        <v>1198</v>
      </c>
      <c r="M1981" s="15">
        <v>51</v>
      </c>
      <c r="O1981" s="15">
        <v>1198</v>
      </c>
      <c r="P1981" s="15">
        <v>51</v>
      </c>
      <c r="R1981" s="15">
        <f>ROW('us01'!AY1198)</f>
        <v>1198</v>
      </c>
      <c r="S1981" s="15">
        <f>COLUMN('us01'!AY1198)</f>
        <v>51</v>
      </c>
    </row>
    <row r="1982" spans="3:19">
      <c r="C1982" s="476">
        <v>1197</v>
      </c>
      <c r="D1982" s="476">
        <v>51</v>
      </c>
      <c r="E1982" s="476"/>
      <c r="F1982" s="476">
        <v>1198</v>
      </c>
      <c r="G1982" s="15">
        <v>51</v>
      </c>
      <c r="I1982" s="15">
        <v>1198</v>
      </c>
      <c r="J1982" s="15">
        <v>51</v>
      </c>
      <c r="L1982" s="15">
        <v>1199</v>
      </c>
      <c r="M1982" s="15">
        <v>51</v>
      </c>
      <c r="O1982" s="15">
        <v>1199</v>
      </c>
      <c r="P1982" s="15">
        <v>51</v>
      </c>
      <c r="R1982" s="15">
        <f>ROW('us01'!AY1199)</f>
        <v>1199</v>
      </c>
      <c r="S1982" s="15">
        <f>COLUMN('us01'!AY1199)</f>
        <v>51</v>
      </c>
    </row>
    <row r="1983" spans="3:19">
      <c r="C1983" s="476">
        <v>1198</v>
      </c>
      <c r="D1983" s="476">
        <v>51</v>
      </c>
      <c r="E1983" s="476"/>
      <c r="F1983" s="476">
        <v>1199</v>
      </c>
      <c r="G1983" s="15">
        <v>51</v>
      </c>
      <c r="I1983" s="15">
        <v>1199</v>
      </c>
      <c r="J1983" s="15">
        <v>51</v>
      </c>
      <c r="L1983" s="15">
        <v>1200</v>
      </c>
      <c r="M1983" s="15">
        <v>51</v>
      </c>
      <c r="O1983" s="15">
        <v>1200</v>
      </c>
      <c r="P1983" s="15">
        <v>51</v>
      </c>
      <c r="R1983" s="15">
        <f>ROW('us01'!AY1200)</f>
        <v>1200</v>
      </c>
      <c r="S1983" s="15">
        <f>COLUMN('us01'!AY1200)</f>
        <v>51</v>
      </c>
    </row>
    <row r="1984" spans="3:19">
      <c r="C1984" s="476">
        <v>1199</v>
      </c>
      <c r="D1984" s="476">
        <v>51</v>
      </c>
      <c r="E1984" s="476"/>
      <c r="F1984" s="476">
        <v>1200</v>
      </c>
      <c r="G1984" s="15">
        <v>51</v>
      </c>
      <c r="I1984" s="15">
        <v>1200</v>
      </c>
      <c r="J1984" s="15">
        <v>51</v>
      </c>
      <c r="L1984" s="15">
        <v>1201</v>
      </c>
      <c r="M1984" s="15">
        <v>51</v>
      </c>
      <c r="O1984" s="15">
        <v>1201</v>
      </c>
      <c r="P1984" s="15">
        <v>51</v>
      </c>
      <c r="R1984" s="15">
        <f>ROW('us01'!AY1201)</f>
        <v>1201</v>
      </c>
      <c r="S1984" s="15">
        <f>COLUMN('us01'!AY1201)</f>
        <v>51</v>
      </c>
    </row>
    <row r="1985" spans="3:19">
      <c r="C1985" s="476">
        <v>1200</v>
      </c>
      <c r="D1985" s="476">
        <v>51</v>
      </c>
      <c r="E1985" s="476"/>
      <c r="F1985" s="476">
        <v>1201</v>
      </c>
      <c r="G1985" s="15">
        <v>51</v>
      </c>
      <c r="I1985" s="15">
        <v>1201</v>
      </c>
      <c r="J1985" s="15">
        <v>51</v>
      </c>
      <c r="L1985" s="15">
        <v>1202</v>
      </c>
      <c r="M1985" s="15">
        <v>51</v>
      </c>
      <c r="O1985" s="15">
        <v>1202</v>
      </c>
      <c r="P1985" s="15">
        <v>51</v>
      </c>
      <c r="R1985" s="15">
        <f>ROW('us01'!AY1202)</f>
        <v>1202</v>
      </c>
      <c r="S1985" s="15">
        <f>COLUMN('us01'!AY1202)</f>
        <v>51</v>
      </c>
    </row>
    <row r="1986" spans="3:19">
      <c r="C1986" s="476">
        <v>1201</v>
      </c>
      <c r="D1986" s="476">
        <v>51</v>
      </c>
      <c r="E1986" s="476"/>
      <c r="F1986" s="476">
        <v>1202</v>
      </c>
      <c r="G1986" s="15">
        <v>51</v>
      </c>
      <c r="I1986" s="15">
        <v>1202</v>
      </c>
      <c r="J1986" s="15">
        <v>51</v>
      </c>
      <c r="L1986" s="15">
        <v>1203</v>
      </c>
      <c r="M1986" s="15">
        <v>51</v>
      </c>
      <c r="O1986" s="15">
        <v>1203</v>
      </c>
      <c r="P1986" s="15">
        <v>51</v>
      </c>
      <c r="R1986" s="15">
        <f>ROW('us01'!AY1203)</f>
        <v>1203</v>
      </c>
      <c r="S1986" s="15">
        <f>COLUMN('us01'!AY1203)</f>
        <v>51</v>
      </c>
    </row>
    <row r="1987" spans="3:19">
      <c r="C1987" s="476">
        <v>1202</v>
      </c>
      <c r="D1987" s="476">
        <v>51</v>
      </c>
      <c r="E1987" s="476"/>
      <c r="F1987" s="476">
        <v>1203</v>
      </c>
      <c r="G1987" s="15">
        <v>51</v>
      </c>
      <c r="I1987" s="15">
        <v>1203</v>
      </c>
      <c r="J1987" s="15">
        <v>51</v>
      </c>
      <c r="L1987" s="15">
        <v>1204</v>
      </c>
      <c r="M1987" s="15">
        <v>51</v>
      </c>
      <c r="O1987" s="15">
        <v>1204</v>
      </c>
      <c r="P1987" s="15">
        <v>51</v>
      </c>
      <c r="R1987" s="15">
        <f>ROW('us01'!AY1204)</f>
        <v>1204</v>
      </c>
      <c r="S1987" s="15">
        <f>COLUMN('us01'!AY1204)</f>
        <v>51</v>
      </c>
    </row>
    <row r="1988" spans="3:19">
      <c r="C1988" s="476">
        <v>1203</v>
      </c>
      <c r="D1988" s="476">
        <v>51</v>
      </c>
      <c r="E1988" s="476"/>
      <c r="F1988" s="476">
        <v>1204</v>
      </c>
      <c r="G1988" s="15">
        <v>51</v>
      </c>
      <c r="I1988" s="15">
        <v>1204</v>
      </c>
      <c r="J1988" s="15">
        <v>51</v>
      </c>
      <c r="L1988" s="15">
        <v>1205</v>
      </c>
      <c r="M1988" s="15">
        <v>51</v>
      </c>
      <c r="O1988" s="15">
        <v>1205</v>
      </c>
      <c r="P1988" s="15">
        <v>51</v>
      </c>
      <c r="R1988" s="15">
        <f>ROW('us01'!AY1205)</f>
        <v>1205</v>
      </c>
      <c r="S1988" s="15">
        <f>COLUMN('us01'!AY1205)</f>
        <v>51</v>
      </c>
    </row>
    <row r="1989" spans="3:19">
      <c r="C1989" s="476">
        <v>1204</v>
      </c>
      <c r="D1989" s="476">
        <v>51</v>
      </c>
      <c r="E1989" s="476"/>
      <c r="F1989" s="476">
        <v>1205</v>
      </c>
      <c r="G1989" s="15">
        <v>51</v>
      </c>
      <c r="I1989" s="15">
        <v>1205</v>
      </c>
      <c r="J1989" s="15">
        <v>51</v>
      </c>
      <c r="L1989" s="15">
        <v>1206</v>
      </c>
      <c r="M1989" s="15">
        <v>51</v>
      </c>
      <c r="O1989" s="15">
        <v>1206</v>
      </c>
      <c r="P1989" s="15">
        <v>51</v>
      </c>
      <c r="R1989" s="15">
        <f>ROW('us01'!AY1206)</f>
        <v>1206</v>
      </c>
      <c r="S1989" s="15">
        <f>COLUMN('us01'!AY1206)</f>
        <v>51</v>
      </c>
    </row>
    <row r="1990" spans="3:19">
      <c r="C1990" s="476">
        <v>1205</v>
      </c>
      <c r="D1990" s="476">
        <v>51</v>
      </c>
      <c r="E1990" s="476"/>
      <c r="F1990" s="476">
        <v>1206</v>
      </c>
      <c r="G1990" s="15">
        <v>51</v>
      </c>
      <c r="I1990" s="15">
        <v>1206</v>
      </c>
      <c r="J1990" s="15">
        <v>51</v>
      </c>
      <c r="L1990" s="15">
        <v>1207</v>
      </c>
      <c r="M1990" s="15">
        <v>51</v>
      </c>
      <c r="O1990" s="15">
        <v>1207</v>
      </c>
      <c r="P1990" s="15">
        <v>51</v>
      </c>
      <c r="R1990" s="15">
        <f>ROW('us01'!AY1207)</f>
        <v>1207</v>
      </c>
      <c r="S1990" s="15">
        <f>COLUMN('us01'!AY1207)</f>
        <v>51</v>
      </c>
    </row>
    <row r="1991" spans="3:19">
      <c r="C1991" s="476">
        <v>1206</v>
      </c>
      <c r="D1991" s="476">
        <v>51</v>
      </c>
      <c r="E1991" s="476"/>
      <c r="F1991" s="476">
        <v>1207</v>
      </c>
      <c r="G1991" s="15">
        <v>51</v>
      </c>
      <c r="I1991" s="15">
        <v>1207</v>
      </c>
      <c r="J1991" s="15">
        <v>51</v>
      </c>
      <c r="L1991" s="15">
        <v>1208</v>
      </c>
      <c r="M1991" s="15">
        <v>51</v>
      </c>
      <c r="O1991" s="15">
        <v>1208</v>
      </c>
      <c r="P1991" s="15">
        <v>51</v>
      </c>
      <c r="R1991" s="15">
        <f>ROW('us01'!AY1208)</f>
        <v>1208</v>
      </c>
      <c r="S1991" s="15">
        <f>COLUMN('us01'!AY1208)</f>
        <v>51</v>
      </c>
    </row>
    <row r="1992" spans="3:19">
      <c r="C1992" s="476">
        <v>1207</v>
      </c>
      <c r="D1992" s="476">
        <v>51</v>
      </c>
      <c r="E1992" s="476"/>
      <c r="F1992" s="476">
        <v>1208</v>
      </c>
      <c r="G1992" s="15">
        <v>51</v>
      </c>
      <c r="I1992" s="15">
        <v>1208</v>
      </c>
      <c r="J1992" s="15">
        <v>51</v>
      </c>
      <c r="L1992" s="15">
        <v>1209</v>
      </c>
      <c r="M1992" s="15">
        <v>51</v>
      </c>
      <c r="O1992" s="15">
        <v>1209</v>
      </c>
      <c r="P1992" s="15">
        <v>51</v>
      </c>
      <c r="R1992" s="15">
        <f>ROW('us01'!AY1209)</f>
        <v>1209</v>
      </c>
      <c r="S1992" s="15">
        <f>COLUMN('us01'!AY1209)</f>
        <v>51</v>
      </c>
    </row>
    <row r="1993" spans="3:19">
      <c r="C1993" s="476">
        <v>1208</v>
      </c>
      <c r="D1993" s="476">
        <v>51</v>
      </c>
      <c r="E1993" s="476"/>
      <c r="F1993" s="476">
        <v>1209</v>
      </c>
      <c r="G1993" s="15">
        <v>51</v>
      </c>
      <c r="I1993" s="15">
        <v>1209</v>
      </c>
      <c r="J1993" s="15">
        <v>51</v>
      </c>
      <c r="L1993" s="15">
        <v>1210</v>
      </c>
      <c r="M1993" s="15">
        <v>51</v>
      </c>
      <c r="O1993" s="15">
        <v>1210</v>
      </c>
      <c r="P1993" s="15">
        <v>51</v>
      </c>
      <c r="R1993" s="15">
        <f>ROW('us01'!AY1210)</f>
        <v>1210</v>
      </c>
      <c r="S1993" s="15">
        <f>COLUMN('us01'!AY1210)</f>
        <v>51</v>
      </c>
    </row>
    <row r="1994" spans="3:19">
      <c r="C1994" s="476">
        <v>1209</v>
      </c>
      <c r="D1994" s="476">
        <v>51</v>
      </c>
      <c r="E1994" s="476"/>
      <c r="F1994" s="476">
        <v>1210</v>
      </c>
      <c r="G1994" s="15">
        <v>51</v>
      </c>
      <c r="I1994" s="15">
        <v>1210</v>
      </c>
      <c r="J1994" s="15">
        <v>51</v>
      </c>
      <c r="L1994" s="15">
        <v>1211</v>
      </c>
      <c r="M1994" s="15">
        <v>51</v>
      </c>
      <c r="O1994" s="15">
        <v>1211</v>
      </c>
      <c r="P1994" s="15">
        <v>51</v>
      </c>
      <c r="R1994" s="15">
        <f>ROW('us01'!AY1211)</f>
        <v>1211</v>
      </c>
      <c r="S1994" s="15">
        <f>COLUMN('us01'!AY1211)</f>
        <v>51</v>
      </c>
    </row>
    <row r="1995" spans="3:19">
      <c r="C1995" s="476">
        <v>1210</v>
      </c>
      <c r="D1995" s="476">
        <v>51</v>
      </c>
      <c r="E1995" s="476"/>
      <c r="F1995" s="476">
        <v>1211</v>
      </c>
      <c r="G1995" s="15">
        <v>51</v>
      </c>
      <c r="I1995" s="15">
        <v>1211</v>
      </c>
      <c r="J1995" s="15">
        <v>51</v>
      </c>
      <c r="L1995" s="15">
        <v>1212</v>
      </c>
      <c r="M1995" s="15">
        <v>51</v>
      </c>
      <c r="O1995" s="15">
        <v>1212</v>
      </c>
      <c r="P1995" s="15">
        <v>51</v>
      </c>
      <c r="R1995" s="15">
        <f>ROW('us01'!AY1212)</f>
        <v>1212</v>
      </c>
      <c r="S1995" s="15">
        <f>COLUMN('us01'!AY1212)</f>
        <v>51</v>
      </c>
    </row>
    <row r="1996" spans="3:19">
      <c r="C1996" s="476">
        <v>1211</v>
      </c>
      <c r="D1996" s="476">
        <v>51</v>
      </c>
      <c r="E1996" s="476"/>
      <c r="F1996" s="476">
        <v>1212</v>
      </c>
      <c r="G1996" s="15">
        <v>51</v>
      </c>
      <c r="I1996" s="15">
        <v>1212</v>
      </c>
      <c r="J1996" s="15">
        <v>51</v>
      </c>
      <c r="L1996" s="15">
        <v>1213</v>
      </c>
      <c r="M1996" s="15">
        <v>51</v>
      </c>
      <c r="O1996" s="15">
        <v>1213</v>
      </c>
      <c r="P1996" s="15">
        <v>51</v>
      </c>
      <c r="R1996" s="15">
        <f>ROW('us01'!AY1213)</f>
        <v>1213</v>
      </c>
      <c r="S1996" s="15">
        <f>COLUMN('us01'!AY1213)</f>
        <v>51</v>
      </c>
    </row>
    <row r="1997" spans="3:19">
      <c r="C1997" s="476">
        <v>1212</v>
      </c>
      <c r="D1997" s="476">
        <v>51</v>
      </c>
      <c r="E1997" s="476"/>
      <c r="F1997" s="476">
        <v>1213</v>
      </c>
      <c r="G1997" s="15">
        <v>51</v>
      </c>
      <c r="I1997" s="15">
        <v>1213</v>
      </c>
      <c r="J1997" s="15">
        <v>51</v>
      </c>
      <c r="L1997" s="15">
        <v>1214</v>
      </c>
      <c r="M1997" s="15">
        <v>51</v>
      </c>
      <c r="O1997" s="15">
        <v>1214</v>
      </c>
      <c r="P1997" s="15">
        <v>51</v>
      </c>
      <c r="R1997" s="15">
        <f>ROW('us01'!AY1214)</f>
        <v>1214</v>
      </c>
      <c r="S1997" s="15">
        <f>COLUMN('us01'!AY1214)</f>
        <v>51</v>
      </c>
    </row>
    <row r="1998" spans="3:19">
      <c r="C1998" s="476">
        <v>1213</v>
      </c>
      <c r="D1998" s="476">
        <v>51</v>
      </c>
      <c r="E1998" s="476"/>
      <c r="F1998" s="476">
        <v>1214</v>
      </c>
      <c r="G1998" s="15">
        <v>51</v>
      </c>
      <c r="I1998" s="15">
        <v>1214</v>
      </c>
      <c r="J1998" s="15">
        <v>51</v>
      </c>
      <c r="L1998" s="15">
        <v>1215</v>
      </c>
      <c r="M1998" s="15">
        <v>51</v>
      </c>
      <c r="O1998" s="15">
        <v>1215</v>
      </c>
      <c r="P1998" s="15">
        <v>51</v>
      </c>
      <c r="R1998" s="15">
        <f>ROW('us01'!AY1215)</f>
        <v>1215</v>
      </c>
      <c r="S1998" s="15">
        <f>COLUMN('us01'!AY1215)</f>
        <v>51</v>
      </c>
    </row>
    <row r="1999" spans="3:19">
      <c r="C1999" s="476">
        <v>1214</v>
      </c>
      <c r="D1999" s="476">
        <v>51</v>
      </c>
      <c r="E1999" s="476"/>
      <c r="F1999" s="476">
        <v>1215</v>
      </c>
      <c r="G1999" s="15">
        <v>51</v>
      </c>
      <c r="I1999" s="15">
        <v>1215</v>
      </c>
      <c r="J1999" s="15">
        <v>51</v>
      </c>
      <c r="L1999" s="15">
        <v>1216</v>
      </c>
      <c r="M1999" s="15">
        <v>51</v>
      </c>
      <c r="O1999" s="15">
        <v>1216</v>
      </c>
      <c r="P1999" s="15">
        <v>51</v>
      </c>
      <c r="R1999" s="15">
        <f>ROW('us01'!AY1216)</f>
        <v>1216</v>
      </c>
      <c r="S1999" s="15">
        <f>COLUMN('us01'!AY1216)</f>
        <v>51</v>
      </c>
    </row>
    <row r="2000" spans="3:19">
      <c r="C2000" s="476">
        <v>1215</v>
      </c>
      <c r="D2000" s="476">
        <v>51</v>
      </c>
      <c r="E2000" s="476"/>
      <c r="F2000" s="476">
        <v>1216</v>
      </c>
      <c r="G2000" s="15">
        <v>51</v>
      </c>
      <c r="I2000" s="15">
        <v>1216</v>
      </c>
      <c r="J2000" s="15">
        <v>51</v>
      </c>
      <c r="L2000" s="15">
        <v>1217</v>
      </c>
      <c r="M2000" s="15">
        <v>51</v>
      </c>
      <c r="O2000" s="15">
        <v>1217</v>
      </c>
      <c r="P2000" s="15">
        <v>51</v>
      </c>
      <c r="R2000" s="15">
        <f>ROW('us01'!AY1217)</f>
        <v>1217</v>
      </c>
      <c r="S2000" s="15">
        <f>COLUMN('us01'!AY1217)</f>
        <v>51</v>
      </c>
    </row>
    <row r="2001" spans="3:19">
      <c r="C2001" s="476">
        <v>1216</v>
      </c>
      <c r="D2001" s="476">
        <v>51</v>
      </c>
      <c r="E2001" s="476"/>
      <c r="F2001" s="476">
        <v>1217</v>
      </c>
      <c r="G2001" s="15">
        <v>51</v>
      </c>
      <c r="I2001" s="15">
        <v>1217</v>
      </c>
      <c r="J2001" s="15">
        <v>51</v>
      </c>
      <c r="L2001" s="15">
        <v>1218</v>
      </c>
      <c r="M2001" s="15">
        <v>51</v>
      </c>
      <c r="O2001" s="15">
        <v>1218</v>
      </c>
      <c r="P2001" s="15">
        <v>51</v>
      </c>
      <c r="R2001" s="15">
        <f>ROW('us01'!AY1218)</f>
        <v>1218</v>
      </c>
      <c r="S2001" s="15">
        <f>COLUMN('us01'!AY1218)</f>
        <v>51</v>
      </c>
    </row>
    <row r="2002" spans="3:19">
      <c r="C2002" s="476">
        <v>1217</v>
      </c>
      <c r="D2002" s="476">
        <v>51</v>
      </c>
      <c r="E2002" s="476"/>
      <c r="F2002" s="476">
        <v>1218</v>
      </c>
      <c r="G2002" s="15">
        <v>51</v>
      </c>
      <c r="I2002" s="15">
        <v>1218</v>
      </c>
      <c r="J2002" s="15">
        <v>51</v>
      </c>
      <c r="L2002" s="15">
        <v>1219</v>
      </c>
      <c r="M2002" s="15">
        <v>51</v>
      </c>
      <c r="O2002" s="15">
        <v>1219</v>
      </c>
      <c r="P2002" s="15">
        <v>51</v>
      </c>
      <c r="R2002" s="15">
        <f>ROW('us01'!AY1219)</f>
        <v>1219</v>
      </c>
      <c r="S2002" s="15">
        <f>COLUMN('us01'!AY1219)</f>
        <v>51</v>
      </c>
    </row>
    <row r="2003" spans="3:19">
      <c r="C2003" s="476">
        <v>1218</v>
      </c>
      <c r="D2003" s="476">
        <v>51</v>
      </c>
      <c r="E2003" s="476"/>
      <c r="F2003" s="476">
        <v>1219</v>
      </c>
      <c r="G2003" s="15">
        <v>51</v>
      </c>
      <c r="I2003" s="15">
        <v>1219</v>
      </c>
      <c r="J2003" s="15">
        <v>51</v>
      </c>
      <c r="L2003" s="15">
        <v>1220</v>
      </c>
      <c r="M2003" s="15">
        <v>51</v>
      </c>
      <c r="O2003" s="15">
        <v>1220</v>
      </c>
      <c r="P2003" s="15">
        <v>51</v>
      </c>
      <c r="R2003" s="15">
        <f>ROW('us01'!AY1220)</f>
        <v>1220</v>
      </c>
      <c r="S2003" s="15">
        <f>COLUMN('us01'!AY1220)</f>
        <v>51</v>
      </c>
    </row>
    <row r="2004" spans="3:19">
      <c r="C2004" s="476">
        <v>1219</v>
      </c>
      <c r="D2004" s="476">
        <v>51</v>
      </c>
      <c r="E2004" s="476"/>
      <c r="F2004" s="476">
        <v>1220</v>
      </c>
      <c r="G2004" s="15">
        <v>51</v>
      </c>
      <c r="I2004" s="15">
        <v>1220</v>
      </c>
      <c r="J2004" s="15">
        <v>51</v>
      </c>
      <c r="L2004" s="15">
        <v>1221</v>
      </c>
      <c r="M2004" s="15">
        <v>51</v>
      </c>
      <c r="O2004" s="15">
        <v>1221</v>
      </c>
      <c r="P2004" s="15">
        <v>51</v>
      </c>
      <c r="R2004" s="15">
        <f>ROW('us01'!AY1221)</f>
        <v>1221</v>
      </c>
      <c r="S2004" s="15">
        <f>COLUMN('us01'!AY1221)</f>
        <v>51</v>
      </c>
    </row>
    <row r="2005" spans="3:19">
      <c r="C2005" s="476">
        <v>1220</v>
      </c>
      <c r="D2005" s="476">
        <v>51</v>
      </c>
      <c r="E2005" s="476"/>
      <c r="F2005" s="476">
        <v>1221</v>
      </c>
      <c r="G2005" s="15">
        <v>51</v>
      </c>
      <c r="I2005" s="15">
        <v>1221</v>
      </c>
      <c r="J2005" s="15">
        <v>51</v>
      </c>
      <c r="L2005" s="15">
        <v>1222</v>
      </c>
      <c r="M2005" s="15">
        <v>51</v>
      </c>
      <c r="O2005" s="15">
        <v>1222</v>
      </c>
      <c r="P2005" s="15">
        <v>51</v>
      </c>
      <c r="R2005" s="15">
        <f>ROW('us01'!AY1222)</f>
        <v>1222</v>
      </c>
      <c r="S2005" s="15">
        <f>COLUMN('us01'!AY1222)</f>
        <v>51</v>
      </c>
    </row>
    <row r="2006" spans="3:19">
      <c r="C2006" s="476">
        <v>1221</v>
      </c>
      <c r="D2006" s="476">
        <v>51</v>
      </c>
      <c r="E2006" s="476"/>
      <c r="F2006" s="476">
        <v>1222</v>
      </c>
      <c r="G2006" s="15">
        <v>51</v>
      </c>
      <c r="I2006" s="15">
        <v>1222</v>
      </c>
      <c r="J2006" s="15">
        <v>51</v>
      </c>
      <c r="L2006" s="15">
        <v>1223</v>
      </c>
      <c r="M2006" s="15">
        <v>51</v>
      </c>
      <c r="O2006" s="15">
        <v>1223</v>
      </c>
      <c r="P2006" s="15">
        <v>51</v>
      </c>
      <c r="R2006" s="15">
        <f>ROW('us01'!AY1223)</f>
        <v>1223</v>
      </c>
      <c r="S2006" s="15">
        <f>COLUMN('us01'!AY1223)</f>
        <v>51</v>
      </c>
    </row>
    <row r="2007" spans="3:19">
      <c r="C2007" s="476">
        <v>1222</v>
      </c>
      <c r="D2007" s="476">
        <v>51</v>
      </c>
      <c r="E2007" s="476"/>
      <c r="F2007" s="476">
        <v>1223</v>
      </c>
      <c r="G2007" s="15">
        <v>51</v>
      </c>
      <c r="I2007" s="15">
        <v>1223</v>
      </c>
      <c r="J2007" s="15">
        <v>51</v>
      </c>
      <c r="L2007" s="15">
        <v>1224</v>
      </c>
      <c r="M2007" s="15">
        <v>51</v>
      </c>
      <c r="O2007" s="15">
        <v>1224</v>
      </c>
      <c r="P2007" s="15">
        <v>51</v>
      </c>
      <c r="R2007" s="15">
        <f>ROW('us01'!AY1224)</f>
        <v>1224</v>
      </c>
      <c r="S2007" s="15">
        <f>COLUMN('us01'!AY1224)</f>
        <v>51</v>
      </c>
    </row>
    <row r="2008" spans="3:19">
      <c r="C2008" s="476">
        <v>1223</v>
      </c>
      <c r="D2008" s="476">
        <v>51</v>
      </c>
      <c r="E2008" s="476"/>
      <c r="F2008" s="476">
        <v>1224</v>
      </c>
      <c r="G2008" s="15">
        <v>51</v>
      </c>
      <c r="I2008" s="15">
        <v>1224</v>
      </c>
      <c r="J2008" s="15">
        <v>51</v>
      </c>
      <c r="L2008" s="15">
        <v>1225</v>
      </c>
      <c r="M2008" s="15">
        <v>51</v>
      </c>
      <c r="O2008" s="15">
        <v>1225</v>
      </c>
      <c r="P2008" s="15">
        <v>51</v>
      </c>
      <c r="R2008" s="15">
        <f>ROW('us01'!AY1225)</f>
        <v>1225</v>
      </c>
      <c r="S2008" s="15">
        <f>COLUMN('us01'!AY1225)</f>
        <v>51</v>
      </c>
    </row>
    <row r="2009" spans="3:19">
      <c r="C2009" s="476">
        <v>1224</v>
      </c>
      <c r="D2009" s="476">
        <v>51</v>
      </c>
      <c r="E2009" s="476"/>
      <c r="F2009" s="476">
        <v>1225</v>
      </c>
      <c r="G2009" s="15">
        <v>51</v>
      </c>
      <c r="I2009" s="15">
        <v>1225</v>
      </c>
      <c r="J2009" s="15">
        <v>51</v>
      </c>
      <c r="L2009" s="15">
        <v>1226</v>
      </c>
      <c r="M2009" s="15">
        <v>51</v>
      </c>
      <c r="O2009" s="15">
        <v>1226</v>
      </c>
      <c r="P2009" s="15">
        <v>51</v>
      </c>
      <c r="R2009" s="15">
        <f>ROW('us01'!AY1226)</f>
        <v>1226</v>
      </c>
      <c r="S2009" s="15">
        <f>COLUMN('us01'!AY1226)</f>
        <v>51</v>
      </c>
    </row>
    <row r="2010" spans="3:19">
      <c r="C2010" s="476">
        <v>1225</v>
      </c>
      <c r="D2010" s="476">
        <v>51</v>
      </c>
      <c r="E2010" s="476"/>
      <c r="F2010" s="476">
        <v>1226</v>
      </c>
      <c r="G2010" s="15">
        <v>51</v>
      </c>
      <c r="I2010" s="15">
        <v>1226</v>
      </c>
      <c r="J2010" s="15">
        <v>51</v>
      </c>
      <c r="L2010" s="15">
        <v>1227</v>
      </c>
      <c r="M2010" s="15">
        <v>51</v>
      </c>
      <c r="O2010" s="15">
        <v>1227</v>
      </c>
      <c r="P2010" s="15">
        <v>51</v>
      </c>
      <c r="R2010" s="15">
        <f>ROW('us01'!AY1227)</f>
        <v>1227</v>
      </c>
      <c r="S2010" s="15">
        <f>COLUMN('us01'!AY1227)</f>
        <v>51</v>
      </c>
    </row>
    <row r="2011" spans="3:19">
      <c r="C2011" s="476">
        <v>1226</v>
      </c>
      <c r="D2011" s="476">
        <v>51</v>
      </c>
      <c r="E2011" s="476"/>
      <c r="F2011" s="476">
        <v>1227</v>
      </c>
      <c r="G2011" s="15">
        <v>51</v>
      </c>
      <c r="I2011" s="15">
        <v>1227</v>
      </c>
      <c r="J2011" s="15">
        <v>51</v>
      </c>
      <c r="L2011" s="15">
        <v>1228</v>
      </c>
      <c r="M2011" s="15">
        <v>51</v>
      </c>
      <c r="O2011" s="15">
        <v>1228</v>
      </c>
      <c r="P2011" s="15">
        <v>51</v>
      </c>
      <c r="R2011" s="15">
        <f>ROW('us01'!AY1228)</f>
        <v>1228</v>
      </c>
      <c r="S2011" s="15">
        <f>COLUMN('us01'!AY1228)</f>
        <v>51</v>
      </c>
    </row>
    <row r="2012" spans="3:19">
      <c r="C2012" s="476">
        <v>1227</v>
      </c>
      <c r="D2012" s="476">
        <v>51</v>
      </c>
      <c r="E2012" s="476"/>
      <c r="F2012" s="476">
        <v>1228</v>
      </c>
      <c r="G2012" s="15">
        <v>51</v>
      </c>
      <c r="I2012" s="15">
        <v>1228</v>
      </c>
      <c r="J2012" s="15">
        <v>51</v>
      </c>
      <c r="L2012" s="15">
        <v>1229</v>
      </c>
      <c r="M2012" s="15">
        <v>51</v>
      </c>
      <c r="O2012" s="15">
        <v>1229</v>
      </c>
      <c r="P2012" s="15">
        <v>51</v>
      </c>
      <c r="R2012" s="15">
        <f>ROW('us01'!AY1229)</f>
        <v>1229</v>
      </c>
      <c r="S2012" s="15">
        <f>COLUMN('us01'!AY1229)</f>
        <v>51</v>
      </c>
    </row>
    <row r="2013" spans="3:19">
      <c r="C2013" s="476">
        <v>1228</v>
      </c>
      <c r="D2013" s="476">
        <v>51</v>
      </c>
      <c r="E2013" s="476"/>
      <c r="F2013" s="476">
        <v>1229</v>
      </c>
      <c r="G2013" s="15">
        <v>51</v>
      </c>
      <c r="I2013" s="15">
        <v>1229</v>
      </c>
      <c r="J2013" s="15">
        <v>51</v>
      </c>
      <c r="L2013" s="15">
        <v>1230</v>
      </c>
      <c r="M2013" s="15">
        <v>51</v>
      </c>
      <c r="O2013" s="15">
        <v>1230</v>
      </c>
      <c r="P2013" s="15">
        <v>51</v>
      </c>
      <c r="R2013" s="15">
        <f>ROW('us01'!AY1230)</f>
        <v>1230</v>
      </c>
      <c r="S2013" s="15">
        <f>COLUMN('us01'!AY1230)</f>
        <v>51</v>
      </c>
    </row>
    <row r="2014" spans="3:19">
      <c r="C2014" s="476">
        <v>1229</v>
      </c>
      <c r="D2014" s="476">
        <v>51</v>
      </c>
      <c r="E2014" s="476"/>
      <c r="F2014" s="476">
        <v>1230</v>
      </c>
      <c r="G2014" s="15">
        <v>51</v>
      </c>
      <c r="I2014" s="15">
        <v>1230</v>
      </c>
      <c r="J2014" s="15">
        <v>51</v>
      </c>
      <c r="L2014" s="15">
        <v>1231</v>
      </c>
      <c r="M2014" s="15">
        <v>51</v>
      </c>
      <c r="O2014" s="15">
        <v>1231</v>
      </c>
      <c r="P2014" s="15">
        <v>51</v>
      </c>
      <c r="R2014" s="15">
        <f>ROW('us01'!AY1231)</f>
        <v>1231</v>
      </c>
      <c r="S2014" s="15">
        <f>COLUMN('us01'!AY1231)</f>
        <v>51</v>
      </c>
    </row>
    <row r="2015" spans="3:19">
      <c r="C2015" s="476">
        <v>1230</v>
      </c>
      <c r="D2015" s="476">
        <v>51</v>
      </c>
      <c r="E2015" s="476"/>
      <c r="F2015" s="476">
        <v>1231</v>
      </c>
      <c r="G2015" s="15">
        <v>51</v>
      </c>
      <c r="I2015" s="15">
        <v>1231</v>
      </c>
      <c r="J2015" s="15">
        <v>51</v>
      </c>
      <c r="L2015" s="15">
        <v>1232</v>
      </c>
      <c r="M2015" s="15">
        <v>51</v>
      </c>
      <c r="O2015" s="15">
        <v>1232</v>
      </c>
      <c r="P2015" s="15">
        <v>51</v>
      </c>
      <c r="R2015" s="15">
        <f>ROW('us01'!AY1232)</f>
        <v>1232</v>
      </c>
      <c r="S2015" s="15">
        <f>COLUMN('us01'!AY1232)</f>
        <v>51</v>
      </c>
    </row>
    <row r="2016" spans="3:19">
      <c r="C2016" s="476">
        <v>1231</v>
      </c>
      <c r="D2016" s="476">
        <v>51</v>
      </c>
      <c r="E2016" s="476"/>
      <c r="F2016" s="476">
        <v>1232</v>
      </c>
      <c r="G2016" s="15">
        <v>51</v>
      </c>
      <c r="I2016" s="15">
        <v>1232</v>
      </c>
      <c r="J2016" s="15">
        <v>51</v>
      </c>
      <c r="L2016" s="15">
        <v>1233</v>
      </c>
      <c r="M2016" s="15">
        <v>51</v>
      </c>
      <c r="O2016" s="15">
        <v>1233</v>
      </c>
      <c r="P2016" s="15">
        <v>51</v>
      </c>
      <c r="R2016" s="15">
        <f>ROW('us01'!AY1233)</f>
        <v>1233</v>
      </c>
      <c r="S2016" s="15">
        <f>COLUMN('us01'!AY1233)</f>
        <v>51</v>
      </c>
    </row>
    <row r="2017" spans="3:19">
      <c r="C2017" s="476">
        <v>1232</v>
      </c>
      <c r="D2017" s="476">
        <v>51</v>
      </c>
      <c r="E2017" s="476"/>
      <c r="F2017" s="476">
        <v>1233</v>
      </c>
      <c r="G2017" s="15">
        <v>51</v>
      </c>
      <c r="I2017" s="15">
        <v>1233</v>
      </c>
      <c r="J2017" s="15">
        <v>51</v>
      </c>
      <c r="L2017" s="15">
        <v>1234</v>
      </c>
      <c r="M2017" s="15">
        <v>51</v>
      </c>
      <c r="O2017" s="15">
        <v>1234</v>
      </c>
      <c r="P2017" s="15">
        <v>51</v>
      </c>
      <c r="R2017" s="15">
        <f>ROW('us01'!AY1234)</f>
        <v>1234</v>
      </c>
      <c r="S2017" s="15">
        <f>COLUMN('us01'!AY1234)</f>
        <v>51</v>
      </c>
    </row>
    <row r="2018" spans="3:19">
      <c r="C2018" s="476">
        <v>1233</v>
      </c>
      <c r="D2018" s="476">
        <v>51</v>
      </c>
      <c r="E2018" s="476"/>
      <c r="F2018" s="476">
        <v>1234</v>
      </c>
      <c r="G2018" s="15">
        <v>51</v>
      </c>
      <c r="I2018" s="15">
        <v>1234</v>
      </c>
      <c r="J2018" s="15">
        <v>51</v>
      </c>
      <c r="L2018" s="15">
        <v>1235</v>
      </c>
      <c r="M2018" s="15">
        <v>51</v>
      </c>
      <c r="O2018" s="15">
        <v>1235</v>
      </c>
      <c r="P2018" s="15">
        <v>51</v>
      </c>
      <c r="R2018" s="15">
        <f>ROW('us01'!AY1235)</f>
        <v>1235</v>
      </c>
      <c r="S2018" s="15">
        <f>COLUMN('us01'!AY1235)</f>
        <v>51</v>
      </c>
    </row>
    <row r="2019" spans="3:19">
      <c r="C2019" s="476">
        <v>1234</v>
      </c>
      <c r="D2019" s="476">
        <v>51</v>
      </c>
      <c r="E2019" s="476"/>
      <c r="F2019" s="476">
        <v>1235</v>
      </c>
      <c r="G2019" s="15">
        <v>51</v>
      </c>
      <c r="I2019" s="15">
        <v>1235</v>
      </c>
      <c r="J2019" s="15">
        <v>51</v>
      </c>
      <c r="L2019" s="15">
        <v>1236</v>
      </c>
      <c r="M2019" s="15">
        <v>51</v>
      </c>
      <c r="O2019" s="15">
        <v>1236</v>
      </c>
      <c r="P2019" s="15">
        <v>51</v>
      </c>
      <c r="R2019" s="15">
        <f>ROW('us01'!AY1236)</f>
        <v>1236</v>
      </c>
      <c r="S2019" s="15">
        <f>COLUMN('us01'!AY1236)</f>
        <v>51</v>
      </c>
    </row>
    <row r="2020" spans="3:19">
      <c r="C2020" s="476">
        <v>1235</v>
      </c>
      <c r="D2020" s="476">
        <v>51</v>
      </c>
      <c r="E2020" s="476"/>
      <c r="F2020" s="476">
        <v>1236</v>
      </c>
      <c r="G2020" s="15">
        <v>51</v>
      </c>
      <c r="I2020" s="15">
        <v>1236</v>
      </c>
      <c r="J2020" s="15">
        <v>51</v>
      </c>
      <c r="L2020" s="15">
        <v>1237</v>
      </c>
      <c r="M2020" s="15">
        <v>51</v>
      </c>
      <c r="O2020" s="15">
        <v>1237</v>
      </c>
      <c r="P2020" s="15">
        <v>51</v>
      </c>
      <c r="R2020" s="15">
        <f>ROW('us01'!AY1237)</f>
        <v>1237</v>
      </c>
      <c r="S2020" s="15">
        <f>COLUMN('us01'!AY1237)</f>
        <v>51</v>
      </c>
    </row>
    <row r="2021" spans="3:19">
      <c r="C2021" s="476">
        <v>1236</v>
      </c>
      <c r="D2021" s="476">
        <v>51</v>
      </c>
      <c r="E2021" s="476"/>
      <c r="F2021" s="476">
        <v>1237</v>
      </c>
      <c r="G2021" s="15">
        <v>51</v>
      </c>
      <c r="I2021" s="15">
        <v>1237</v>
      </c>
      <c r="J2021" s="15">
        <v>51</v>
      </c>
      <c r="L2021" s="15">
        <v>1238</v>
      </c>
      <c r="M2021" s="15">
        <v>51</v>
      </c>
      <c r="O2021" s="15">
        <v>1238</v>
      </c>
      <c r="P2021" s="15">
        <v>51</v>
      </c>
      <c r="R2021" s="15">
        <f>ROW('us01'!AY1238)</f>
        <v>1238</v>
      </c>
      <c r="S2021" s="15">
        <f>COLUMN('us01'!AY1238)</f>
        <v>51</v>
      </c>
    </row>
    <row r="2022" spans="3:19">
      <c r="C2022" s="476">
        <v>1237</v>
      </c>
      <c r="D2022" s="476">
        <v>51</v>
      </c>
      <c r="E2022" s="476"/>
      <c r="F2022" s="476">
        <v>1238</v>
      </c>
      <c r="G2022" s="15">
        <v>51</v>
      </c>
      <c r="I2022" s="15">
        <v>1238</v>
      </c>
      <c r="J2022" s="15">
        <v>51</v>
      </c>
      <c r="L2022" s="15">
        <v>1239</v>
      </c>
      <c r="M2022" s="15">
        <v>51</v>
      </c>
      <c r="O2022" s="15">
        <v>1239</v>
      </c>
      <c r="P2022" s="15">
        <v>51</v>
      </c>
      <c r="R2022" s="15">
        <f>ROW('us01'!AY1239)</f>
        <v>1239</v>
      </c>
      <c r="S2022" s="15">
        <f>COLUMN('us01'!AY1239)</f>
        <v>51</v>
      </c>
    </row>
    <row r="2023" spans="3:19">
      <c r="C2023" s="476">
        <v>1238</v>
      </c>
      <c r="D2023" s="476">
        <v>51</v>
      </c>
      <c r="E2023" s="476"/>
      <c r="F2023" s="476">
        <v>1239</v>
      </c>
      <c r="G2023" s="15">
        <v>51</v>
      </c>
      <c r="I2023" s="15">
        <v>1239</v>
      </c>
      <c r="J2023" s="15">
        <v>51</v>
      </c>
      <c r="L2023" s="15">
        <v>1240</v>
      </c>
      <c r="M2023" s="15">
        <v>51</v>
      </c>
      <c r="O2023" s="15">
        <v>1240</v>
      </c>
      <c r="P2023" s="15">
        <v>51</v>
      </c>
      <c r="R2023" s="15">
        <f>ROW('us01'!AY1240)</f>
        <v>1240</v>
      </c>
      <c r="S2023" s="15">
        <f>COLUMN('us01'!AY1240)</f>
        <v>51</v>
      </c>
    </row>
    <row r="2024" spans="3:19">
      <c r="C2024" s="476">
        <v>1239</v>
      </c>
      <c r="D2024" s="476">
        <v>51</v>
      </c>
      <c r="E2024" s="476"/>
      <c r="F2024" s="476">
        <v>1240</v>
      </c>
      <c r="G2024" s="15">
        <v>51</v>
      </c>
      <c r="I2024" s="15">
        <v>1240</v>
      </c>
      <c r="J2024" s="15">
        <v>51</v>
      </c>
      <c r="L2024" s="15">
        <v>1241</v>
      </c>
      <c r="M2024" s="15">
        <v>51</v>
      </c>
      <c r="O2024" s="15">
        <v>1241</v>
      </c>
      <c r="P2024" s="15">
        <v>51</v>
      </c>
      <c r="R2024" s="15">
        <f>ROW('us01'!AY1241)</f>
        <v>1241</v>
      </c>
      <c r="S2024" s="15">
        <f>COLUMN('us01'!AY1241)</f>
        <v>51</v>
      </c>
    </row>
    <row r="2025" spans="3:19">
      <c r="C2025" s="476">
        <v>1240</v>
      </c>
      <c r="D2025" s="476">
        <v>51</v>
      </c>
      <c r="E2025" s="476"/>
      <c r="F2025" s="476">
        <v>1241</v>
      </c>
      <c r="G2025" s="15">
        <v>51</v>
      </c>
      <c r="I2025" s="15">
        <v>1241</v>
      </c>
      <c r="J2025" s="15">
        <v>51</v>
      </c>
      <c r="L2025" s="15">
        <v>1242</v>
      </c>
      <c r="M2025" s="15">
        <v>51</v>
      </c>
      <c r="O2025" s="15">
        <v>1242</v>
      </c>
      <c r="P2025" s="15">
        <v>51</v>
      </c>
      <c r="R2025" s="15">
        <f>ROW('us01'!AY1242)</f>
        <v>1242</v>
      </c>
      <c r="S2025" s="15">
        <f>COLUMN('us01'!AY1242)</f>
        <v>51</v>
      </c>
    </row>
    <row r="2026" spans="3:19">
      <c r="C2026" s="476">
        <v>1241</v>
      </c>
      <c r="D2026" s="476">
        <v>51</v>
      </c>
      <c r="E2026" s="476"/>
      <c r="F2026" s="476">
        <v>1242</v>
      </c>
      <c r="G2026" s="15">
        <v>51</v>
      </c>
      <c r="I2026" s="15">
        <v>1242</v>
      </c>
      <c r="J2026" s="15">
        <v>51</v>
      </c>
      <c r="L2026" s="15">
        <v>1243</v>
      </c>
      <c r="M2026" s="15">
        <v>51</v>
      </c>
      <c r="O2026" s="15">
        <v>1243</v>
      </c>
      <c r="P2026" s="15">
        <v>51</v>
      </c>
      <c r="R2026" s="15">
        <f>ROW('us01'!AY1243)</f>
        <v>1243</v>
      </c>
      <c r="S2026" s="15">
        <f>COLUMN('us01'!AY1243)</f>
        <v>51</v>
      </c>
    </row>
    <row r="2027" spans="3:19">
      <c r="C2027" s="476">
        <v>1242</v>
      </c>
      <c r="D2027" s="476">
        <v>51</v>
      </c>
      <c r="E2027" s="476"/>
      <c r="F2027" s="476">
        <v>1243</v>
      </c>
      <c r="G2027" s="15">
        <v>51</v>
      </c>
      <c r="I2027" s="15">
        <v>1243</v>
      </c>
      <c r="J2027" s="15">
        <v>51</v>
      </c>
      <c r="L2027" s="15">
        <v>1244</v>
      </c>
      <c r="M2027" s="15">
        <v>51</v>
      </c>
      <c r="O2027" s="15">
        <v>1244</v>
      </c>
      <c r="P2027" s="15">
        <v>51</v>
      </c>
      <c r="R2027" s="15">
        <f>ROW('us01'!AY1244)</f>
        <v>1244</v>
      </c>
      <c r="S2027" s="15">
        <f>COLUMN('us01'!AY1244)</f>
        <v>51</v>
      </c>
    </row>
    <row r="2028" spans="3:19">
      <c r="C2028" s="476">
        <v>1243</v>
      </c>
      <c r="D2028" s="476">
        <v>51</v>
      </c>
      <c r="E2028" s="476"/>
      <c r="F2028" s="476">
        <v>1244</v>
      </c>
      <c r="G2028" s="15">
        <v>51</v>
      </c>
      <c r="I2028" s="15">
        <v>1244</v>
      </c>
      <c r="J2028" s="15">
        <v>51</v>
      </c>
      <c r="L2028" s="15">
        <v>1245</v>
      </c>
      <c r="M2028" s="15">
        <v>51</v>
      </c>
      <c r="O2028" s="15">
        <v>1245</v>
      </c>
      <c r="P2028" s="15">
        <v>51</v>
      </c>
      <c r="R2028" s="15">
        <f>ROW('us01'!AY1245)</f>
        <v>1245</v>
      </c>
      <c r="S2028" s="15">
        <f>COLUMN('us01'!AY1245)</f>
        <v>51</v>
      </c>
    </row>
    <row r="2029" spans="3:19">
      <c r="C2029" s="476">
        <v>1244</v>
      </c>
      <c r="D2029" s="476">
        <v>51</v>
      </c>
      <c r="E2029" s="476"/>
      <c r="F2029" s="476">
        <v>1245</v>
      </c>
      <c r="G2029" s="15">
        <v>51</v>
      </c>
      <c r="I2029" s="15">
        <v>1245</v>
      </c>
      <c r="J2029" s="15">
        <v>51</v>
      </c>
      <c r="L2029" s="15">
        <v>1246</v>
      </c>
      <c r="M2029" s="15">
        <v>51</v>
      </c>
      <c r="O2029" s="15">
        <v>1246</v>
      </c>
      <c r="P2029" s="15">
        <v>51</v>
      </c>
      <c r="R2029" s="15">
        <f>ROW('us01'!AY1246)</f>
        <v>1246</v>
      </c>
      <c r="S2029" s="15">
        <f>COLUMN('us01'!AY1246)</f>
        <v>51</v>
      </c>
    </row>
    <row r="2030" spans="3:19">
      <c r="C2030" s="476">
        <v>1245</v>
      </c>
      <c r="D2030" s="476">
        <v>51</v>
      </c>
      <c r="E2030" s="476"/>
      <c r="F2030" s="476">
        <v>1246</v>
      </c>
      <c r="G2030" s="15">
        <v>51</v>
      </c>
      <c r="I2030" s="15">
        <v>1246</v>
      </c>
      <c r="J2030" s="15">
        <v>51</v>
      </c>
      <c r="L2030" s="15">
        <v>1247</v>
      </c>
      <c r="M2030" s="15">
        <v>51</v>
      </c>
      <c r="O2030" s="15">
        <v>1247</v>
      </c>
      <c r="P2030" s="15">
        <v>51</v>
      </c>
      <c r="R2030" s="15">
        <f>ROW('us01'!AY1247)</f>
        <v>1247</v>
      </c>
      <c r="S2030" s="15">
        <f>COLUMN('us01'!AY1247)</f>
        <v>51</v>
      </c>
    </row>
    <row r="2031" spans="3:19">
      <c r="C2031" s="476">
        <v>1246</v>
      </c>
      <c r="D2031" s="476">
        <v>51</v>
      </c>
      <c r="E2031" s="476"/>
      <c r="F2031" s="476">
        <v>1247</v>
      </c>
      <c r="G2031" s="15">
        <v>51</v>
      </c>
      <c r="I2031" s="15">
        <v>1247</v>
      </c>
      <c r="J2031" s="15">
        <v>51</v>
      </c>
      <c r="L2031" s="15">
        <v>1248</v>
      </c>
      <c r="M2031" s="15">
        <v>51</v>
      </c>
      <c r="O2031" s="15">
        <v>1248</v>
      </c>
      <c r="P2031" s="15">
        <v>51</v>
      </c>
      <c r="R2031" s="15">
        <f>ROW('us01'!AY1248)</f>
        <v>1248</v>
      </c>
      <c r="S2031" s="15">
        <f>COLUMN('us01'!AY1248)</f>
        <v>51</v>
      </c>
    </row>
    <row r="2032" spans="3:19">
      <c r="C2032" s="476">
        <v>1247</v>
      </c>
      <c r="D2032" s="476">
        <v>51</v>
      </c>
      <c r="E2032" s="476"/>
      <c r="F2032" s="476">
        <v>1248</v>
      </c>
      <c r="G2032" s="15">
        <v>51</v>
      </c>
      <c r="I2032" s="15">
        <v>1248</v>
      </c>
      <c r="J2032" s="15">
        <v>51</v>
      </c>
      <c r="L2032" s="15">
        <v>1249</v>
      </c>
      <c r="M2032" s="15">
        <v>51</v>
      </c>
      <c r="O2032" s="15">
        <v>1249</v>
      </c>
      <c r="P2032" s="15">
        <v>51</v>
      </c>
      <c r="R2032" s="15">
        <f>ROW('us01'!AY1249)</f>
        <v>1249</v>
      </c>
      <c r="S2032" s="15">
        <f>COLUMN('us01'!AY1249)</f>
        <v>51</v>
      </c>
    </row>
    <row r="2033" spans="3:20">
      <c r="C2033" s="476">
        <v>1257</v>
      </c>
      <c r="D2033" s="476">
        <v>42</v>
      </c>
      <c r="E2033" s="476"/>
      <c r="F2033" s="476">
        <v>1258</v>
      </c>
      <c r="G2033" s="15">
        <v>42</v>
      </c>
      <c r="I2033" s="15">
        <v>1258</v>
      </c>
      <c r="J2033" s="15">
        <v>42</v>
      </c>
      <c r="L2033" s="15">
        <v>1259</v>
      </c>
      <c r="M2033" s="15">
        <v>42</v>
      </c>
      <c r="O2033" s="15">
        <v>1259</v>
      </c>
      <c r="P2033" s="15">
        <v>42</v>
      </c>
      <c r="R2033" s="15">
        <f>ROW('us01'!AP1259)</f>
        <v>1259</v>
      </c>
      <c r="S2033" s="15">
        <f>COLUMN('us01'!AP1259)</f>
        <v>42</v>
      </c>
    </row>
    <row r="2034" spans="3:20">
      <c r="C2034" s="476">
        <v>1258</v>
      </c>
      <c r="D2034" s="476">
        <v>42</v>
      </c>
      <c r="E2034" s="476"/>
      <c r="F2034" s="476">
        <v>1259</v>
      </c>
      <c r="G2034" s="15">
        <v>42</v>
      </c>
      <c r="I2034" s="15">
        <v>1259</v>
      </c>
      <c r="J2034" s="15">
        <v>42</v>
      </c>
      <c r="L2034" s="15">
        <v>1260</v>
      </c>
      <c r="M2034" s="15">
        <v>42</v>
      </c>
      <c r="O2034" s="15">
        <v>1260</v>
      </c>
      <c r="P2034" s="15">
        <v>42</v>
      </c>
      <c r="R2034" s="15">
        <f>ROW('us01'!AP1260)</f>
        <v>1260</v>
      </c>
      <c r="S2034" s="15">
        <f>COLUMN('us01'!AP1260)</f>
        <v>42</v>
      </c>
    </row>
    <row r="2035" spans="3:20">
      <c r="C2035" s="476">
        <v>1259</v>
      </c>
      <c r="D2035" s="476">
        <v>42</v>
      </c>
      <c r="E2035" s="476"/>
      <c r="F2035" s="476">
        <v>1260</v>
      </c>
      <c r="G2035" s="15">
        <v>42</v>
      </c>
      <c r="I2035" s="15">
        <v>1260</v>
      </c>
      <c r="J2035" s="15">
        <v>42</v>
      </c>
      <c r="L2035" s="15">
        <v>1261</v>
      </c>
      <c r="M2035" s="15">
        <v>42</v>
      </c>
      <c r="O2035" s="15">
        <v>1261</v>
      </c>
      <c r="P2035" s="15">
        <v>42</v>
      </c>
      <c r="R2035" s="15">
        <f>ROW('us01'!AP1261)</f>
        <v>1261</v>
      </c>
      <c r="S2035" s="15">
        <f>COLUMN('us01'!AP1261)</f>
        <v>42</v>
      </c>
    </row>
    <row r="2036" spans="3:20">
      <c r="L2036" s="15">
        <v>1262</v>
      </c>
      <c r="M2036" s="15">
        <v>42</v>
      </c>
      <c r="O2036" s="15">
        <v>1262</v>
      </c>
      <c r="P2036" s="15">
        <v>42</v>
      </c>
      <c r="R2036" s="15">
        <f>ROW('us01'!AP1262)</f>
        <v>1262</v>
      </c>
      <c r="S2036" s="15">
        <f>COLUMN('us01'!AP1262)</f>
        <v>42</v>
      </c>
    </row>
    <row r="2037" spans="3:20">
      <c r="L2037" s="15">
        <v>881</v>
      </c>
      <c r="M2037" s="15">
        <v>33</v>
      </c>
      <c r="O2037" s="15">
        <v>890</v>
      </c>
      <c r="P2037" s="15">
        <v>29</v>
      </c>
      <c r="R2037" s="771">
        <f>ROW('us01'!AC890)</f>
        <v>890</v>
      </c>
      <c r="S2037" s="771">
        <f>COLUMN('us01'!AC890)</f>
        <v>29</v>
      </c>
      <c r="T2037" s="773" t="s">
        <v>2281</v>
      </c>
    </row>
    <row r="2038" spans="3:20">
      <c r="L2038" s="15">
        <v>881</v>
      </c>
      <c r="M2038" s="15">
        <v>33</v>
      </c>
      <c r="O2038" s="15">
        <v>896</v>
      </c>
      <c r="P2038" s="15">
        <v>29</v>
      </c>
      <c r="R2038" s="771">
        <f>ROW('us01'!AC896)</f>
        <v>896</v>
      </c>
      <c r="S2038" s="771">
        <f>COLUMN('us01'!AC896)</f>
        <v>29</v>
      </c>
      <c r="T2038"/>
    </row>
    <row r="2039" spans="3:20">
      <c r="L2039" s="15">
        <v>881</v>
      </c>
      <c r="M2039" s="15">
        <v>33</v>
      </c>
      <c r="O2039" s="15">
        <v>899</v>
      </c>
      <c r="P2039" s="15">
        <v>29</v>
      </c>
      <c r="R2039" s="771">
        <f>ROW('us01'!AC899)</f>
        <v>899</v>
      </c>
      <c r="S2039" s="771">
        <f>COLUMN('us01'!AC899)</f>
        <v>29</v>
      </c>
      <c r="T2039"/>
    </row>
    <row r="2040" spans="3:20">
      <c r="L2040" s="15">
        <v>881</v>
      </c>
      <c r="M2040" s="15">
        <v>33</v>
      </c>
      <c r="O2040" s="15">
        <v>905</v>
      </c>
      <c r="P2040" s="15">
        <v>29</v>
      </c>
      <c r="R2040" s="771">
        <f>ROW('us01'!AC905)</f>
        <v>905</v>
      </c>
      <c r="S2040" s="771">
        <f>COLUMN('us01'!AC905)</f>
        <v>29</v>
      </c>
      <c r="T2040"/>
    </row>
    <row r="2041" spans="3:20">
      <c r="L2041" s="15">
        <v>881</v>
      </c>
      <c r="M2041" s="15">
        <v>33</v>
      </c>
      <c r="O2041" s="15">
        <v>908</v>
      </c>
      <c r="P2041" s="15">
        <v>29</v>
      </c>
      <c r="R2041" s="771">
        <f>ROW('us01'!AC908)</f>
        <v>908</v>
      </c>
      <c r="S2041" s="771">
        <f>COLUMN('us01'!AC908)</f>
        <v>29</v>
      </c>
      <c r="T2041"/>
    </row>
    <row r="2042" spans="3:20">
      <c r="L2042" s="15">
        <v>881</v>
      </c>
      <c r="M2042" s="15">
        <v>33</v>
      </c>
      <c r="O2042" s="15">
        <v>911</v>
      </c>
      <c r="P2042" s="15">
        <v>29</v>
      </c>
      <c r="R2042" s="771">
        <f>ROW('us01'!AC911)</f>
        <v>911</v>
      </c>
      <c r="S2042" s="771">
        <f>COLUMN('us01'!AC911)</f>
        <v>29</v>
      </c>
      <c r="T2042"/>
    </row>
    <row r="2043" spans="3:20">
      <c r="L2043" s="15">
        <v>881</v>
      </c>
      <c r="M2043" s="15">
        <v>33</v>
      </c>
      <c r="O2043" s="15">
        <v>914</v>
      </c>
      <c r="P2043" s="15">
        <v>29</v>
      </c>
      <c r="R2043" s="771">
        <f>ROW('us01'!AC914)</f>
        <v>914</v>
      </c>
      <c r="S2043" s="771">
        <f>COLUMN('us01'!AC914)</f>
        <v>29</v>
      </c>
      <c r="T2043"/>
    </row>
    <row r="2044" spans="3:20">
      <c r="L2044" s="15">
        <v>881</v>
      </c>
      <c r="M2044" s="15">
        <v>33</v>
      </c>
      <c r="O2044" s="15">
        <v>920</v>
      </c>
      <c r="P2044" s="15">
        <v>29</v>
      </c>
      <c r="R2044" s="771">
        <f>ROW('us01'!AC920)</f>
        <v>920</v>
      </c>
      <c r="S2044" s="771">
        <f>COLUMN('us01'!AC920)</f>
        <v>29</v>
      </c>
      <c r="T2044"/>
    </row>
    <row r="2045" spans="3:20">
      <c r="L2045" s="15">
        <v>881</v>
      </c>
      <c r="M2045" s="15">
        <v>33</v>
      </c>
      <c r="O2045" s="15">
        <v>923</v>
      </c>
      <c r="P2045" s="15">
        <v>29</v>
      </c>
      <c r="R2045" s="771">
        <f>ROW('us01'!AC923)</f>
        <v>923</v>
      </c>
      <c r="S2045" s="771">
        <f>COLUMN('us01'!AC923)</f>
        <v>29</v>
      </c>
      <c r="T2045"/>
    </row>
    <row r="2046" spans="3:20">
      <c r="L2046" s="15">
        <v>881</v>
      </c>
      <c r="M2046" s="15">
        <v>33</v>
      </c>
      <c r="O2046" s="15">
        <v>926</v>
      </c>
      <c r="P2046" s="15">
        <v>29</v>
      </c>
      <c r="R2046" s="771">
        <f>ROW('us01'!AC926)</f>
        <v>926</v>
      </c>
      <c r="S2046" s="771">
        <f>COLUMN('us01'!AC926)</f>
        <v>29</v>
      </c>
      <c r="T2046"/>
    </row>
    <row r="2047" spans="3:20">
      <c r="L2047" s="15">
        <v>881</v>
      </c>
      <c r="M2047" s="15">
        <v>33</v>
      </c>
      <c r="O2047" s="15">
        <v>929</v>
      </c>
      <c r="P2047" s="15">
        <v>29</v>
      </c>
      <c r="R2047" s="771">
        <f>ROW('us01'!AC929)</f>
        <v>929</v>
      </c>
      <c r="S2047" s="771">
        <f>COLUMN('us01'!AC929)</f>
        <v>29</v>
      </c>
      <c r="T2047"/>
    </row>
    <row r="2048" spans="3:20">
      <c r="L2048" s="15">
        <v>881</v>
      </c>
      <c r="M2048" s="15">
        <v>33</v>
      </c>
      <c r="O2048" s="15">
        <v>932</v>
      </c>
      <c r="P2048" s="15">
        <v>29</v>
      </c>
      <c r="R2048" s="771">
        <f>ROW('us01'!AC932)</f>
        <v>932</v>
      </c>
      <c r="S2048" s="771">
        <f>COLUMN('us01'!AC932)</f>
        <v>29</v>
      </c>
      <c r="T2048"/>
    </row>
    <row r="2049" spans="12:20">
      <c r="L2049" s="15">
        <v>881</v>
      </c>
      <c r="M2049" s="15">
        <v>33</v>
      </c>
      <c r="O2049" s="15">
        <v>941</v>
      </c>
      <c r="P2049" s="15">
        <v>29</v>
      </c>
      <c r="R2049" s="771">
        <f>ROW('us01'!AC941)</f>
        <v>941</v>
      </c>
      <c r="S2049" s="771">
        <f>COLUMN('us01'!AC941)</f>
        <v>29</v>
      </c>
      <c r="T2049"/>
    </row>
    <row r="2050" spans="12:20">
      <c r="L2050" s="15">
        <v>881</v>
      </c>
      <c r="M2050" s="15">
        <v>33</v>
      </c>
      <c r="O2050" s="15">
        <v>947</v>
      </c>
      <c r="P2050" s="15">
        <v>29</v>
      </c>
      <c r="R2050" s="771">
        <f>ROW('us01'!AC947)</f>
        <v>947</v>
      </c>
      <c r="S2050" s="771">
        <f>COLUMN('us01'!AC947)</f>
        <v>29</v>
      </c>
      <c r="T2050"/>
    </row>
    <row r="2051" spans="12:20">
      <c r="L2051" s="15">
        <v>881</v>
      </c>
      <c r="M2051" s="15">
        <v>33</v>
      </c>
      <c r="O2051" s="15">
        <v>950</v>
      </c>
      <c r="P2051" s="15">
        <v>29</v>
      </c>
      <c r="R2051" s="771">
        <f>ROW('us01'!AC950)</f>
        <v>950</v>
      </c>
      <c r="S2051" s="771">
        <f>COLUMN('us01'!AC950)</f>
        <v>29</v>
      </c>
      <c r="T2051"/>
    </row>
    <row r="2052" spans="12:20">
      <c r="L2052" s="15">
        <v>881</v>
      </c>
      <c r="M2052" s="15">
        <v>33</v>
      </c>
      <c r="O2052" s="15">
        <v>953</v>
      </c>
      <c r="P2052" s="15">
        <v>29</v>
      </c>
      <c r="R2052" s="771">
        <f>ROW('us01'!AC953)</f>
        <v>953</v>
      </c>
      <c r="S2052" s="771">
        <f>COLUMN('us01'!AC953)</f>
        <v>29</v>
      </c>
      <c r="T2052"/>
    </row>
    <row r="2053" spans="12:20">
      <c r="L2053" s="15">
        <v>881</v>
      </c>
      <c r="M2053" s="15">
        <v>33</v>
      </c>
      <c r="O2053" s="15">
        <v>956</v>
      </c>
      <c r="P2053" s="15">
        <v>29</v>
      </c>
      <c r="R2053" s="771">
        <f>ROW('us01'!AC956)</f>
        <v>956</v>
      </c>
      <c r="S2053" s="771">
        <f>COLUMN('us01'!AC956)</f>
        <v>29</v>
      </c>
      <c r="T2053"/>
    </row>
    <row r="2054" spans="12:20">
      <c r="O2054" s="15">
        <v>1058</v>
      </c>
      <c r="P2054" s="15">
        <v>33</v>
      </c>
      <c r="R2054" s="771">
        <f>ROW('us01'!AG1061)</f>
        <v>1061</v>
      </c>
      <c r="S2054" s="771">
        <f>COLUMN('us01'!AG1061)</f>
        <v>33</v>
      </c>
      <c r="T2054"/>
    </row>
    <row r="2055" spans="12:20">
      <c r="R2055" s="771">
        <f>ROW('us01'!AC1046)</f>
        <v>1046</v>
      </c>
      <c r="S2055" s="771">
        <f>COLUMN('us01'!AC1046)</f>
        <v>29</v>
      </c>
      <c r="T2055" s="773" t="s">
        <v>2305</v>
      </c>
    </row>
    <row r="2056" spans="12:20">
      <c r="R2056" s="771">
        <f>ROW('us01'!AI1046)</f>
        <v>1046</v>
      </c>
      <c r="S2056" s="771">
        <f>COLUMN('us01'!AI1046)</f>
        <v>35</v>
      </c>
      <c r="T2056" s="773" t="s">
        <v>2305</v>
      </c>
    </row>
    <row r="2057" spans="12:20">
      <c r="R2057" s="771">
        <f>ROW('us01'!AO1046)</f>
        <v>1046</v>
      </c>
      <c r="S2057" s="771">
        <f>COLUMN('us01'!AO1046)</f>
        <v>41</v>
      </c>
      <c r="T2057" s="773" t="s">
        <v>2305</v>
      </c>
    </row>
    <row r="2058" spans="12:20">
      <c r="R2058" s="771">
        <f>ROW('us01'!AC1049)</f>
        <v>1049</v>
      </c>
      <c r="S2058" s="771">
        <f>COLUMN('us01'!AC1049)</f>
        <v>29</v>
      </c>
      <c r="T2058" s="773" t="s">
        <v>2305</v>
      </c>
    </row>
    <row r="2059" spans="12:20">
      <c r="R2059" s="771">
        <f>ROW('us01'!AI1049)</f>
        <v>1049</v>
      </c>
      <c r="S2059" s="771">
        <f>COLUMN('us01'!AI1049)</f>
        <v>35</v>
      </c>
      <c r="T2059" s="773" t="s">
        <v>2305</v>
      </c>
    </row>
    <row r="2060" spans="12:20">
      <c r="R2060" s="771">
        <f>ROW('us01'!AO1049)</f>
        <v>1049</v>
      </c>
      <c r="S2060" s="771">
        <f>COLUMN('us01'!AO1049)</f>
        <v>41</v>
      </c>
      <c r="T2060" s="773" t="s">
        <v>2305</v>
      </c>
    </row>
    <row r="2061" spans="12:20">
      <c r="T2061"/>
    </row>
    <row r="2062" spans="12:20">
      <c r="T2062"/>
    </row>
  </sheetData>
  <sheetProtection password="86B4" sheet="1" objects="1" scenarios="1"/>
  <phoneticPr fontId="2" type="noConversion"/>
  <pageMargins left="0.75" right="0.75" top="1" bottom="1" header="0.5" footer="0.5"/>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import_aggr"/>
  <dimension ref="A1:T137"/>
  <sheetViews>
    <sheetView topLeftCell="E1" workbookViewId="0">
      <selection activeCell="O4" sqref="O4"/>
    </sheetView>
  </sheetViews>
  <sheetFormatPr baseColWidth="10" defaultColWidth="8.83203125" defaultRowHeight="13"/>
  <cols>
    <col min="3" max="10" width="9.1640625" style="15"/>
    <col min="18" max="19" width="9.1640625" style="15"/>
  </cols>
  <sheetData>
    <row r="1" spans="1:20">
      <c r="A1" s="12" t="s">
        <v>1284</v>
      </c>
      <c r="F1" s="15" t="s">
        <v>1286</v>
      </c>
    </row>
    <row r="3" spans="1:20">
      <c r="C3" s="724" t="s">
        <v>819</v>
      </c>
      <c r="D3" s="724"/>
      <c r="E3" s="724"/>
      <c r="F3" s="725" t="s">
        <v>867</v>
      </c>
      <c r="G3" s="725"/>
      <c r="H3" s="725"/>
      <c r="I3" s="726" t="s">
        <v>1878</v>
      </c>
      <c r="J3" s="726"/>
      <c r="K3" s="716"/>
      <c r="L3" s="782" t="s">
        <v>2288</v>
      </c>
      <c r="M3" s="781"/>
      <c r="N3" s="781"/>
      <c r="O3" s="813" t="s">
        <v>2313</v>
      </c>
      <c r="P3" s="779"/>
      <c r="Q3" s="780"/>
      <c r="R3" s="810" t="s">
        <v>2306</v>
      </c>
      <c r="S3" s="811"/>
      <c r="T3" s="812"/>
    </row>
    <row r="4" spans="1:20">
      <c r="C4" s="15" t="s">
        <v>266</v>
      </c>
      <c r="D4" s="15" t="s">
        <v>1287</v>
      </c>
      <c r="F4" s="15" t="s">
        <v>266</v>
      </c>
      <c r="G4" s="15" t="s">
        <v>1287</v>
      </c>
      <c r="I4" s="15" t="s">
        <v>266</v>
      </c>
      <c r="J4" s="15" t="s">
        <v>1287</v>
      </c>
      <c r="L4" s="15" t="s">
        <v>266</v>
      </c>
      <c r="M4" s="15" t="s">
        <v>1287</v>
      </c>
      <c r="O4" s="15" t="s">
        <v>266</v>
      </c>
      <c r="P4" s="15" t="s">
        <v>1287</v>
      </c>
      <c r="R4" s="15" t="s">
        <v>266</v>
      </c>
      <c r="S4" s="15" t="s">
        <v>1287</v>
      </c>
    </row>
    <row r="5" spans="1:20">
      <c r="C5" s="15">
        <v>85</v>
      </c>
      <c r="D5" s="15">
        <v>38</v>
      </c>
      <c r="F5" s="15">
        <v>85</v>
      </c>
      <c r="G5" s="15">
        <v>38</v>
      </c>
      <c r="I5" s="15">
        <v>85</v>
      </c>
      <c r="J5" s="15">
        <v>38</v>
      </c>
      <c r="L5" s="15">
        <v>85</v>
      </c>
      <c r="M5" s="15">
        <v>38</v>
      </c>
      <c r="O5" s="15">
        <v>85</v>
      </c>
      <c r="P5" s="15">
        <v>38</v>
      </c>
      <c r="R5" s="15">
        <f>ROW(schedaUMI!AL85)</f>
        <v>85</v>
      </c>
      <c r="S5" s="15">
        <f>COLUMN(schedaUMI!AL85)</f>
        <v>38</v>
      </c>
    </row>
    <row r="6" spans="1:20">
      <c r="C6" s="15">
        <v>88</v>
      </c>
      <c r="D6" s="15">
        <v>38</v>
      </c>
      <c r="F6" s="15">
        <v>88</v>
      </c>
      <c r="G6" s="15">
        <v>38</v>
      </c>
      <c r="I6" s="15">
        <v>88</v>
      </c>
      <c r="J6" s="15">
        <v>38</v>
      </c>
      <c r="L6" s="15">
        <v>88</v>
      </c>
      <c r="M6" s="15">
        <v>38</v>
      </c>
      <c r="O6" s="15">
        <v>88</v>
      </c>
      <c r="P6" s="15">
        <v>38</v>
      </c>
      <c r="R6" s="15">
        <f>ROW(schedaUMI!AL88)</f>
        <v>88</v>
      </c>
      <c r="S6" s="15">
        <f>COLUMN(schedaUMI!AL88)</f>
        <v>38</v>
      </c>
    </row>
    <row r="7" spans="1:20">
      <c r="C7" s="15">
        <v>88</v>
      </c>
      <c r="D7" s="15">
        <v>47</v>
      </c>
      <c r="F7" s="15">
        <v>88</v>
      </c>
      <c r="G7" s="15">
        <v>47</v>
      </c>
      <c r="I7" s="15">
        <v>88</v>
      </c>
      <c r="J7" s="15">
        <v>47</v>
      </c>
      <c r="L7" s="15">
        <v>88</v>
      </c>
      <c r="M7" s="15">
        <v>47</v>
      </c>
      <c r="O7" s="15">
        <v>88</v>
      </c>
      <c r="P7" s="15">
        <v>47</v>
      </c>
      <c r="R7" s="15">
        <f>ROW(schedaUMI!AU88)</f>
        <v>88</v>
      </c>
      <c r="S7" s="15">
        <f>COLUMN(schedaUMI!AU88)</f>
        <v>47</v>
      </c>
    </row>
    <row r="8" spans="1:20">
      <c r="C8" s="15">
        <v>91</v>
      </c>
      <c r="D8" s="15">
        <v>40</v>
      </c>
      <c r="F8" s="15">
        <v>91</v>
      </c>
      <c r="G8" s="15">
        <v>40</v>
      </c>
      <c r="I8" s="15">
        <v>91</v>
      </c>
      <c r="J8" s="15">
        <v>40</v>
      </c>
      <c r="L8" s="15">
        <v>91</v>
      </c>
      <c r="M8" s="15">
        <v>40</v>
      </c>
      <c r="O8" s="15">
        <v>91</v>
      </c>
      <c r="P8" s="15">
        <v>40</v>
      </c>
      <c r="R8" s="15">
        <f>ROW(schedaUMI!AN91)</f>
        <v>91</v>
      </c>
      <c r="S8" s="15">
        <f>COLUMN(schedaUMI!AN91)</f>
        <v>40</v>
      </c>
    </row>
    <row r="9" spans="1:20">
      <c r="C9" s="15">
        <v>94</v>
      </c>
      <c r="D9" s="15">
        <v>38</v>
      </c>
      <c r="F9" s="15">
        <v>94</v>
      </c>
      <c r="G9" s="15">
        <v>38</v>
      </c>
      <c r="I9" s="15">
        <v>94</v>
      </c>
      <c r="J9" s="15">
        <v>38</v>
      </c>
      <c r="L9" s="15">
        <v>94</v>
      </c>
      <c r="M9" s="15">
        <v>38</v>
      </c>
      <c r="O9" s="15">
        <v>94</v>
      </c>
      <c r="P9" s="15">
        <v>38</v>
      </c>
      <c r="R9" s="15">
        <f>ROW(schedaUMI!AL94)</f>
        <v>94</v>
      </c>
      <c r="S9" s="15">
        <f>COLUMN(schedaUMI!AL94)</f>
        <v>38</v>
      </c>
    </row>
    <row r="10" spans="1:20">
      <c r="C10" s="15">
        <v>94</v>
      </c>
      <c r="D10" s="15">
        <v>50</v>
      </c>
      <c r="F10" s="15">
        <v>94</v>
      </c>
      <c r="G10" s="15">
        <v>50</v>
      </c>
      <c r="I10" s="15">
        <v>94</v>
      </c>
      <c r="J10" s="15">
        <v>50</v>
      </c>
      <c r="L10" s="15">
        <v>94</v>
      </c>
      <c r="M10" s="15">
        <v>50</v>
      </c>
      <c r="O10" s="15">
        <v>94</v>
      </c>
      <c r="P10" s="15">
        <v>50</v>
      </c>
      <c r="R10" s="15">
        <f>ROW(schedaUMI!AX94)</f>
        <v>94</v>
      </c>
      <c r="S10" s="15">
        <f>COLUMN(schedaUMI!AX94)</f>
        <v>50</v>
      </c>
    </row>
    <row r="11" spans="1:20">
      <c r="C11" s="15">
        <v>97</v>
      </c>
      <c r="D11" s="15">
        <v>38</v>
      </c>
      <c r="F11" s="15">
        <v>97</v>
      </c>
      <c r="G11" s="15">
        <v>38</v>
      </c>
      <c r="I11" s="15">
        <v>97</v>
      </c>
      <c r="J11" s="15">
        <v>38</v>
      </c>
      <c r="L11" s="15">
        <v>97</v>
      </c>
      <c r="M11" s="15">
        <v>38</v>
      </c>
      <c r="O11" s="15">
        <v>97</v>
      </c>
      <c r="P11" s="15">
        <v>38</v>
      </c>
      <c r="R11" s="15">
        <f>ROW(schedaUMI!AL97)</f>
        <v>97</v>
      </c>
      <c r="S11" s="15">
        <f>COLUMN(schedaUMI!AL97)</f>
        <v>38</v>
      </c>
    </row>
    <row r="12" spans="1:20">
      <c r="C12" s="15">
        <v>97</v>
      </c>
      <c r="D12" s="15">
        <v>50</v>
      </c>
      <c r="F12" s="15">
        <v>97</v>
      </c>
      <c r="G12" s="15">
        <v>50</v>
      </c>
      <c r="I12" s="15">
        <v>97</v>
      </c>
      <c r="J12" s="15">
        <v>50</v>
      </c>
      <c r="L12" s="15">
        <v>97</v>
      </c>
      <c r="M12" s="15">
        <v>50</v>
      </c>
      <c r="O12" s="15">
        <v>97</v>
      </c>
      <c r="P12" s="15">
        <v>50</v>
      </c>
      <c r="R12" s="15">
        <f>ROW(schedaUMI!AX97)</f>
        <v>97</v>
      </c>
      <c r="S12" s="15">
        <f>COLUMN(schedaUMI!AX97)</f>
        <v>50</v>
      </c>
    </row>
    <row r="13" spans="1:20">
      <c r="C13" s="15">
        <v>100</v>
      </c>
      <c r="D13" s="15">
        <v>38</v>
      </c>
      <c r="F13" s="15">
        <v>100</v>
      </c>
      <c r="G13" s="15">
        <v>38</v>
      </c>
      <c r="I13" s="15">
        <v>100</v>
      </c>
      <c r="J13" s="15">
        <v>38</v>
      </c>
      <c r="L13" s="15">
        <v>100</v>
      </c>
      <c r="M13" s="15">
        <v>38</v>
      </c>
      <c r="O13" s="15">
        <v>100</v>
      </c>
      <c r="P13" s="15">
        <v>38</v>
      </c>
      <c r="R13" s="15">
        <f>ROW(schedaUMI!AL100)</f>
        <v>100</v>
      </c>
      <c r="S13" s="15">
        <f>COLUMN(schedaUMI!AL100)</f>
        <v>38</v>
      </c>
    </row>
    <row r="14" spans="1:20">
      <c r="C14" s="15">
        <v>102</v>
      </c>
      <c r="D14" s="15">
        <v>38</v>
      </c>
      <c r="F14" s="15">
        <v>102</v>
      </c>
      <c r="G14" s="15">
        <v>38</v>
      </c>
      <c r="I14" s="15">
        <v>102</v>
      </c>
      <c r="J14" s="15">
        <v>38</v>
      </c>
      <c r="L14" s="15">
        <v>102</v>
      </c>
      <c r="M14" s="15">
        <v>38</v>
      </c>
      <c r="O14" s="15">
        <v>102</v>
      </c>
      <c r="P14" s="15">
        <v>38</v>
      </c>
      <c r="R14" s="15">
        <f>ROW(schedaUMI!AL102)</f>
        <v>102</v>
      </c>
      <c r="S14" s="15">
        <f>COLUMN(schedaUMI!AL102)</f>
        <v>38</v>
      </c>
    </row>
    <row r="15" spans="1:20">
      <c r="C15" s="15">
        <v>104</v>
      </c>
      <c r="D15" s="15">
        <v>38</v>
      </c>
      <c r="F15" s="15">
        <v>104</v>
      </c>
      <c r="G15" s="15">
        <v>38</v>
      </c>
      <c r="I15" s="15">
        <v>104</v>
      </c>
      <c r="J15" s="15">
        <v>38</v>
      </c>
      <c r="L15" s="15">
        <v>104</v>
      </c>
      <c r="M15" s="15">
        <v>38</v>
      </c>
      <c r="O15" s="15">
        <v>104</v>
      </c>
      <c r="P15" s="15">
        <v>38</v>
      </c>
      <c r="R15" s="15">
        <f>ROW(schedaUMI!AL104)</f>
        <v>104</v>
      </c>
      <c r="S15" s="15">
        <f>COLUMN(schedaUMI!AL104)</f>
        <v>38</v>
      </c>
    </row>
    <row r="16" spans="1:20">
      <c r="C16" s="15">
        <v>110</v>
      </c>
      <c r="D16" s="15">
        <v>38</v>
      </c>
      <c r="F16" s="15">
        <v>110</v>
      </c>
      <c r="G16" s="15">
        <v>38</v>
      </c>
      <c r="I16" s="15">
        <v>110</v>
      </c>
      <c r="J16" s="15">
        <v>38</v>
      </c>
      <c r="L16" s="15">
        <v>110</v>
      </c>
      <c r="M16" s="15">
        <v>38</v>
      </c>
      <c r="O16" s="15">
        <v>110</v>
      </c>
      <c r="P16" s="15">
        <v>38</v>
      </c>
      <c r="R16" s="15">
        <f>ROW(schedaUMI!AL110)</f>
        <v>110</v>
      </c>
      <c r="S16" s="15">
        <f>COLUMN(schedaUMI!AL110)</f>
        <v>38</v>
      </c>
    </row>
    <row r="17" spans="3:19">
      <c r="C17" s="15">
        <v>112</v>
      </c>
      <c r="D17" s="15">
        <v>38</v>
      </c>
      <c r="F17" s="15">
        <v>112</v>
      </c>
      <c r="G17" s="15">
        <v>38</v>
      </c>
      <c r="I17" s="15">
        <v>112</v>
      </c>
      <c r="J17" s="15">
        <v>38</v>
      </c>
      <c r="L17" s="15">
        <v>112</v>
      </c>
      <c r="M17" s="15">
        <v>38</v>
      </c>
      <c r="O17" s="15">
        <v>112</v>
      </c>
      <c r="P17" s="15">
        <v>38</v>
      </c>
      <c r="R17" s="15">
        <f>ROW(schedaUMI!AL112)</f>
        <v>112</v>
      </c>
      <c r="S17" s="15">
        <f>COLUMN(schedaUMI!AL112)</f>
        <v>38</v>
      </c>
    </row>
    <row r="18" spans="3:19">
      <c r="C18" s="15">
        <v>114</v>
      </c>
      <c r="D18" s="15">
        <v>38</v>
      </c>
      <c r="F18" s="15">
        <v>114</v>
      </c>
      <c r="G18" s="15">
        <v>38</v>
      </c>
      <c r="I18" s="15">
        <v>114</v>
      </c>
      <c r="J18" s="15">
        <v>38</v>
      </c>
      <c r="L18" s="15">
        <v>114</v>
      </c>
      <c r="M18" s="15">
        <v>38</v>
      </c>
      <c r="O18" s="15">
        <v>114</v>
      </c>
      <c r="P18" s="15">
        <v>38</v>
      </c>
      <c r="R18" s="15">
        <f>ROW(schedaUMI!AL114)</f>
        <v>114</v>
      </c>
      <c r="S18" s="15">
        <f>COLUMN(schedaUMI!AL114)</f>
        <v>38</v>
      </c>
    </row>
    <row r="19" spans="3:19">
      <c r="C19" s="15">
        <v>117</v>
      </c>
      <c r="D19" s="15">
        <v>38</v>
      </c>
      <c r="F19" s="15">
        <v>117</v>
      </c>
      <c r="G19" s="15">
        <v>38</v>
      </c>
      <c r="I19" s="15">
        <v>117</v>
      </c>
      <c r="J19" s="15">
        <v>38</v>
      </c>
      <c r="L19" s="15">
        <v>117</v>
      </c>
      <c r="M19" s="15">
        <v>38</v>
      </c>
      <c r="O19" s="15">
        <v>117</v>
      </c>
      <c r="P19" s="15">
        <v>38</v>
      </c>
      <c r="R19" s="15">
        <f>ROW(schedaUMI!AL117)</f>
        <v>117</v>
      </c>
      <c r="S19" s="15">
        <f>COLUMN(schedaUMI!AL117)</f>
        <v>38</v>
      </c>
    </row>
    <row r="20" spans="3:19">
      <c r="C20" s="15">
        <v>120</v>
      </c>
      <c r="D20" s="15">
        <v>38</v>
      </c>
      <c r="F20" s="15">
        <v>120</v>
      </c>
      <c r="G20" s="15">
        <v>38</v>
      </c>
      <c r="I20" s="15">
        <v>120</v>
      </c>
      <c r="J20" s="15">
        <v>38</v>
      </c>
      <c r="L20" s="15">
        <v>120</v>
      </c>
      <c r="M20" s="15">
        <v>38</v>
      </c>
      <c r="O20" s="15">
        <v>120</v>
      </c>
      <c r="P20" s="15">
        <v>38</v>
      </c>
      <c r="R20" s="15">
        <f>ROW(schedaUMI!AL120)</f>
        <v>120</v>
      </c>
      <c r="S20" s="15">
        <f>COLUMN(schedaUMI!AL120)</f>
        <v>38</v>
      </c>
    </row>
    <row r="21" spans="3:19">
      <c r="C21" s="15">
        <v>120</v>
      </c>
      <c r="D21" s="15">
        <v>47</v>
      </c>
      <c r="F21" s="15">
        <v>120</v>
      </c>
      <c r="G21" s="15">
        <v>47</v>
      </c>
      <c r="I21" s="15">
        <v>120</v>
      </c>
      <c r="J21" s="15">
        <v>47</v>
      </c>
      <c r="L21" s="15">
        <v>120</v>
      </c>
      <c r="M21" s="15">
        <v>47</v>
      </c>
      <c r="O21" s="15">
        <v>120</v>
      </c>
      <c r="P21" s="15">
        <v>47</v>
      </c>
      <c r="R21" s="15">
        <f>ROW(schedaUMI!AU120)</f>
        <v>120</v>
      </c>
      <c r="S21" s="15">
        <f>COLUMN(schedaUMI!AU120)</f>
        <v>47</v>
      </c>
    </row>
    <row r="22" spans="3:19">
      <c r="C22" s="15">
        <v>123</v>
      </c>
      <c r="D22" s="15">
        <v>38</v>
      </c>
      <c r="F22" s="15">
        <v>123</v>
      </c>
      <c r="G22" s="15">
        <v>38</v>
      </c>
      <c r="I22" s="15">
        <v>123</v>
      </c>
      <c r="J22" s="15">
        <v>38</v>
      </c>
      <c r="L22" s="15">
        <v>123</v>
      </c>
      <c r="M22" s="15">
        <v>38</v>
      </c>
      <c r="O22" s="15">
        <v>123</v>
      </c>
      <c r="P22" s="15">
        <v>38</v>
      </c>
      <c r="R22" s="15">
        <f>ROW(schedaUMI!AL123)</f>
        <v>123</v>
      </c>
      <c r="S22" s="15">
        <f>COLUMN(schedaUMI!AL123)</f>
        <v>38</v>
      </c>
    </row>
    <row r="23" spans="3:19">
      <c r="C23" s="15">
        <v>126</v>
      </c>
      <c r="D23" s="15">
        <v>51</v>
      </c>
      <c r="F23" s="15">
        <v>126</v>
      </c>
      <c r="G23" s="15">
        <v>51</v>
      </c>
      <c r="I23" s="15">
        <v>126</v>
      </c>
      <c r="J23" s="15">
        <v>51</v>
      </c>
      <c r="L23" s="15">
        <v>126</v>
      </c>
      <c r="M23" s="15">
        <v>51</v>
      </c>
      <c r="O23" s="15">
        <v>126</v>
      </c>
      <c r="P23" s="15">
        <v>51</v>
      </c>
      <c r="R23" s="15">
        <f>ROW(schedaUMI!AY126)</f>
        <v>126</v>
      </c>
      <c r="S23" s="15">
        <f>COLUMN(schedaUMI!AY126)</f>
        <v>51</v>
      </c>
    </row>
    <row r="24" spans="3:19">
      <c r="C24" s="15">
        <v>127</v>
      </c>
      <c r="D24" s="15">
        <v>51</v>
      </c>
      <c r="F24" s="15">
        <v>127</v>
      </c>
      <c r="G24" s="15">
        <v>51</v>
      </c>
      <c r="I24" s="15">
        <v>127</v>
      </c>
      <c r="J24" s="15">
        <v>51</v>
      </c>
      <c r="L24" s="15">
        <v>127</v>
      </c>
      <c r="M24" s="15">
        <v>51</v>
      </c>
      <c r="O24" s="15">
        <v>127</v>
      </c>
      <c r="P24" s="15">
        <v>51</v>
      </c>
      <c r="R24" s="15">
        <f>ROW(schedaUMI!AY127)</f>
        <v>127</v>
      </c>
      <c r="S24" s="15">
        <f>COLUMN(schedaUMI!AY127)</f>
        <v>51</v>
      </c>
    </row>
    <row r="25" spans="3:19">
      <c r="C25" s="15">
        <v>128</v>
      </c>
      <c r="D25" s="15">
        <v>51</v>
      </c>
      <c r="F25" s="15">
        <v>128</v>
      </c>
      <c r="G25" s="15">
        <v>51</v>
      </c>
      <c r="I25" s="15">
        <v>128</v>
      </c>
      <c r="J25" s="15">
        <v>51</v>
      </c>
      <c r="L25" s="15">
        <v>128</v>
      </c>
      <c r="M25" s="15">
        <v>51</v>
      </c>
      <c r="O25" s="15">
        <v>128</v>
      </c>
      <c r="P25" s="15">
        <v>51</v>
      </c>
      <c r="R25" s="15">
        <f>ROW(schedaUMI!AY128)</f>
        <v>128</v>
      </c>
      <c r="S25" s="15">
        <f>COLUMN(schedaUMI!AY128)</f>
        <v>51</v>
      </c>
    </row>
    <row r="26" spans="3:19">
      <c r="C26" s="15">
        <v>129</v>
      </c>
      <c r="D26" s="15">
        <v>51</v>
      </c>
      <c r="F26" s="15">
        <v>129</v>
      </c>
      <c r="G26" s="15">
        <v>51</v>
      </c>
      <c r="I26" s="15">
        <v>129</v>
      </c>
      <c r="J26" s="15">
        <v>51</v>
      </c>
      <c r="L26" s="15">
        <v>129</v>
      </c>
      <c r="M26" s="15">
        <v>51</v>
      </c>
      <c r="O26" s="15">
        <v>129</v>
      </c>
      <c r="P26" s="15">
        <v>51</v>
      </c>
      <c r="R26" s="15">
        <f>ROW(schedaUMI!AY129)</f>
        <v>129</v>
      </c>
      <c r="S26" s="15">
        <f>COLUMN(schedaUMI!AY129)</f>
        <v>51</v>
      </c>
    </row>
    <row r="27" spans="3:19">
      <c r="C27" s="15">
        <v>130</v>
      </c>
      <c r="D27" s="15">
        <v>51</v>
      </c>
      <c r="F27" s="15">
        <v>130</v>
      </c>
      <c r="G27" s="15">
        <v>51</v>
      </c>
      <c r="I27" s="15">
        <v>130</v>
      </c>
      <c r="J27" s="15">
        <v>51</v>
      </c>
      <c r="L27" s="15">
        <v>130</v>
      </c>
      <c r="M27" s="15">
        <v>51</v>
      </c>
      <c r="O27" s="15">
        <v>130</v>
      </c>
      <c r="P27" s="15">
        <v>51</v>
      </c>
      <c r="R27" s="15">
        <f>ROW(schedaUMI!AY130)</f>
        <v>130</v>
      </c>
      <c r="S27" s="15">
        <f>COLUMN(schedaUMI!AY130)</f>
        <v>51</v>
      </c>
    </row>
    <row r="28" spans="3:19">
      <c r="C28" s="15">
        <v>131</v>
      </c>
      <c r="D28" s="15">
        <v>51</v>
      </c>
      <c r="F28" s="15">
        <v>131</v>
      </c>
      <c r="G28" s="15">
        <v>51</v>
      </c>
      <c r="I28" s="15">
        <v>131</v>
      </c>
      <c r="J28" s="15">
        <v>51</v>
      </c>
      <c r="L28" s="15">
        <v>131</v>
      </c>
      <c r="M28" s="15">
        <v>51</v>
      </c>
      <c r="O28" s="15">
        <v>131</v>
      </c>
      <c r="P28" s="15">
        <v>51</v>
      </c>
      <c r="R28" s="15">
        <f>ROW(schedaUMI!AY131)</f>
        <v>131</v>
      </c>
      <c r="S28" s="15">
        <f>COLUMN(schedaUMI!AY131)</f>
        <v>51</v>
      </c>
    </row>
    <row r="29" spans="3:19">
      <c r="C29" s="15">
        <v>132</v>
      </c>
      <c r="D29" s="15">
        <v>51</v>
      </c>
      <c r="F29" s="15">
        <v>132</v>
      </c>
      <c r="G29" s="15">
        <v>51</v>
      </c>
      <c r="I29" s="15">
        <v>132</v>
      </c>
      <c r="J29" s="15">
        <v>51</v>
      </c>
      <c r="L29" s="15">
        <v>132</v>
      </c>
      <c r="M29" s="15">
        <v>51</v>
      </c>
      <c r="O29" s="15">
        <v>132</v>
      </c>
      <c r="P29" s="15">
        <v>51</v>
      </c>
      <c r="R29" s="15">
        <f>ROW(schedaUMI!AY132)</f>
        <v>132</v>
      </c>
      <c r="S29" s="15">
        <f>COLUMN(schedaUMI!AY132)</f>
        <v>51</v>
      </c>
    </row>
    <row r="30" spans="3:19">
      <c r="C30" s="15">
        <v>133</v>
      </c>
      <c r="D30" s="15">
        <v>51</v>
      </c>
      <c r="F30" s="15">
        <v>133</v>
      </c>
      <c r="G30" s="15">
        <v>51</v>
      </c>
      <c r="I30" s="15">
        <v>133</v>
      </c>
      <c r="J30" s="15">
        <v>51</v>
      </c>
      <c r="L30" s="15">
        <v>133</v>
      </c>
      <c r="M30" s="15">
        <v>51</v>
      </c>
      <c r="O30" s="15">
        <v>133</v>
      </c>
      <c r="P30" s="15">
        <v>51</v>
      </c>
      <c r="R30" s="15">
        <f>ROW(schedaUMI!AY133)</f>
        <v>133</v>
      </c>
      <c r="S30" s="15">
        <f>COLUMN(schedaUMI!AY133)</f>
        <v>51</v>
      </c>
    </row>
    <row r="31" spans="3:19">
      <c r="C31" s="15">
        <v>134</v>
      </c>
      <c r="D31" s="15">
        <v>51</v>
      </c>
      <c r="F31" s="15">
        <v>134</v>
      </c>
      <c r="G31" s="15">
        <v>51</v>
      </c>
      <c r="I31" s="15">
        <v>134</v>
      </c>
      <c r="J31" s="15">
        <v>51</v>
      </c>
      <c r="L31" s="15">
        <v>134</v>
      </c>
      <c r="M31" s="15">
        <v>51</v>
      </c>
      <c r="O31" s="15">
        <v>134</v>
      </c>
      <c r="P31" s="15">
        <v>51</v>
      </c>
      <c r="R31" s="15">
        <f>ROW(schedaUMI!AY134)</f>
        <v>134</v>
      </c>
      <c r="S31" s="15">
        <f>COLUMN(schedaUMI!AY134)</f>
        <v>51</v>
      </c>
    </row>
    <row r="32" spans="3:19">
      <c r="C32" s="15">
        <v>135</v>
      </c>
      <c r="D32" s="15">
        <v>51</v>
      </c>
      <c r="F32" s="15">
        <v>135</v>
      </c>
      <c r="G32" s="15">
        <v>51</v>
      </c>
      <c r="I32" s="15">
        <v>135</v>
      </c>
      <c r="J32" s="15">
        <v>51</v>
      </c>
      <c r="L32" s="15">
        <v>135</v>
      </c>
      <c r="M32" s="15">
        <v>51</v>
      </c>
      <c r="O32" s="15">
        <v>135</v>
      </c>
      <c r="P32" s="15">
        <v>51</v>
      </c>
      <c r="R32" s="15">
        <f>ROW(schedaUMI!AY135)</f>
        <v>135</v>
      </c>
      <c r="S32" s="15">
        <f>COLUMN(schedaUMI!AY135)</f>
        <v>51</v>
      </c>
    </row>
    <row r="33" spans="3:19">
      <c r="C33" s="15">
        <v>136</v>
      </c>
      <c r="D33" s="15">
        <v>51</v>
      </c>
      <c r="F33" s="15">
        <v>136</v>
      </c>
      <c r="G33" s="15">
        <v>51</v>
      </c>
      <c r="I33" s="15">
        <v>136</v>
      </c>
      <c r="J33" s="15">
        <v>51</v>
      </c>
      <c r="L33" s="15">
        <v>136</v>
      </c>
      <c r="M33" s="15">
        <v>51</v>
      </c>
      <c r="O33" s="15">
        <v>136</v>
      </c>
      <c r="P33" s="15">
        <v>51</v>
      </c>
      <c r="R33" s="15">
        <f>ROW(schedaUMI!AY136)</f>
        <v>136</v>
      </c>
      <c r="S33" s="15">
        <f>COLUMN(schedaUMI!AY136)</f>
        <v>51</v>
      </c>
    </row>
    <row r="34" spans="3:19">
      <c r="C34" s="15">
        <v>137</v>
      </c>
      <c r="D34" s="15">
        <v>51</v>
      </c>
      <c r="F34" s="15">
        <v>137</v>
      </c>
      <c r="G34" s="15">
        <v>51</v>
      </c>
      <c r="I34" s="15">
        <v>137</v>
      </c>
      <c r="J34" s="15">
        <v>51</v>
      </c>
      <c r="L34" s="15">
        <v>137</v>
      </c>
      <c r="M34" s="15">
        <v>51</v>
      </c>
      <c r="O34" s="15">
        <v>137</v>
      </c>
      <c r="P34" s="15">
        <v>51</v>
      </c>
      <c r="R34" s="15">
        <f>ROW(schedaUMI!AY137)</f>
        <v>137</v>
      </c>
      <c r="S34" s="15">
        <f>COLUMN(schedaUMI!AY137)</f>
        <v>51</v>
      </c>
    </row>
    <row r="35" spans="3:19">
      <c r="C35" s="15">
        <v>138</v>
      </c>
      <c r="D35" s="15">
        <v>51</v>
      </c>
      <c r="F35" s="15">
        <v>138</v>
      </c>
      <c r="G35" s="15">
        <v>51</v>
      </c>
      <c r="I35" s="15">
        <v>138</v>
      </c>
      <c r="J35" s="15">
        <v>51</v>
      </c>
      <c r="L35" s="15">
        <v>138</v>
      </c>
      <c r="M35" s="15">
        <v>51</v>
      </c>
      <c r="O35" s="15">
        <v>138</v>
      </c>
      <c r="P35" s="15">
        <v>51</v>
      </c>
      <c r="R35" s="15">
        <f>ROW(schedaUMI!AY138)</f>
        <v>138</v>
      </c>
      <c r="S35" s="15">
        <f>COLUMN(schedaUMI!AY138)</f>
        <v>51</v>
      </c>
    </row>
    <row r="36" spans="3:19">
      <c r="C36" s="15">
        <v>139</v>
      </c>
      <c r="D36" s="15">
        <v>51</v>
      </c>
      <c r="F36" s="15">
        <v>139</v>
      </c>
      <c r="G36" s="15">
        <v>51</v>
      </c>
      <c r="I36" s="15">
        <v>139</v>
      </c>
      <c r="J36" s="15">
        <v>51</v>
      </c>
      <c r="L36" s="15">
        <v>139</v>
      </c>
      <c r="M36" s="15">
        <v>51</v>
      </c>
      <c r="O36" s="15">
        <v>139</v>
      </c>
      <c r="P36" s="15">
        <v>51</v>
      </c>
      <c r="R36" s="15">
        <f>ROW(schedaUMI!AY139)</f>
        <v>139</v>
      </c>
      <c r="S36" s="15">
        <f>COLUMN(schedaUMI!AY139)</f>
        <v>51</v>
      </c>
    </row>
    <row r="37" spans="3:19">
      <c r="C37" s="15">
        <v>140</v>
      </c>
      <c r="D37" s="15">
        <v>51</v>
      </c>
      <c r="F37" s="15">
        <v>140</v>
      </c>
      <c r="G37" s="15">
        <v>51</v>
      </c>
      <c r="I37" s="15">
        <v>140</v>
      </c>
      <c r="J37" s="15">
        <v>51</v>
      </c>
      <c r="L37" s="15">
        <v>140</v>
      </c>
      <c r="M37" s="15">
        <v>51</v>
      </c>
      <c r="O37" s="15">
        <v>140</v>
      </c>
      <c r="P37" s="15">
        <v>51</v>
      </c>
      <c r="R37" s="15">
        <f>ROW(schedaUMI!AY140)</f>
        <v>140</v>
      </c>
      <c r="S37" s="15">
        <f>COLUMN(schedaUMI!AY140)</f>
        <v>51</v>
      </c>
    </row>
    <row r="38" spans="3:19">
      <c r="C38" s="15">
        <v>145</v>
      </c>
      <c r="D38" s="15">
        <v>7</v>
      </c>
      <c r="F38" s="15">
        <v>145</v>
      </c>
      <c r="G38" s="15">
        <v>7</v>
      </c>
      <c r="I38" s="15">
        <v>145</v>
      </c>
      <c r="J38" s="15">
        <v>7</v>
      </c>
      <c r="L38" s="15">
        <v>145</v>
      </c>
      <c r="M38" s="15">
        <v>7</v>
      </c>
      <c r="O38" s="15">
        <v>145</v>
      </c>
      <c r="P38" s="15">
        <v>7</v>
      </c>
      <c r="R38" s="15">
        <f>ROW(schedaUMI!G145)</f>
        <v>145</v>
      </c>
      <c r="S38" s="15">
        <f>COLUMN(schedaUMI!G145)</f>
        <v>7</v>
      </c>
    </row>
    <row r="39" spans="3:19">
      <c r="C39" s="15">
        <v>146</v>
      </c>
      <c r="D39" s="15">
        <v>7</v>
      </c>
      <c r="F39" s="15">
        <v>146</v>
      </c>
      <c r="G39" s="15">
        <v>7</v>
      </c>
      <c r="I39" s="15">
        <v>146</v>
      </c>
      <c r="J39" s="15">
        <v>7</v>
      </c>
      <c r="L39" s="15">
        <v>146</v>
      </c>
      <c r="M39" s="15">
        <v>7</v>
      </c>
      <c r="O39" s="15">
        <v>146</v>
      </c>
      <c r="P39" s="15">
        <v>7</v>
      </c>
      <c r="R39" s="15">
        <f>ROW(schedaUMI!G146)</f>
        <v>146</v>
      </c>
      <c r="S39" s="15">
        <f>COLUMN(schedaUMI!G146)</f>
        <v>7</v>
      </c>
    </row>
    <row r="40" spans="3:19">
      <c r="C40" s="15">
        <v>147</v>
      </c>
      <c r="D40" s="15">
        <v>7</v>
      </c>
      <c r="F40" s="15">
        <v>147</v>
      </c>
      <c r="G40" s="15">
        <v>7</v>
      </c>
      <c r="I40" s="15">
        <v>147</v>
      </c>
      <c r="J40" s="15">
        <v>7</v>
      </c>
      <c r="L40" s="15">
        <v>147</v>
      </c>
      <c r="M40" s="15">
        <v>7</v>
      </c>
      <c r="O40" s="15">
        <v>147</v>
      </c>
      <c r="P40" s="15">
        <v>7</v>
      </c>
      <c r="R40" s="15">
        <f>ROW(schedaUMI!G147)</f>
        <v>147</v>
      </c>
      <c r="S40" s="15">
        <f>COLUMN(schedaUMI!G147)</f>
        <v>7</v>
      </c>
    </row>
    <row r="41" spans="3:19">
      <c r="C41" s="15">
        <v>148</v>
      </c>
      <c r="D41" s="15">
        <v>7</v>
      </c>
      <c r="F41" s="15">
        <v>148</v>
      </c>
      <c r="G41" s="15">
        <v>7</v>
      </c>
      <c r="I41" s="15">
        <v>148</v>
      </c>
      <c r="J41" s="15">
        <v>7</v>
      </c>
      <c r="L41" s="15">
        <v>148</v>
      </c>
      <c r="M41" s="15">
        <v>7</v>
      </c>
      <c r="O41" s="15">
        <v>148</v>
      </c>
      <c r="P41" s="15">
        <v>7</v>
      </c>
      <c r="R41" s="15">
        <f>ROW(schedaUMI!G148)</f>
        <v>148</v>
      </c>
      <c r="S41" s="15">
        <f>COLUMN(schedaUMI!G148)</f>
        <v>7</v>
      </c>
    </row>
    <row r="42" spans="3:19">
      <c r="C42" s="15">
        <v>149</v>
      </c>
      <c r="D42" s="15">
        <v>7</v>
      </c>
      <c r="F42" s="15">
        <v>149</v>
      </c>
      <c r="G42" s="15">
        <v>7</v>
      </c>
      <c r="I42" s="15">
        <v>149</v>
      </c>
      <c r="J42" s="15">
        <v>7</v>
      </c>
      <c r="L42" s="15">
        <v>149</v>
      </c>
      <c r="M42" s="15">
        <v>7</v>
      </c>
      <c r="O42" s="15">
        <v>149</v>
      </c>
      <c r="P42" s="15">
        <v>7</v>
      </c>
      <c r="R42" s="15">
        <f>ROW(schedaUMI!G149)</f>
        <v>149</v>
      </c>
      <c r="S42" s="15">
        <f>COLUMN(schedaUMI!G149)</f>
        <v>7</v>
      </c>
    </row>
    <row r="43" spans="3:19">
      <c r="C43" s="15">
        <v>154</v>
      </c>
      <c r="D43" s="15">
        <v>7</v>
      </c>
      <c r="F43" s="15">
        <v>154</v>
      </c>
      <c r="G43" s="15">
        <v>7</v>
      </c>
      <c r="I43" s="15">
        <v>154</v>
      </c>
      <c r="J43" s="15">
        <v>7</v>
      </c>
      <c r="L43" s="15">
        <v>154</v>
      </c>
      <c r="M43" s="15">
        <v>7</v>
      </c>
      <c r="O43" s="15">
        <v>154</v>
      </c>
      <c r="P43" s="15">
        <v>7</v>
      </c>
      <c r="R43" s="15">
        <f>ROW(schedaUMI!G154)</f>
        <v>154</v>
      </c>
      <c r="S43" s="15">
        <f>COLUMN(schedaUMI!G154)</f>
        <v>7</v>
      </c>
    </row>
    <row r="44" spans="3:19">
      <c r="C44" s="15">
        <v>155</v>
      </c>
      <c r="D44" s="15">
        <v>7</v>
      </c>
      <c r="F44" s="15">
        <v>155</v>
      </c>
      <c r="G44" s="15">
        <v>7</v>
      </c>
      <c r="I44" s="15">
        <v>155</v>
      </c>
      <c r="J44" s="15">
        <v>7</v>
      </c>
      <c r="L44" s="15">
        <v>155</v>
      </c>
      <c r="M44" s="15">
        <v>7</v>
      </c>
      <c r="O44" s="15">
        <v>155</v>
      </c>
      <c r="P44" s="15">
        <v>7</v>
      </c>
      <c r="R44" s="15">
        <f>ROW(schedaUMI!G155)</f>
        <v>155</v>
      </c>
      <c r="S44" s="15">
        <f>COLUMN(schedaUMI!G155)</f>
        <v>7</v>
      </c>
    </row>
    <row r="45" spans="3:19">
      <c r="C45" s="15">
        <v>156</v>
      </c>
      <c r="D45" s="15">
        <v>7</v>
      </c>
      <c r="F45" s="15">
        <v>156</v>
      </c>
      <c r="G45" s="15">
        <v>7</v>
      </c>
      <c r="I45" s="15">
        <v>156</v>
      </c>
      <c r="J45" s="15">
        <v>7</v>
      </c>
      <c r="L45" s="15">
        <v>156</v>
      </c>
      <c r="M45" s="15">
        <v>7</v>
      </c>
      <c r="O45" s="15">
        <v>156</v>
      </c>
      <c r="P45" s="15">
        <v>7</v>
      </c>
      <c r="R45" s="15">
        <f>ROW(schedaUMI!G156)</f>
        <v>156</v>
      </c>
      <c r="S45" s="15">
        <f>COLUMN(schedaUMI!G156)</f>
        <v>7</v>
      </c>
    </row>
    <row r="46" spans="3:19">
      <c r="C46" s="15">
        <v>157</v>
      </c>
      <c r="D46" s="15">
        <v>7</v>
      </c>
      <c r="F46" s="15">
        <v>157</v>
      </c>
      <c r="G46" s="15">
        <v>7</v>
      </c>
      <c r="I46" s="15">
        <v>157</v>
      </c>
      <c r="J46" s="15">
        <v>7</v>
      </c>
      <c r="L46" s="15">
        <v>157</v>
      </c>
      <c r="M46" s="15">
        <v>7</v>
      </c>
      <c r="O46" s="15">
        <v>157</v>
      </c>
      <c r="P46" s="15">
        <v>7</v>
      </c>
      <c r="R46" s="15">
        <f>ROW(schedaUMI!G157)</f>
        <v>157</v>
      </c>
      <c r="S46" s="15">
        <f>COLUMN(schedaUMI!G157)</f>
        <v>7</v>
      </c>
    </row>
    <row r="47" spans="3:19">
      <c r="C47" s="15">
        <v>158</v>
      </c>
      <c r="D47" s="15">
        <v>7</v>
      </c>
      <c r="F47" s="15">
        <v>158</v>
      </c>
      <c r="G47" s="15">
        <v>7</v>
      </c>
      <c r="I47" s="15">
        <v>158</v>
      </c>
      <c r="J47" s="15">
        <v>7</v>
      </c>
      <c r="L47" s="15">
        <v>158</v>
      </c>
      <c r="M47" s="15">
        <v>7</v>
      </c>
      <c r="O47" s="15">
        <v>158</v>
      </c>
      <c r="P47" s="15">
        <v>7</v>
      </c>
      <c r="R47" s="15">
        <f>ROW(schedaUMI!G158)</f>
        <v>158</v>
      </c>
      <c r="S47" s="15">
        <f>COLUMN(schedaUMI!G158)</f>
        <v>7</v>
      </c>
    </row>
    <row r="48" spans="3:19">
      <c r="C48" s="15">
        <v>163</v>
      </c>
      <c r="D48" s="15">
        <v>7</v>
      </c>
      <c r="F48" s="15">
        <v>163</v>
      </c>
      <c r="G48" s="15">
        <v>7</v>
      </c>
      <c r="I48" s="15">
        <v>163</v>
      </c>
      <c r="J48" s="15">
        <v>7</v>
      </c>
      <c r="L48" s="15">
        <v>163</v>
      </c>
      <c r="M48" s="15">
        <v>7</v>
      </c>
      <c r="O48" s="15">
        <v>163</v>
      </c>
      <c r="P48" s="15">
        <v>7</v>
      </c>
      <c r="R48" s="15">
        <f>ROW(schedaUMI!G163)</f>
        <v>163</v>
      </c>
      <c r="S48" s="15">
        <f>COLUMN(schedaUMI!G163)</f>
        <v>7</v>
      </c>
    </row>
    <row r="49" spans="3:19">
      <c r="C49" s="15">
        <v>163</v>
      </c>
      <c r="D49" s="15">
        <v>23</v>
      </c>
      <c r="F49" s="15">
        <v>163</v>
      </c>
      <c r="G49" s="15">
        <v>23</v>
      </c>
      <c r="I49" s="15">
        <v>163</v>
      </c>
      <c r="J49" s="15">
        <v>23</v>
      </c>
      <c r="L49" s="15">
        <v>163</v>
      </c>
      <c r="M49" s="15">
        <v>23</v>
      </c>
      <c r="O49" s="15">
        <v>163</v>
      </c>
      <c r="P49" s="15">
        <v>23</v>
      </c>
      <c r="R49" s="15">
        <f>ROW(schedaUMI!W163)</f>
        <v>163</v>
      </c>
      <c r="S49" s="15">
        <f>COLUMN(schedaUMI!W163)</f>
        <v>23</v>
      </c>
    </row>
    <row r="50" spans="3:19">
      <c r="C50" s="15">
        <v>163</v>
      </c>
      <c r="D50" s="15">
        <v>39</v>
      </c>
      <c r="F50" s="15">
        <v>163</v>
      </c>
      <c r="G50" s="15">
        <v>39</v>
      </c>
      <c r="I50" s="15">
        <v>163</v>
      </c>
      <c r="J50" s="15">
        <v>39</v>
      </c>
      <c r="L50" s="15">
        <v>163</v>
      </c>
      <c r="M50" s="15">
        <v>39</v>
      </c>
      <c r="O50" s="15">
        <v>163</v>
      </c>
      <c r="P50" s="15">
        <v>39</v>
      </c>
      <c r="R50" s="15">
        <f>ROW(schedaUMI!AM163)</f>
        <v>163</v>
      </c>
      <c r="S50" s="15">
        <f>COLUMN(schedaUMI!AM163)</f>
        <v>39</v>
      </c>
    </row>
    <row r="51" spans="3:19">
      <c r="C51" s="15">
        <v>166</v>
      </c>
      <c r="D51" s="15">
        <v>7</v>
      </c>
      <c r="F51" s="15">
        <v>166</v>
      </c>
      <c r="G51" s="15">
        <v>7</v>
      </c>
      <c r="I51" s="15">
        <v>166</v>
      </c>
      <c r="J51" s="15">
        <v>7</v>
      </c>
      <c r="L51" s="15">
        <v>166</v>
      </c>
      <c r="M51" s="15">
        <v>7</v>
      </c>
      <c r="O51" s="15">
        <v>166</v>
      </c>
      <c r="P51" s="15">
        <v>7</v>
      </c>
      <c r="R51" s="15">
        <f>ROW(schedaUMI!G166)</f>
        <v>166</v>
      </c>
      <c r="S51" s="15">
        <f>COLUMN(schedaUMI!G166)</f>
        <v>7</v>
      </c>
    </row>
    <row r="52" spans="3:19">
      <c r="C52" s="15">
        <v>166</v>
      </c>
      <c r="D52" s="15">
        <v>23</v>
      </c>
      <c r="F52" s="15">
        <v>166</v>
      </c>
      <c r="G52" s="15">
        <v>23</v>
      </c>
      <c r="I52" s="15">
        <v>166</v>
      </c>
      <c r="J52" s="15">
        <v>23</v>
      </c>
      <c r="L52" s="15">
        <v>166</v>
      </c>
      <c r="M52" s="15">
        <v>23</v>
      </c>
      <c r="O52" s="15">
        <v>166</v>
      </c>
      <c r="P52" s="15">
        <v>23</v>
      </c>
      <c r="R52" s="15">
        <f>ROW(schedaUMI!W166)</f>
        <v>166</v>
      </c>
      <c r="S52" s="15">
        <f>COLUMN(schedaUMI!W166)</f>
        <v>23</v>
      </c>
    </row>
    <row r="53" spans="3:19">
      <c r="C53" s="15">
        <v>171</v>
      </c>
      <c r="D53" s="15">
        <v>7</v>
      </c>
      <c r="F53" s="15">
        <v>171</v>
      </c>
      <c r="G53" s="15">
        <v>7</v>
      </c>
      <c r="I53" s="15">
        <v>171</v>
      </c>
      <c r="J53" s="15">
        <v>7</v>
      </c>
      <c r="L53" s="15">
        <v>171</v>
      </c>
      <c r="M53" s="15">
        <v>7</v>
      </c>
      <c r="O53" s="15">
        <v>171</v>
      </c>
      <c r="P53" s="15">
        <v>7</v>
      </c>
      <c r="R53" s="15">
        <f>ROW(schedaUMI!G171)</f>
        <v>171</v>
      </c>
      <c r="S53" s="15">
        <f>COLUMN(schedaUMI!G171)</f>
        <v>7</v>
      </c>
    </row>
    <row r="54" spans="3:19">
      <c r="C54" s="15">
        <v>171</v>
      </c>
      <c r="D54" s="15">
        <v>12</v>
      </c>
      <c r="F54" s="15">
        <v>171</v>
      </c>
      <c r="G54" s="15">
        <v>12</v>
      </c>
      <c r="I54" s="15">
        <v>171</v>
      </c>
      <c r="J54" s="15">
        <v>12</v>
      </c>
      <c r="L54" s="15">
        <v>171</v>
      </c>
      <c r="M54" s="15">
        <v>12</v>
      </c>
      <c r="O54" s="15">
        <v>171</v>
      </c>
      <c r="P54" s="15">
        <v>12</v>
      </c>
      <c r="R54" s="15">
        <f>ROW(schedaUMI!L171)</f>
        <v>171</v>
      </c>
      <c r="S54" s="15">
        <f>COLUMN(schedaUMI!L171)</f>
        <v>12</v>
      </c>
    </row>
    <row r="55" spans="3:19">
      <c r="C55" s="15">
        <v>171</v>
      </c>
      <c r="D55" s="15">
        <v>25</v>
      </c>
      <c r="F55" s="15">
        <v>171</v>
      </c>
      <c r="G55" s="15">
        <v>25</v>
      </c>
      <c r="I55" s="15">
        <v>171</v>
      </c>
      <c r="J55" s="15">
        <v>25</v>
      </c>
      <c r="L55" s="15">
        <v>171</v>
      </c>
      <c r="M55" s="15">
        <v>25</v>
      </c>
      <c r="O55" s="15">
        <v>171</v>
      </c>
      <c r="P55" s="15">
        <v>25</v>
      </c>
      <c r="R55" s="15">
        <f>ROW(schedaUMI!Y171)</f>
        <v>171</v>
      </c>
      <c r="S55" s="15">
        <f>COLUMN(schedaUMI!Y171)</f>
        <v>25</v>
      </c>
    </row>
    <row r="56" spans="3:19">
      <c r="C56" s="15">
        <v>171</v>
      </c>
      <c r="D56" s="15">
        <v>39</v>
      </c>
      <c r="F56" s="15">
        <v>171</v>
      </c>
      <c r="G56" s="15">
        <v>39</v>
      </c>
      <c r="I56" s="15">
        <v>171</v>
      </c>
      <c r="J56" s="15">
        <v>39</v>
      </c>
      <c r="L56" s="15">
        <v>171</v>
      </c>
      <c r="M56" s="15">
        <v>39</v>
      </c>
      <c r="O56" s="15">
        <v>171</v>
      </c>
      <c r="P56" s="15">
        <v>39</v>
      </c>
      <c r="R56" s="15">
        <f>ROW(schedaUMI!AM171)</f>
        <v>171</v>
      </c>
      <c r="S56" s="15">
        <f>COLUMN(schedaUMI!AM171)</f>
        <v>39</v>
      </c>
    </row>
    <row r="57" spans="3:19">
      <c r="C57" s="15">
        <v>174</v>
      </c>
      <c r="D57" s="15">
        <v>7</v>
      </c>
      <c r="F57" s="15">
        <v>174</v>
      </c>
      <c r="G57" s="15">
        <v>7</v>
      </c>
      <c r="I57" s="15">
        <v>174</v>
      </c>
      <c r="J57" s="15">
        <v>7</v>
      </c>
      <c r="L57" s="15">
        <v>174</v>
      </c>
      <c r="M57" s="15">
        <v>7</v>
      </c>
      <c r="O57" s="15">
        <v>174</v>
      </c>
      <c r="P57" s="15">
        <v>7</v>
      </c>
      <c r="R57" s="15">
        <f>ROW(schedaUMI!G174)</f>
        <v>174</v>
      </c>
      <c r="S57" s="15">
        <f>COLUMN(schedaUMI!G174)</f>
        <v>7</v>
      </c>
    </row>
    <row r="58" spans="3:19">
      <c r="C58" s="15">
        <v>174</v>
      </c>
      <c r="D58" s="15">
        <v>23</v>
      </c>
      <c r="F58" s="15">
        <v>174</v>
      </c>
      <c r="G58" s="15">
        <v>23</v>
      </c>
      <c r="I58" s="15">
        <v>174</v>
      </c>
      <c r="J58" s="15">
        <v>23</v>
      </c>
      <c r="L58" s="15">
        <v>174</v>
      </c>
      <c r="M58" s="15">
        <v>23</v>
      </c>
      <c r="O58" s="15">
        <v>174</v>
      </c>
      <c r="P58" s="15">
        <v>23</v>
      </c>
      <c r="R58" s="15">
        <f>ROW(schedaUMI!W174)</f>
        <v>174</v>
      </c>
      <c r="S58" s="15">
        <f>COLUMN(schedaUMI!W174)</f>
        <v>23</v>
      </c>
    </row>
    <row r="59" spans="3:19">
      <c r="C59" s="15">
        <v>179</v>
      </c>
      <c r="D59" s="15">
        <v>7</v>
      </c>
      <c r="F59" s="15">
        <v>179</v>
      </c>
      <c r="G59" s="15">
        <v>7</v>
      </c>
      <c r="I59" s="15">
        <v>179</v>
      </c>
      <c r="J59" s="15">
        <v>7</v>
      </c>
      <c r="L59" s="15">
        <v>179</v>
      </c>
      <c r="M59" s="15">
        <v>7</v>
      </c>
      <c r="O59" s="15">
        <v>179</v>
      </c>
      <c r="P59" s="15">
        <v>7</v>
      </c>
      <c r="R59" s="15">
        <f>ROW(schedaUMI!G179)</f>
        <v>179</v>
      </c>
      <c r="S59" s="15">
        <f>COLUMN(schedaUMI!G179)</f>
        <v>7</v>
      </c>
    </row>
    <row r="60" spans="3:19">
      <c r="C60" s="15">
        <v>179</v>
      </c>
      <c r="D60" s="15">
        <v>12</v>
      </c>
      <c r="F60" s="15">
        <v>179</v>
      </c>
      <c r="G60" s="15">
        <v>12</v>
      </c>
      <c r="I60" s="15">
        <v>179</v>
      </c>
      <c r="J60" s="15">
        <v>12</v>
      </c>
      <c r="L60" s="15">
        <v>179</v>
      </c>
      <c r="M60" s="15">
        <v>12</v>
      </c>
      <c r="O60" s="15">
        <v>179</v>
      </c>
      <c r="P60" s="15">
        <v>12</v>
      </c>
      <c r="R60" s="15">
        <f>ROW(schedaUMI!L179)</f>
        <v>179</v>
      </c>
      <c r="S60" s="15">
        <f>COLUMN(schedaUMI!L179)</f>
        <v>12</v>
      </c>
    </row>
    <row r="61" spans="3:19">
      <c r="C61" s="15">
        <v>179</v>
      </c>
      <c r="D61" s="15">
        <v>25</v>
      </c>
      <c r="F61" s="15">
        <v>179</v>
      </c>
      <c r="G61" s="15">
        <v>25</v>
      </c>
      <c r="I61" s="15">
        <v>179</v>
      </c>
      <c r="J61" s="15">
        <v>25</v>
      </c>
      <c r="L61" s="15">
        <v>179</v>
      </c>
      <c r="M61" s="15">
        <v>25</v>
      </c>
      <c r="O61" s="15">
        <v>179</v>
      </c>
      <c r="P61" s="15">
        <v>25</v>
      </c>
      <c r="R61" s="15">
        <f>ROW(schedaUMI!Y179)</f>
        <v>179</v>
      </c>
      <c r="S61" s="15">
        <f>COLUMN(schedaUMI!Y179)</f>
        <v>25</v>
      </c>
    </row>
    <row r="62" spans="3:19">
      <c r="C62" s="15">
        <v>179</v>
      </c>
      <c r="D62" s="15">
        <v>39</v>
      </c>
      <c r="F62" s="15">
        <v>179</v>
      </c>
      <c r="G62" s="15">
        <v>39</v>
      </c>
      <c r="I62" s="15">
        <v>179</v>
      </c>
      <c r="J62" s="15">
        <v>39</v>
      </c>
      <c r="L62" s="15">
        <v>179</v>
      </c>
      <c r="M62" s="15">
        <v>39</v>
      </c>
      <c r="O62" s="15">
        <v>179</v>
      </c>
      <c r="P62" s="15">
        <v>39</v>
      </c>
      <c r="R62" s="15">
        <f>ROW(schedaUMI!AM179)</f>
        <v>179</v>
      </c>
      <c r="S62" s="15">
        <f>COLUMN(schedaUMI!AM179)</f>
        <v>39</v>
      </c>
    </row>
    <row r="63" spans="3:19">
      <c r="C63" s="15">
        <v>182</v>
      </c>
      <c r="D63" s="15">
        <v>7</v>
      </c>
      <c r="F63" s="15">
        <v>182</v>
      </c>
      <c r="G63" s="15">
        <v>7</v>
      </c>
      <c r="I63" s="15">
        <v>182</v>
      </c>
      <c r="J63" s="15">
        <v>7</v>
      </c>
      <c r="L63" s="15">
        <v>182</v>
      </c>
      <c r="M63" s="15">
        <v>7</v>
      </c>
      <c r="O63" s="15">
        <v>182</v>
      </c>
      <c r="P63" s="15">
        <v>7</v>
      </c>
      <c r="R63" s="15">
        <f>ROW(schedaUMI!G182)</f>
        <v>182</v>
      </c>
      <c r="S63" s="15">
        <f>COLUMN(schedaUMI!G182)</f>
        <v>7</v>
      </c>
    </row>
    <row r="64" spans="3:19">
      <c r="C64" s="15">
        <v>182</v>
      </c>
      <c r="D64" s="15">
        <v>23</v>
      </c>
      <c r="F64" s="15">
        <v>182</v>
      </c>
      <c r="G64" s="15">
        <v>23</v>
      </c>
      <c r="I64" s="15">
        <v>182</v>
      </c>
      <c r="J64" s="15">
        <v>23</v>
      </c>
      <c r="L64" s="15">
        <v>182</v>
      </c>
      <c r="M64" s="15">
        <v>23</v>
      </c>
      <c r="O64" s="15">
        <v>182</v>
      </c>
      <c r="P64" s="15">
        <v>23</v>
      </c>
      <c r="R64" s="15">
        <f>ROW(schedaUMI!W182)</f>
        <v>182</v>
      </c>
      <c r="S64" s="15">
        <f>COLUMN(schedaUMI!W182)</f>
        <v>23</v>
      </c>
    </row>
    <row r="65" spans="3:19">
      <c r="C65" s="15">
        <v>185</v>
      </c>
      <c r="D65" s="15">
        <v>7</v>
      </c>
      <c r="F65" s="15">
        <v>185</v>
      </c>
      <c r="G65" s="15">
        <v>7</v>
      </c>
      <c r="I65" s="15">
        <v>185</v>
      </c>
      <c r="J65" s="15">
        <v>7</v>
      </c>
      <c r="L65" s="15">
        <v>185</v>
      </c>
      <c r="M65" s="15">
        <v>7</v>
      </c>
      <c r="O65" s="15">
        <v>185</v>
      </c>
      <c r="P65" s="15">
        <v>7</v>
      </c>
      <c r="R65" s="15">
        <f>ROW(schedaUMI!G185)</f>
        <v>185</v>
      </c>
      <c r="S65" s="15">
        <f>COLUMN(schedaUMI!G185)</f>
        <v>7</v>
      </c>
    </row>
    <row r="66" spans="3:19">
      <c r="C66" s="15">
        <v>185</v>
      </c>
      <c r="D66" s="15">
        <v>12</v>
      </c>
      <c r="F66" s="15">
        <v>185</v>
      </c>
      <c r="G66" s="15">
        <v>12</v>
      </c>
      <c r="I66" s="15">
        <v>185</v>
      </c>
      <c r="J66" s="15">
        <v>12</v>
      </c>
      <c r="L66" s="15">
        <v>185</v>
      </c>
      <c r="M66" s="15">
        <v>12</v>
      </c>
      <c r="O66" s="15">
        <v>185</v>
      </c>
      <c r="P66" s="15">
        <v>12</v>
      </c>
      <c r="R66" s="15">
        <f>ROW(schedaUMI!L185)</f>
        <v>185</v>
      </c>
      <c r="S66" s="15">
        <f>COLUMN(schedaUMI!L185)</f>
        <v>12</v>
      </c>
    </row>
    <row r="67" spans="3:19">
      <c r="C67" s="15">
        <v>185</v>
      </c>
      <c r="D67" s="15">
        <v>25</v>
      </c>
      <c r="F67" s="15">
        <v>185</v>
      </c>
      <c r="G67" s="15">
        <v>25</v>
      </c>
      <c r="I67" s="15">
        <v>185</v>
      </c>
      <c r="J67" s="15">
        <v>25</v>
      </c>
      <c r="L67" s="15">
        <v>185</v>
      </c>
      <c r="M67" s="15">
        <v>25</v>
      </c>
      <c r="O67" s="15">
        <v>185</v>
      </c>
      <c r="P67" s="15">
        <v>25</v>
      </c>
      <c r="R67" s="15">
        <f>ROW(schedaUMI!Y185)</f>
        <v>185</v>
      </c>
      <c r="S67" s="15">
        <f>COLUMN(schedaUMI!Y185)</f>
        <v>25</v>
      </c>
    </row>
    <row r="68" spans="3:19">
      <c r="C68" s="15">
        <v>185</v>
      </c>
      <c r="D68" s="15">
        <v>39</v>
      </c>
      <c r="F68" s="15">
        <v>185</v>
      </c>
      <c r="G68" s="15">
        <v>39</v>
      </c>
      <c r="I68" s="15">
        <v>185</v>
      </c>
      <c r="J68" s="15">
        <v>39</v>
      </c>
      <c r="L68" s="15">
        <v>185</v>
      </c>
      <c r="M68" s="15">
        <v>39</v>
      </c>
      <c r="O68" s="15">
        <v>185</v>
      </c>
      <c r="P68" s="15">
        <v>39</v>
      </c>
      <c r="R68" s="15">
        <f>ROW(schedaUMI!AM185)</f>
        <v>185</v>
      </c>
      <c r="S68" s="15">
        <f>COLUMN(schedaUMI!AM185)</f>
        <v>39</v>
      </c>
    </row>
    <row r="69" spans="3:19">
      <c r="C69" s="15">
        <v>188</v>
      </c>
      <c r="D69" s="15">
        <v>7</v>
      </c>
      <c r="F69" s="15">
        <v>188</v>
      </c>
      <c r="G69" s="15">
        <v>7</v>
      </c>
      <c r="I69" s="15">
        <v>188</v>
      </c>
      <c r="J69" s="15">
        <v>7</v>
      </c>
      <c r="L69" s="15">
        <v>188</v>
      </c>
      <c r="M69" s="15">
        <v>7</v>
      </c>
      <c r="O69" s="15">
        <v>188</v>
      </c>
      <c r="P69" s="15">
        <v>7</v>
      </c>
      <c r="R69" s="15">
        <f>ROW(schedaUMI!G188)</f>
        <v>188</v>
      </c>
      <c r="S69" s="15">
        <f>COLUMN(schedaUMI!G188)</f>
        <v>7</v>
      </c>
    </row>
    <row r="70" spans="3:19">
      <c r="C70" s="15">
        <v>188</v>
      </c>
      <c r="D70" s="15">
        <v>23</v>
      </c>
      <c r="F70" s="15">
        <v>188</v>
      </c>
      <c r="G70" s="15">
        <v>23</v>
      </c>
      <c r="I70" s="15">
        <v>188</v>
      </c>
      <c r="J70" s="15">
        <v>23</v>
      </c>
      <c r="L70" s="15">
        <v>188</v>
      </c>
      <c r="M70" s="15">
        <v>23</v>
      </c>
      <c r="O70" s="15">
        <v>188</v>
      </c>
      <c r="P70" s="15">
        <v>23</v>
      </c>
      <c r="R70" s="15">
        <f>ROW(schedaUMI!W188)</f>
        <v>188</v>
      </c>
      <c r="S70" s="15">
        <f>COLUMN(schedaUMI!W188)</f>
        <v>23</v>
      </c>
    </row>
    <row r="71" spans="3:19">
      <c r="C71" s="15">
        <v>191</v>
      </c>
      <c r="D71" s="15">
        <v>7</v>
      </c>
      <c r="F71" s="15">
        <v>191</v>
      </c>
      <c r="G71" s="15">
        <v>7</v>
      </c>
      <c r="I71" s="15">
        <v>191</v>
      </c>
      <c r="J71" s="15">
        <v>7</v>
      </c>
      <c r="L71" s="15">
        <v>191</v>
      </c>
      <c r="M71" s="15">
        <v>7</v>
      </c>
      <c r="O71" s="15">
        <v>191</v>
      </c>
      <c r="P71" s="15">
        <v>7</v>
      </c>
      <c r="R71" s="15">
        <f>ROW(schedaUMI!G191)</f>
        <v>191</v>
      </c>
      <c r="S71" s="15">
        <f>COLUMN(schedaUMI!G191)</f>
        <v>7</v>
      </c>
    </row>
    <row r="72" spans="3:19">
      <c r="C72" s="15">
        <v>191</v>
      </c>
      <c r="D72" s="15">
        <v>12</v>
      </c>
      <c r="F72" s="15">
        <v>191</v>
      </c>
      <c r="G72" s="15">
        <v>12</v>
      </c>
      <c r="I72" s="15">
        <v>191</v>
      </c>
      <c r="J72" s="15">
        <v>12</v>
      </c>
      <c r="L72" s="15">
        <v>191</v>
      </c>
      <c r="M72" s="15">
        <v>12</v>
      </c>
      <c r="O72" s="15">
        <v>191</v>
      </c>
      <c r="P72" s="15">
        <v>12</v>
      </c>
      <c r="R72" s="15">
        <f>ROW(schedaUMI!L191)</f>
        <v>191</v>
      </c>
      <c r="S72" s="15">
        <f>COLUMN(schedaUMI!L191)</f>
        <v>12</v>
      </c>
    </row>
    <row r="73" spans="3:19">
      <c r="C73" s="15">
        <v>191</v>
      </c>
      <c r="D73" s="15">
        <v>25</v>
      </c>
      <c r="F73" s="15">
        <v>191</v>
      </c>
      <c r="G73" s="15">
        <v>25</v>
      </c>
      <c r="I73" s="15">
        <v>191</v>
      </c>
      <c r="J73" s="15">
        <v>25</v>
      </c>
      <c r="L73" s="15">
        <v>191</v>
      </c>
      <c r="M73" s="15">
        <v>25</v>
      </c>
      <c r="O73" s="15">
        <v>191</v>
      </c>
      <c r="P73" s="15">
        <v>25</v>
      </c>
      <c r="R73" s="15">
        <f>ROW(schedaUMI!Y191)</f>
        <v>191</v>
      </c>
      <c r="S73" s="15">
        <f>COLUMN(schedaUMI!Y191)</f>
        <v>25</v>
      </c>
    </row>
    <row r="74" spans="3:19">
      <c r="C74" s="15">
        <v>191</v>
      </c>
      <c r="D74" s="15">
        <v>39</v>
      </c>
      <c r="F74" s="15">
        <v>191</v>
      </c>
      <c r="G74" s="15">
        <v>39</v>
      </c>
      <c r="I74" s="15">
        <v>191</v>
      </c>
      <c r="J74" s="15">
        <v>39</v>
      </c>
      <c r="L74" s="15">
        <v>191</v>
      </c>
      <c r="M74" s="15">
        <v>39</v>
      </c>
      <c r="O74" s="15">
        <v>191</v>
      </c>
      <c r="P74" s="15">
        <v>39</v>
      </c>
      <c r="R74" s="15">
        <f>ROW(schedaUMI!AM191)</f>
        <v>191</v>
      </c>
      <c r="S74" s="15">
        <f>COLUMN(schedaUMI!AM191)</f>
        <v>39</v>
      </c>
    </row>
    <row r="75" spans="3:19">
      <c r="C75" s="15">
        <v>194</v>
      </c>
      <c r="D75" s="15">
        <v>7</v>
      </c>
      <c r="F75" s="15">
        <v>194</v>
      </c>
      <c r="G75" s="15">
        <v>7</v>
      </c>
      <c r="I75" s="15">
        <v>194</v>
      </c>
      <c r="J75" s="15">
        <v>7</v>
      </c>
      <c r="L75" s="15">
        <v>194</v>
      </c>
      <c r="M75" s="15">
        <v>7</v>
      </c>
      <c r="O75" s="15">
        <v>194</v>
      </c>
      <c r="P75" s="15">
        <v>7</v>
      </c>
      <c r="R75" s="15">
        <f>ROW(schedaUMI!G194)</f>
        <v>194</v>
      </c>
      <c r="S75" s="15">
        <f>COLUMN(schedaUMI!G194)</f>
        <v>7</v>
      </c>
    </row>
    <row r="76" spans="3:19">
      <c r="C76" s="15">
        <v>194</v>
      </c>
      <c r="D76" s="15">
        <v>23</v>
      </c>
      <c r="F76" s="15">
        <v>194</v>
      </c>
      <c r="G76" s="15">
        <v>23</v>
      </c>
      <c r="I76" s="15">
        <v>194</v>
      </c>
      <c r="J76" s="15">
        <v>23</v>
      </c>
      <c r="L76" s="15">
        <v>194</v>
      </c>
      <c r="M76" s="15">
        <v>23</v>
      </c>
      <c r="O76" s="15">
        <v>194</v>
      </c>
      <c r="P76" s="15">
        <v>23</v>
      </c>
      <c r="R76" s="15">
        <f>ROW(schedaUMI!W194)</f>
        <v>194</v>
      </c>
      <c r="S76" s="15">
        <f>COLUMN(schedaUMI!W194)</f>
        <v>23</v>
      </c>
    </row>
    <row r="77" spans="3:19">
      <c r="C77" s="15">
        <v>197</v>
      </c>
      <c r="D77" s="15">
        <v>7</v>
      </c>
      <c r="F77" s="15">
        <v>197</v>
      </c>
      <c r="G77" s="15">
        <v>7</v>
      </c>
      <c r="I77" s="15">
        <v>197</v>
      </c>
      <c r="J77" s="15">
        <v>7</v>
      </c>
      <c r="L77" s="15">
        <v>197</v>
      </c>
      <c r="M77" s="15">
        <v>7</v>
      </c>
      <c r="O77" s="15">
        <v>197</v>
      </c>
      <c r="P77" s="15">
        <v>7</v>
      </c>
      <c r="R77" s="15">
        <f>ROW(schedaUMI!G197)</f>
        <v>197</v>
      </c>
      <c r="S77" s="15">
        <f>COLUMN(schedaUMI!G197)</f>
        <v>7</v>
      </c>
    </row>
    <row r="78" spans="3:19">
      <c r="C78" s="15">
        <v>197</v>
      </c>
      <c r="D78" s="15">
        <v>12</v>
      </c>
      <c r="F78" s="15">
        <v>197</v>
      </c>
      <c r="G78" s="15">
        <v>12</v>
      </c>
      <c r="I78" s="15">
        <v>197</v>
      </c>
      <c r="J78" s="15">
        <v>12</v>
      </c>
      <c r="L78" s="15">
        <v>197</v>
      </c>
      <c r="M78" s="15">
        <v>12</v>
      </c>
      <c r="O78" s="15">
        <v>197</v>
      </c>
      <c r="P78" s="15">
        <v>12</v>
      </c>
      <c r="R78" s="15">
        <f>ROW(schedaUMI!L197)</f>
        <v>197</v>
      </c>
      <c r="S78" s="15">
        <f>COLUMN(schedaUMI!L197)</f>
        <v>12</v>
      </c>
    </row>
    <row r="79" spans="3:19">
      <c r="C79" s="15">
        <v>197</v>
      </c>
      <c r="D79" s="15">
        <v>25</v>
      </c>
      <c r="F79" s="15">
        <v>197</v>
      </c>
      <c r="G79" s="15">
        <v>25</v>
      </c>
      <c r="I79" s="15">
        <v>197</v>
      </c>
      <c r="J79" s="15">
        <v>25</v>
      </c>
      <c r="L79" s="15">
        <v>197</v>
      </c>
      <c r="M79" s="15">
        <v>25</v>
      </c>
      <c r="O79" s="15">
        <v>197</v>
      </c>
      <c r="P79" s="15">
        <v>25</v>
      </c>
      <c r="R79" s="15">
        <f>ROW(schedaUMI!Y197)</f>
        <v>197</v>
      </c>
      <c r="S79" s="15">
        <f>COLUMN(schedaUMI!Y197)</f>
        <v>25</v>
      </c>
    </row>
    <row r="80" spans="3:19">
      <c r="C80" s="15">
        <v>197</v>
      </c>
      <c r="D80" s="15">
        <v>39</v>
      </c>
      <c r="F80" s="15">
        <v>197</v>
      </c>
      <c r="G80" s="15">
        <v>39</v>
      </c>
      <c r="I80" s="15">
        <v>197</v>
      </c>
      <c r="J80" s="15">
        <v>39</v>
      </c>
      <c r="L80" s="15">
        <v>197</v>
      </c>
      <c r="M80" s="15">
        <v>39</v>
      </c>
      <c r="O80" s="15">
        <v>197</v>
      </c>
      <c r="P80" s="15">
        <v>39</v>
      </c>
      <c r="R80" s="15">
        <f>ROW(schedaUMI!AM197)</f>
        <v>197</v>
      </c>
      <c r="S80" s="15">
        <f>COLUMN(schedaUMI!AM197)</f>
        <v>39</v>
      </c>
    </row>
    <row r="81" spans="1:19">
      <c r="C81" s="15">
        <v>200</v>
      </c>
      <c r="D81" s="15">
        <v>7</v>
      </c>
      <c r="F81" s="15">
        <v>200</v>
      </c>
      <c r="G81" s="15">
        <v>7</v>
      </c>
      <c r="I81" s="15">
        <v>200</v>
      </c>
      <c r="J81" s="15">
        <v>7</v>
      </c>
      <c r="L81" s="15">
        <v>200</v>
      </c>
      <c r="M81" s="15">
        <v>7</v>
      </c>
      <c r="O81" s="15">
        <v>200</v>
      </c>
      <c r="P81" s="15">
        <v>7</v>
      </c>
      <c r="R81" s="15">
        <f>ROW(schedaUMI!G200)</f>
        <v>200</v>
      </c>
      <c r="S81" s="15">
        <f>COLUMN(schedaUMI!G200)</f>
        <v>7</v>
      </c>
    </row>
    <row r="82" spans="1:19">
      <c r="C82" s="15">
        <v>200</v>
      </c>
      <c r="D82" s="15">
        <v>23</v>
      </c>
      <c r="F82" s="15">
        <v>200</v>
      </c>
      <c r="G82" s="15">
        <v>23</v>
      </c>
      <c r="I82" s="15">
        <v>200</v>
      </c>
      <c r="J82" s="15">
        <v>23</v>
      </c>
      <c r="L82" s="15">
        <v>200</v>
      </c>
      <c r="M82" s="15">
        <v>23</v>
      </c>
      <c r="O82" s="15">
        <v>200</v>
      </c>
      <c r="P82" s="15">
        <v>23</v>
      </c>
      <c r="R82" s="15">
        <f>ROW(schedaUMI!W200)</f>
        <v>200</v>
      </c>
      <c r="S82" s="15">
        <f>COLUMN(schedaUMI!W200)</f>
        <v>23</v>
      </c>
    </row>
    <row r="83" spans="1:19">
      <c r="C83" s="15">
        <v>203</v>
      </c>
      <c r="D83" s="15">
        <v>7</v>
      </c>
      <c r="F83" s="15">
        <v>203</v>
      </c>
      <c r="G83" s="15">
        <v>7</v>
      </c>
      <c r="I83" s="15">
        <v>203</v>
      </c>
      <c r="J83" s="15">
        <v>7</v>
      </c>
      <c r="L83" s="15">
        <v>203</v>
      </c>
      <c r="M83" s="15">
        <v>7</v>
      </c>
      <c r="O83" s="15">
        <v>203</v>
      </c>
      <c r="P83" s="15">
        <v>7</v>
      </c>
      <c r="R83" s="15">
        <f>ROW(schedaUMI!G203)</f>
        <v>203</v>
      </c>
      <c r="S83" s="15">
        <f>COLUMN(schedaUMI!G203)</f>
        <v>7</v>
      </c>
    </row>
    <row r="84" spans="1:19">
      <c r="C84" s="15">
        <v>203</v>
      </c>
      <c r="D84" s="15">
        <v>12</v>
      </c>
      <c r="F84" s="15">
        <v>203</v>
      </c>
      <c r="G84" s="15">
        <v>12</v>
      </c>
      <c r="I84" s="15">
        <v>203</v>
      </c>
      <c r="J84" s="15">
        <v>12</v>
      </c>
      <c r="L84" s="15">
        <v>203</v>
      </c>
      <c r="M84" s="15">
        <v>12</v>
      </c>
      <c r="O84" s="15">
        <v>203</v>
      </c>
      <c r="P84" s="15">
        <v>12</v>
      </c>
      <c r="R84" s="15">
        <f>ROW(schedaUMI!L203)</f>
        <v>203</v>
      </c>
      <c r="S84" s="15">
        <f>COLUMN(schedaUMI!L203)</f>
        <v>12</v>
      </c>
    </row>
    <row r="85" spans="1:19">
      <c r="C85" s="15">
        <v>203</v>
      </c>
      <c r="D85" s="15">
        <v>25</v>
      </c>
      <c r="F85" s="15">
        <v>203</v>
      </c>
      <c r="G85" s="15">
        <v>25</v>
      </c>
      <c r="I85" s="15">
        <v>203</v>
      </c>
      <c r="J85" s="15">
        <v>25</v>
      </c>
      <c r="L85" s="15">
        <v>203</v>
      </c>
      <c r="M85" s="15">
        <v>25</v>
      </c>
      <c r="O85" s="15">
        <v>203</v>
      </c>
      <c r="P85" s="15">
        <v>25</v>
      </c>
      <c r="R85" s="15">
        <f>ROW(schedaUMI!Y203)</f>
        <v>203</v>
      </c>
      <c r="S85" s="15">
        <f>COLUMN(schedaUMI!Y203)</f>
        <v>25</v>
      </c>
    </row>
    <row r="86" spans="1:19">
      <c r="C86" s="15">
        <v>203</v>
      </c>
      <c r="D86" s="15">
        <v>39</v>
      </c>
      <c r="F86" s="15">
        <v>203</v>
      </c>
      <c r="G86" s="15">
        <v>39</v>
      </c>
      <c r="I86" s="15">
        <v>203</v>
      </c>
      <c r="J86" s="15">
        <v>39</v>
      </c>
      <c r="L86" s="15">
        <v>203</v>
      </c>
      <c r="M86" s="15">
        <v>39</v>
      </c>
      <c r="O86" s="15">
        <v>203</v>
      </c>
      <c r="P86" s="15">
        <v>39</v>
      </c>
      <c r="R86" s="15">
        <f>ROW(schedaUMI!AM203)</f>
        <v>203</v>
      </c>
      <c r="S86" s="15">
        <f>COLUMN(schedaUMI!AM203)</f>
        <v>39</v>
      </c>
    </row>
    <row r="87" spans="1:19">
      <c r="C87" s="15">
        <v>206</v>
      </c>
      <c r="D87" s="15">
        <v>7</v>
      </c>
      <c r="F87" s="15">
        <v>206</v>
      </c>
      <c r="G87" s="15">
        <v>7</v>
      </c>
      <c r="I87" s="15">
        <v>206</v>
      </c>
      <c r="J87" s="15">
        <v>7</v>
      </c>
      <c r="L87" s="15">
        <v>206</v>
      </c>
      <c r="M87" s="15">
        <v>7</v>
      </c>
      <c r="O87" s="15">
        <v>206</v>
      </c>
      <c r="P87" s="15">
        <v>7</v>
      </c>
      <c r="R87" s="15">
        <f>ROW(schedaUMI!G206)</f>
        <v>206</v>
      </c>
      <c r="S87" s="15">
        <f>COLUMN(schedaUMI!G206)</f>
        <v>7</v>
      </c>
    </row>
    <row r="88" spans="1:19">
      <c r="C88" s="15">
        <v>206</v>
      </c>
      <c r="D88" s="15">
        <v>23</v>
      </c>
      <c r="F88" s="15">
        <v>206</v>
      </c>
      <c r="G88" s="15">
        <v>23</v>
      </c>
      <c r="I88" s="15">
        <v>206</v>
      </c>
      <c r="J88" s="15">
        <v>23</v>
      </c>
      <c r="L88" s="15">
        <v>206</v>
      </c>
      <c r="M88" s="15">
        <v>23</v>
      </c>
      <c r="O88" s="15">
        <v>206</v>
      </c>
      <c r="P88" s="15">
        <v>23</v>
      </c>
      <c r="R88" s="15">
        <f>ROW(schedaUMI!W206)</f>
        <v>206</v>
      </c>
      <c r="S88" s="15">
        <f>COLUMN(schedaUMI!W206)</f>
        <v>23</v>
      </c>
    </row>
    <row r="89" spans="1:19">
      <c r="C89" s="15">
        <v>209</v>
      </c>
      <c r="D89" s="15">
        <v>7</v>
      </c>
      <c r="F89" s="15">
        <v>209</v>
      </c>
      <c r="G89" s="15">
        <v>7</v>
      </c>
      <c r="I89" s="15">
        <v>209</v>
      </c>
      <c r="J89" s="15">
        <v>7</v>
      </c>
      <c r="L89" s="15">
        <v>209</v>
      </c>
      <c r="M89" s="15">
        <v>7</v>
      </c>
      <c r="O89" s="15">
        <v>209</v>
      </c>
      <c r="P89" s="15">
        <v>7</v>
      </c>
      <c r="R89" s="15">
        <f>ROW(schedaUMI!G209)</f>
        <v>209</v>
      </c>
      <c r="S89" s="15">
        <f>COLUMN(schedaUMI!G209)</f>
        <v>7</v>
      </c>
    </row>
    <row r="90" spans="1:19">
      <c r="C90" s="15">
        <v>209</v>
      </c>
      <c r="D90" s="15">
        <v>12</v>
      </c>
      <c r="F90" s="15">
        <v>209</v>
      </c>
      <c r="G90" s="15">
        <v>12</v>
      </c>
      <c r="I90" s="15">
        <v>209</v>
      </c>
      <c r="J90" s="15">
        <v>12</v>
      </c>
      <c r="L90" s="15">
        <v>209</v>
      </c>
      <c r="M90" s="15">
        <v>12</v>
      </c>
      <c r="O90" s="15">
        <v>209</v>
      </c>
      <c r="P90" s="15">
        <v>12</v>
      </c>
      <c r="R90" s="15">
        <f>ROW(schedaUMI!L209)</f>
        <v>209</v>
      </c>
      <c r="S90" s="15">
        <f>COLUMN(schedaUMI!L209)</f>
        <v>12</v>
      </c>
    </row>
    <row r="91" spans="1:19">
      <c r="C91" s="15">
        <v>209</v>
      </c>
      <c r="D91" s="15">
        <v>25</v>
      </c>
      <c r="F91" s="15">
        <v>209</v>
      </c>
      <c r="G91" s="15">
        <v>25</v>
      </c>
      <c r="I91" s="15">
        <v>209</v>
      </c>
      <c r="J91" s="15">
        <v>25</v>
      </c>
      <c r="L91" s="15">
        <v>209</v>
      </c>
      <c r="M91" s="15">
        <v>25</v>
      </c>
      <c r="O91" s="15">
        <v>209</v>
      </c>
      <c r="P91" s="15">
        <v>25</v>
      </c>
      <c r="R91" s="15">
        <f>ROW(schedaUMI!Y209)</f>
        <v>209</v>
      </c>
      <c r="S91" s="15">
        <f>COLUMN(schedaUMI!Y209)</f>
        <v>25</v>
      </c>
    </row>
    <row r="92" spans="1:19">
      <c r="C92" s="15">
        <v>209</v>
      </c>
      <c r="D92" s="15">
        <v>39</v>
      </c>
      <c r="F92" s="15">
        <v>209</v>
      </c>
      <c r="G92" s="15">
        <v>39</v>
      </c>
      <c r="I92" s="15">
        <v>209</v>
      </c>
      <c r="J92" s="15">
        <v>39</v>
      </c>
      <c r="L92" s="15">
        <v>209</v>
      </c>
      <c r="M92" s="15">
        <v>39</v>
      </c>
      <c r="O92" s="15">
        <v>209</v>
      </c>
      <c r="P92" s="15">
        <v>39</v>
      </c>
      <c r="R92" s="15">
        <f>ROW(schedaUMI!AM209)</f>
        <v>209</v>
      </c>
      <c r="S92" s="15">
        <f>COLUMN(schedaUMI!AM209)</f>
        <v>39</v>
      </c>
    </row>
    <row r="93" spans="1:19">
      <c r="C93" s="15">
        <v>212</v>
      </c>
      <c r="D93" s="15">
        <v>7</v>
      </c>
      <c r="F93" s="15">
        <v>212</v>
      </c>
      <c r="G93" s="15">
        <v>7</v>
      </c>
      <c r="I93" s="15">
        <v>212</v>
      </c>
      <c r="J93" s="15">
        <v>7</v>
      </c>
      <c r="L93" s="15">
        <v>212</v>
      </c>
      <c r="M93" s="15">
        <v>7</v>
      </c>
      <c r="O93" s="15">
        <v>212</v>
      </c>
      <c r="P93" s="15">
        <v>7</v>
      </c>
      <c r="R93" s="15">
        <f>ROW(schedaUMI!G212)</f>
        <v>212</v>
      </c>
      <c r="S93" s="15">
        <f>COLUMN(schedaUMI!G212)</f>
        <v>7</v>
      </c>
    </row>
    <row r="94" spans="1:19">
      <c r="C94" s="15">
        <v>212</v>
      </c>
      <c r="D94" s="15">
        <v>23</v>
      </c>
      <c r="F94" s="15">
        <v>212</v>
      </c>
      <c r="G94" s="15">
        <v>23</v>
      </c>
      <c r="I94" s="15">
        <v>212</v>
      </c>
      <c r="J94" s="15">
        <v>23</v>
      </c>
      <c r="L94" s="15">
        <v>212</v>
      </c>
      <c r="M94" s="15">
        <v>23</v>
      </c>
      <c r="O94" s="15">
        <v>212</v>
      </c>
      <c r="P94" s="15">
        <v>23</v>
      </c>
      <c r="R94" s="15">
        <f>ROW(schedaUMI!W212)</f>
        <v>212</v>
      </c>
      <c r="S94" s="15">
        <f>COLUMN(schedaUMI!W212)</f>
        <v>23</v>
      </c>
    </row>
    <row r="95" spans="1:19">
      <c r="C95" s="15">
        <v>354</v>
      </c>
      <c r="D95" s="15">
        <v>27</v>
      </c>
      <c r="F95" s="15">
        <v>354</v>
      </c>
      <c r="G95" s="15">
        <v>27</v>
      </c>
      <c r="I95" s="15">
        <v>354</v>
      </c>
      <c r="J95" s="15">
        <v>27</v>
      </c>
      <c r="L95" s="15">
        <v>354</v>
      </c>
      <c r="M95" s="15">
        <v>27</v>
      </c>
      <c r="O95" s="15">
        <v>354</v>
      </c>
      <c r="P95" s="15">
        <v>27</v>
      </c>
      <c r="R95" s="15">
        <f>ROW(schedaUMI!AA354)</f>
        <v>354</v>
      </c>
      <c r="S95" s="15">
        <f>COLUMN(schedaUMI!AA354)</f>
        <v>27</v>
      </c>
    </row>
    <row r="96" spans="1:19">
      <c r="A96" s="12" t="s">
        <v>194</v>
      </c>
      <c r="C96" s="15">
        <v>358</v>
      </c>
      <c r="D96" s="15">
        <v>49</v>
      </c>
      <c r="F96" s="15">
        <v>358</v>
      </c>
      <c r="G96" s="15">
        <v>49</v>
      </c>
      <c r="I96" s="15">
        <v>358</v>
      </c>
      <c r="J96" s="15">
        <v>49</v>
      </c>
      <c r="L96" s="15">
        <v>355</v>
      </c>
      <c r="M96" s="15">
        <v>49</v>
      </c>
      <c r="O96" s="15">
        <v>355</v>
      </c>
      <c r="P96" s="15">
        <v>49</v>
      </c>
      <c r="R96" s="15">
        <f>ROW(schedaUMI!AW355)</f>
        <v>355</v>
      </c>
      <c r="S96" s="15">
        <f>COLUMN(schedaUMI!AW355)</f>
        <v>49</v>
      </c>
    </row>
    <row r="97" spans="3:19">
      <c r="C97" s="15">
        <v>364</v>
      </c>
      <c r="D97" s="15">
        <v>27</v>
      </c>
      <c r="F97" s="15">
        <v>364</v>
      </c>
      <c r="G97" s="15">
        <v>27</v>
      </c>
      <c r="I97" s="15">
        <v>364</v>
      </c>
      <c r="J97" s="15">
        <v>27</v>
      </c>
      <c r="L97" s="15">
        <v>358</v>
      </c>
      <c r="M97" s="15">
        <v>27</v>
      </c>
      <c r="O97" s="15">
        <v>358</v>
      </c>
      <c r="P97" s="15">
        <v>27</v>
      </c>
      <c r="R97" s="15">
        <f>ROW(schedaUMI!AA358)</f>
        <v>358</v>
      </c>
      <c r="S97" s="15">
        <f>COLUMN(schedaUMI!AA358)</f>
        <v>27</v>
      </c>
    </row>
    <row r="98" spans="3:19">
      <c r="C98" s="15">
        <v>391</v>
      </c>
      <c r="D98" s="15">
        <v>49</v>
      </c>
      <c r="F98" s="15">
        <v>391</v>
      </c>
      <c r="G98" s="15">
        <v>49</v>
      </c>
      <c r="I98" s="15">
        <v>391</v>
      </c>
      <c r="J98" s="15">
        <v>49</v>
      </c>
      <c r="L98" s="15">
        <v>385</v>
      </c>
      <c r="M98" s="15">
        <v>49</v>
      </c>
      <c r="O98" s="15">
        <v>385</v>
      </c>
      <c r="P98" s="15">
        <v>49</v>
      </c>
      <c r="R98" s="15">
        <f>ROW(schedaUMI!AW385)</f>
        <v>385</v>
      </c>
      <c r="S98" s="15">
        <f>COLUMN(schedaUMI!AW385)</f>
        <v>49</v>
      </c>
    </row>
    <row r="99" spans="3:19">
      <c r="C99" s="15">
        <v>392</v>
      </c>
      <c r="D99" s="15">
        <v>49</v>
      </c>
      <c r="F99" s="15">
        <v>392</v>
      </c>
      <c r="G99" s="15">
        <v>49</v>
      </c>
      <c r="I99" s="15">
        <v>392</v>
      </c>
      <c r="J99" s="15">
        <v>49</v>
      </c>
      <c r="L99" s="15">
        <v>386</v>
      </c>
      <c r="M99" s="15">
        <v>49</v>
      </c>
      <c r="O99" s="15">
        <v>386</v>
      </c>
      <c r="P99" s="15">
        <v>49</v>
      </c>
      <c r="R99" s="15">
        <f>ROW(schedaUMI!AW386)</f>
        <v>386</v>
      </c>
      <c r="S99" s="15">
        <f>COLUMN(schedaUMI!AW386)</f>
        <v>49</v>
      </c>
    </row>
    <row r="100" spans="3:19">
      <c r="C100" s="15">
        <v>393</v>
      </c>
      <c r="D100" s="15">
        <v>49</v>
      </c>
      <c r="F100" s="15">
        <v>393</v>
      </c>
      <c r="G100" s="15">
        <v>49</v>
      </c>
      <c r="I100" s="15">
        <v>393</v>
      </c>
      <c r="J100" s="15">
        <v>49</v>
      </c>
      <c r="L100" s="15">
        <v>387</v>
      </c>
      <c r="M100" s="15">
        <v>49</v>
      </c>
      <c r="O100" s="15">
        <v>387</v>
      </c>
      <c r="P100" s="15">
        <v>49</v>
      </c>
      <c r="R100" s="15">
        <f>ROW(schedaUMI!AW387)</f>
        <v>387</v>
      </c>
      <c r="S100" s="15">
        <f>COLUMN(schedaUMI!AW387)</f>
        <v>49</v>
      </c>
    </row>
    <row r="101" spans="3:19">
      <c r="C101" s="15">
        <v>394</v>
      </c>
      <c r="D101" s="15">
        <v>49</v>
      </c>
      <c r="F101" s="15">
        <v>394</v>
      </c>
      <c r="G101" s="15">
        <v>49</v>
      </c>
      <c r="I101" s="15">
        <v>394</v>
      </c>
      <c r="J101" s="15">
        <v>49</v>
      </c>
      <c r="L101" s="15">
        <v>388</v>
      </c>
      <c r="M101" s="15">
        <v>49</v>
      </c>
      <c r="O101" s="15">
        <v>388</v>
      </c>
      <c r="P101" s="15">
        <v>49</v>
      </c>
      <c r="R101" s="15">
        <f>ROW(schedaUMI!AW388)</f>
        <v>388</v>
      </c>
      <c r="S101" s="15">
        <f>COLUMN(schedaUMI!AW388)</f>
        <v>49</v>
      </c>
    </row>
    <row r="102" spans="3:19">
      <c r="C102" s="15">
        <v>395</v>
      </c>
      <c r="D102" s="15">
        <v>49</v>
      </c>
      <c r="F102" s="15">
        <v>395</v>
      </c>
      <c r="G102" s="15">
        <v>49</v>
      </c>
      <c r="I102" s="15">
        <v>395</v>
      </c>
      <c r="J102" s="15">
        <v>49</v>
      </c>
      <c r="L102" s="15">
        <v>389</v>
      </c>
      <c r="M102" s="15">
        <v>49</v>
      </c>
      <c r="O102" s="15">
        <v>389</v>
      </c>
      <c r="P102" s="15">
        <v>49</v>
      </c>
      <c r="R102" s="15">
        <f>ROW(schedaUMI!AW389)</f>
        <v>389</v>
      </c>
      <c r="S102" s="15">
        <f>COLUMN(schedaUMI!AW389)</f>
        <v>49</v>
      </c>
    </row>
    <row r="103" spans="3:19">
      <c r="C103" s="15">
        <v>396</v>
      </c>
      <c r="D103" s="15">
        <v>49</v>
      </c>
      <c r="F103" s="15">
        <v>396</v>
      </c>
      <c r="G103" s="15">
        <v>49</v>
      </c>
      <c r="I103" s="15">
        <v>396</v>
      </c>
      <c r="J103" s="15">
        <v>49</v>
      </c>
      <c r="L103" s="15">
        <v>390</v>
      </c>
      <c r="M103" s="15">
        <v>49</v>
      </c>
      <c r="O103" s="15">
        <v>390</v>
      </c>
      <c r="P103" s="15">
        <v>49</v>
      </c>
      <c r="R103" s="15">
        <f>ROW(schedaUMI!AW390)</f>
        <v>390</v>
      </c>
      <c r="S103" s="15">
        <f>COLUMN(schedaUMI!AW390)</f>
        <v>49</v>
      </c>
    </row>
    <row r="104" spans="3:19">
      <c r="C104" s="15">
        <v>397</v>
      </c>
      <c r="D104" s="15">
        <v>49</v>
      </c>
      <c r="F104" s="15">
        <v>397</v>
      </c>
      <c r="G104" s="15">
        <v>49</v>
      </c>
      <c r="I104" s="15">
        <v>397</v>
      </c>
      <c r="J104" s="15">
        <v>49</v>
      </c>
      <c r="L104" s="15">
        <v>391</v>
      </c>
      <c r="M104" s="15">
        <v>49</v>
      </c>
      <c r="O104" s="15">
        <v>391</v>
      </c>
      <c r="P104" s="15">
        <v>49</v>
      </c>
      <c r="R104" s="15">
        <f>ROW(schedaUMI!AW391)</f>
        <v>391</v>
      </c>
      <c r="S104" s="15">
        <f>COLUMN(schedaUMI!AW391)</f>
        <v>49</v>
      </c>
    </row>
    <row r="105" spans="3:19">
      <c r="C105" s="15">
        <v>398</v>
      </c>
      <c r="D105" s="15">
        <v>49</v>
      </c>
      <c r="F105" s="15">
        <v>398</v>
      </c>
      <c r="G105" s="15">
        <v>49</v>
      </c>
      <c r="I105" s="15">
        <v>398</v>
      </c>
      <c r="J105" s="15">
        <v>49</v>
      </c>
      <c r="L105" s="15">
        <v>392</v>
      </c>
      <c r="M105" s="15">
        <v>49</v>
      </c>
      <c r="O105" s="15">
        <v>392</v>
      </c>
      <c r="P105" s="15">
        <v>49</v>
      </c>
      <c r="R105" s="15">
        <f>ROW(schedaUMI!AW392)</f>
        <v>392</v>
      </c>
      <c r="S105" s="15">
        <f>COLUMN(schedaUMI!AW392)</f>
        <v>49</v>
      </c>
    </row>
    <row r="106" spans="3:19">
      <c r="C106" s="15">
        <v>399</v>
      </c>
      <c r="D106" s="15">
        <v>49</v>
      </c>
      <c r="F106" s="15">
        <v>399</v>
      </c>
      <c r="G106" s="15">
        <v>49</v>
      </c>
      <c r="I106" s="15">
        <v>399</v>
      </c>
      <c r="J106" s="15">
        <v>49</v>
      </c>
      <c r="L106" s="15">
        <v>393</v>
      </c>
      <c r="M106" s="15">
        <v>49</v>
      </c>
      <c r="O106" s="15">
        <v>393</v>
      </c>
      <c r="P106" s="15">
        <v>49</v>
      </c>
      <c r="R106" s="15">
        <f>ROW(schedaUMI!AW393)</f>
        <v>393</v>
      </c>
      <c r="S106" s="15">
        <f>COLUMN(schedaUMI!AW393)</f>
        <v>49</v>
      </c>
    </row>
    <row r="107" spans="3:19">
      <c r="C107" s="15">
        <v>400</v>
      </c>
      <c r="D107" s="15">
        <v>49</v>
      </c>
      <c r="F107" s="15">
        <v>400</v>
      </c>
      <c r="G107" s="15">
        <v>49</v>
      </c>
      <c r="I107" s="15">
        <v>400</v>
      </c>
      <c r="J107" s="15">
        <v>49</v>
      </c>
      <c r="L107" s="15">
        <v>394</v>
      </c>
      <c r="M107" s="15">
        <v>49</v>
      </c>
      <c r="O107" s="15">
        <v>394</v>
      </c>
      <c r="P107" s="15">
        <v>49</v>
      </c>
      <c r="R107" s="15">
        <f>ROW(schedaUMI!AW394)</f>
        <v>394</v>
      </c>
      <c r="S107" s="15">
        <f>COLUMN(schedaUMI!AW394)</f>
        <v>49</v>
      </c>
    </row>
    <row r="108" spans="3:19">
      <c r="C108" s="15">
        <v>401</v>
      </c>
      <c r="D108" s="15">
        <v>49</v>
      </c>
      <c r="F108" s="15">
        <v>401</v>
      </c>
      <c r="G108" s="15">
        <v>49</v>
      </c>
      <c r="I108" s="15">
        <v>401</v>
      </c>
      <c r="J108" s="15">
        <v>49</v>
      </c>
      <c r="L108" s="15">
        <v>395</v>
      </c>
      <c r="M108" s="15">
        <v>49</v>
      </c>
      <c r="O108" s="15">
        <v>395</v>
      </c>
      <c r="P108" s="15">
        <v>49</v>
      </c>
      <c r="R108" s="15">
        <f>ROW(schedaUMI!AW395)</f>
        <v>395</v>
      </c>
      <c r="S108" s="15">
        <f>COLUMN(schedaUMI!AW395)</f>
        <v>49</v>
      </c>
    </row>
    <row r="109" spans="3:19">
      <c r="C109" s="15">
        <v>402</v>
      </c>
      <c r="D109" s="15">
        <v>49</v>
      </c>
      <c r="F109" s="15">
        <v>402</v>
      </c>
      <c r="G109" s="15">
        <v>49</v>
      </c>
      <c r="I109" s="15">
        <v>402</v>
      </c>
      <c r="J109" s="15">
        <v>49</v>
      </c>
      <c r="L109" s="15">
        <v>396</v>
      </c>
      <c r="M109" s="15">
        <v>49</v>
      </c>
      <c r="O109" s="15">
        <v>396</v>
      </c>
      <c r="P109" s="15">
        <v>49</v>
      </c>
      <c r="R109" s="15">
        <f>ROW(schedaUMI!AW396)</f>
        <v>396</v>
      </c>
      <c r="S109" s="15">
        <f>COLUMN(schedaUMI!AW396)</f>
        <v>49</v>
      </c>
    </row>
    <row r="110" spans="3:19">
      <c r="C110" s="15">
        <v>403</v>
      </c>
      <c r="D110" s="15">
        <v>49</v>
      </c>
      <c r="F110" s="15">
        <v>403</v>
      </c>
      <c r="G110" s="15">
        <v>49</v>
      </c>
      <c r="I110" s="15">
        <v>403</v>
      </c>
      <c r="J110" s="15">
        <v>49</v>
      </c>
      <c r="L110" s="15">
        <v>397</v>
      </c>
      <c r="M110" s="15">
        <v>49</v>
      </c>
      <c r="O110" s="15">
        <v>397</v>
      </c>
      <c r="P110" s="15">
        <v>49</v>
      </c>
      <c r="R110" s="15">
        <f>ROW(schedaUMI!AW397)</f>
        <v>397</v>
      </c>
      <c r="S110" s="15">
        <f>COLUMN(schedaUMI!AW397)</f>
        <v>49</v>
      </c>
    </row>
    <row r="111" spans="3:19">
      <c r="C111" s="15">
        <v>404</v>
      </c>
      <c r="D111" s="15">
        <v>49</v>
      </c>
      <c r="F111" s="15">
        <v>404</v>
      </c>
      <c r="G111" s="15">
        <v>49</v>
      </c>
      <c r="I111" s="15">
        <v>404</v>
      </c>
      <c r="J111" s="15">
        <v>49</v>
      </c>
      <c r="L111" s="15">
        <v>398</v>
      </c>
      <c r="M111" s="15">
        <v>49</v>
      </c>
      <c r="O111" s="15">
        <v>398</v>
      </c>
      <c r="P111" s="15">
        <v>49</v>
      </c>
      <c r="R111" s="15">
        <f>ROW(schedaUMI!AW398)</f>
        <v>398</v>
      </c>
      <c r="S111" s="15">
        <f>COLUMN(schedaUMI!AW398)</f>
        <v>49</v>
      </c>
    </row>
    <row r="112" spans="3:19">
      <c r="C112" s="15">
        <v>405</v>
      </c>
      <c r="D112" s="15">
        <v>49</v>
      </c>
      <c r="F112" s="15">
        <v>405</v>
      </c>
      <c r="G112" s="15">
        <v>49</v>
      </c>
      <c r="I112" s="15">
        <v>405</v>
      </c>
      <c r="J112" s="15">
        <v>49</v>
      </c>
      <c r="L112" s="15">
        <v>399</v>
      </c>
      <c r="M112" s="15">
        <v>49</v>
      </c>
      <c r="O112" s="15">
        <v>399</v>
      </c>
      <c r="P112" s="15">
        <v>49</v>
      </c>
      <c r="R112" s="15">
        <f>ROW(schedaUMI!AW399)</f>
        <v>399</v>
      </c>
      <c r="S112" s="15">
        <f>COLUMN(schedaUMI!AW399)</f>
        <v>49</v>
      </c>
    </row>
    <row r="113" spans="3:19">
      <c r="C113" s="15">
        <v>406</v>
      </c>
      <c r="D113" s="15">
        <v>49</v>
      </c>
      <c r="F113" s="15">
        <v>406</v>
      </c>
      <c r="G113" s="15">
        <v>49</v>
      </c>
      <c r="I113" s="15">
        <v>406</v>
      </c>
      <c r="J113" s="15">
        <v>49</v>
      </c>
      <c r="L113" s="15">
        <v>400</v>
      </c>
      <c r="M113" s="15">
        <v>49</v>
      </c>
      <c r="O113" s="15">
        <v>400</v>
      </c>
      <c r="P113" s="15">
        <v>49</v>
      </c>
      <c r="R113" s="15">
        <f>ROW(schedaUMI!AW400)</f>
        <v>400</v>
      </c>
      <c r="S113" s="15">
        <f>COLUMN(schedaUMI!AW400)</f>
        <v>49</v>
      </c>
    </row>
    <row r="114" spans="3:19">
      <c r="C114" s="15">
        <v>407</v>
      </c>
      <c r="D114" s="15">
        <v>49</v>
      </c>
      <c r="F114" s="15">
        <v>407</v>
      </c>
      <c r="G114" s="15">
        <v>49</v>
      </c>
      <c r="I114" s="15">
        <v>407</v>
      </c>
      <c r="J114" s="15">
        <v>49</v>
      </c>
      <c r="L114" s="15">
        <v>401</v>
      </c>
      <c r="M114" s="15">
        <v>49</v>
      </c>
      <c r="O114" s="15">
        <v>401</v>
      </c>
      <c r="P114" s="15">
        <v>49</v>
      </c>
      <c r="R114" s="15">
        <f>ROW(schedaUMI!AW401)</f>
        <v>401</v>
      </c>
      <c r="S114" s="15">
        <f>COLUMN(schedaUMI!AW401)</f>
        <v>49</v>
      </c>
    </row>
    <row r="115" spans="3:19">
      <c r="C115" s="15">
        <v>408</v>
      </c>
      <c r="D115" s="15">
        <v>49</v>
      </c>
      <c r="F115" s="15">
        <v>408</v>
      </c>
      <c r="G115" s="15">
        <v>49</v>
      </c>
      <c r="I115" s="15">
        <v>408</v>
      </c>
      <c r="J115" s="15">
        <v>49</v>
      </c>
      <c r="L115" s="15">
        <v>402</v>
      </c>
      <c r="M115" s="15">
        <v>49</v>
      </c>
      <c r="O115" s="15">
        <v>402</v>
      </c>
      <c r="P115" s="15">
        <v>49</v>
      </c>
      <c r="R115" s="15">
        <f>ROW(schedaUMI!AW402)</f>
        <v>402</v>
      </c>
      <c r="S115" s="15">
        <f>COLUMN(schedaUMI!AW402)</f>
        <v>49</v>
      </c>
    </row>
    <row r="116" spans="3:19">
      <c r="C116" s="15">
        <v>409</v>
      </c>
      <c r="D116" s="15">
        <v>49</v>
      </c>
      <c r="F116" s="15">
        <v>409</v>
      </c>
      <c r="G116" s="15">
        <v>49</v>
      </c>
      <c r="I116" s="15">
        <v>409</v>
      </c>
      <c r="J116" s="15">
        <v>49</v>
      </c>
      <c r="L116" s="15">
        <v>403</v>
      </c>
      <c r="M116" s="15">
        <v>49</v>
      </c>
      <c r="O116" s="15">
        <v>403</v>
      </c>
      <c r="P116" s="15">
        <v>49</v>
      </c>
      <c r="R116" s="15">
        <f>ROW(schedaUMI!AW403)</f>
        <v>403</v>
      </c>
      <c r="S116" s="15">
        <f>COLUMN(schedaUMI!AW403)</f>
        <v>49</v>
      </c>
    </row>
    <row r="117" spans="3:19">
      <c r="C117" s="15">
        <v>410</v>
      </c>
      <c r="D117" s="15">
        <v>49</v>
      </c>
      <c r="F117" s="15">
        <v>410</v>
      </c>
      <c r="G117" s="15">
        <v>49</v>
      </c>
      <c r="I117" s="15">
        <v>410</v>
      </c>
      <c r="J117" s="15">
        <v>49</v>
      </c>
      <c r="L117" s="15">
        <v>404</v>
      </c>
      <c r="M117" s="15">
        <v>49</v>
      </c>
      <c r="O117" s="15">
        <v>404</v>
      </c>
      <c r="P117" s="15">
        <v>49</v>
      </c>
      <c r="R117" s="15">
        <f>ROW(schedaUMI!AW404)</f>
        <v>404</v>
      </c>
      <c r="S117" s="15">
        <f>COLUMN(schedaUMI!AW404)</f>
        <v>49</v>
      </c>
    </row>
    <row r="118" spans="3:19">
      <c r="C118" s="15">
        <v>411</v>
      </c>
      <c r="D118" s="15">
        <v>49</v>
      </c>
      <c r="F118" s="15">
        <v>411</v>
      </c>
      <c r="G118" s="15">
        <v>49</v>
      </c>
      <c r="I118" s="15">
        <v>411</v>
      </c>
      <c r="J118" s="15">
        <v>49</v>
      </c>
      <c r="L118" s="15">
        <v>405</v>
      </c>
      <c r="M118" s="15">
        <v>49</v>
      </c>
      <c r="O118" s="15">
        <v>405</v>
      </c>
      <c r="P118" s="15">
        <v>49</v>
      </c>
      <c r="R118" s="15">
        <f>ROW(schedaUMI!AW405)</f>
        <v>405</v>
      </c>
      <c r="S118" s="15">
        <f>COLUMN(schedaUMI!AW405)</f>
        <v>49</v>
      </c>
    </row>
    <row r="119" spans="3:19">
      <c r="C119" s="15">
        <v>412</v>
      </c>
      <c r="D119" s="15">
        <v>49</v>
      </c>
      <c r="F119" s="15">
        <v>412</v>
      </c>
      <c r="G119" s="15">
        <v>49</v>
      </c>
      <c r="I119" s="15">
        <v>412</v>
      </c>
      <c r="J119" s="15">
        <v>49</v>
      </c>
      <c r="L119" s="15">
        <v>406</v>
      </c>
      <c r="M119" s="15">
        <v>49</v>
      </c>
      <c r="O119" s="15">
        <v>406</v>
      </c>
      <c r="P119" s="15">
        <v>49</v>
      </c>
      <c r="R119" s="15">
        <f>ROW(schedaUMI!AW406)</f>
        <v>406</v>
      </c>
      <c r="S119" s="15">
        <f>COLUMN(schedaUMI!AW406)</f>
        <v>49</v>
      </c>
    </row>
    <row r="120" spans="3:19">
      <c r="C120" s="15">
        <v>413</v>
      </c>
      <c r="D120" s="15">
        <v>49</v>
      </c>
      <c r="F120" s="15">
        <v>413</v>
      </c>
      <c r="G120" s="15">
        <v>49</v>
      </c>
      <c r="I120" s="15">
        <v>413</v>
      </c>
      <c r="J120" s="15">
        <v>49</v>
      </c>
      <c r="L120" s="15">
        <v>407</v>
      </c>
      <c r="M120" s="15">
        <v>49</v>
      </c>
      <c r="O120" s="15">
        <v>407</v>
      </c>
      <c r="P120" s="15">
        <v>49</v>
      </c>
      <c r="R120" s="15">
        <f>ROW(schedaUMI!AW407)</f>
        <v>407</v>
      </c>
      <c r="S120" s="15">
        <f>COLUMN(schedaUMI!AW407)</f>
        <v>49</v>
      </c>
    </row>
    <row r="121" spans="3:19">
      <c r="C121" s="15">
        <v>414</v>
      </c>
      <c r="D121" s="15">
        <v>49</v>
      </c>
      <c r="F121" s="15">
        <v>414</v>
      </c>
      <c r="G121" s="15">
        <v>49</v>
      </c>
      <c r="I121" s="15">
        <v>414</v>
      </c>
      <c r="J121" s="15">
        <v>49</v>
      </c>
      <c r="L121" s="15">
        <v>408</v>
      </c>
      <c r="M121" s="15">
        <v>49</v>
      </c>
      <c r="O121" s="15">
        <v>408</v>
      </c>
      <c r="P121" s="15">
        <v>49</v>
      </c>
      <c r="R121" s="15">
        <f>ROW(schedaUMI!AW408)</f>
        <v>408</v>
      </c>
      <c r="S121" s="15">
        <f>COLUMN(schedaUMI!AW408)</f>
        <v>49</v>
      </c>
    </row>
    <row r="122" spans="3:19">
      <c r="C122" s="15">
        <v>415</v>
      </c>
      <c r="D122" s="15">
        <v>49</v>
      </c>
      <c r="F122" s="15">
        <v>415</v>
      </c>
      <c r="G122" s="15">
        <v>49</v>
      </c>
      <c r="I122" s="15">
        <v>415</v>
      </c>
      <c r="J122" s="15">
        <v>49</v>
      </c>
      <c r="L122" s="15">
        <v>409</v>
      </c>
      <c r="M122" s="15">
        <v>49</v>
      </c>
      <c r="O122" s="15">
        <v>409</v>
      </c>
      <c r="P122" s="15">
        <v>49</v>
      </c>
      <c r="R122" s="15">
        <f>ROW(schedaUMI!AW409)</f>
        <v>409</v>
      </c>
      <c r="S122" s="15">
        <f>COLUMN(schedaUMI!AW409)</f>
        <v>49</v>
      </c>
    </row>
    <row r="123" spans="3:19">
      <c r="C123" s="15">
        <v>416</v>
      </c>
      <c r="D123" s="15">
        <v>49</v>
      </c>
      <c r="F123" s="15">
        <v>416</v>
      </c>
      <c r="G123" s="15">
        <v>49</v>
      </c>
      <c r="I123" s="15">
        <v>416</v>
      </c>
      <c r="J123" s="15">
        <v>49</v>
      </c>
      <c r="L123" s="15">
        <v>410</v>
      </c>
      <c r="M123" s="15">
        <v>49</v>
      </c>
      <c r="O123" s="15">
        <v>410</v>
      </c>
      <c r="P123" s="15">
        <v>49</v>
      </c>
      <c r="R123" s="15">
        <f>ROW(schedaUMI!AW410)</f>
        <v>410</v>
      </c>
      <c r="S123" s="15">
        <f>COLUMN(schedaUMI!AW410)</f>
        <v>49</v>
      </c>
    </row>
    <row r="124" spans="3:19">
      <c r="C124" s="15">
        <v>417</v>
      </c>
      <c r="D124" s="15">
        <v>49</v>
      </c>
      <c r="F124" s="15">
        <v>417</v>
      </c>
      <c r="G124" s="15">
        <v>49</v>
      </c>
      <c r="I124" s="15">
        <v>417</v>
      </c>
      <c r="J124" s="15">
        <v>49</v>
      </c>
      <c r="L124" s="15">
        <v>411</v>
      </c>
      <c r="M124" s="15">
        <v>49</v>
      </c>
      <c r="O124" s="15">
        <v>411</v>
      </c>
      <c r="P124" s="15">
        <v>49</v>
      </c>
      <c r="R124" s="15">
        <f>ROW(schedaUMI!AW411)</f>
        <v>411</v>
      </c>
      <c r="S124" s="15">
        <f>COLUMN(schedaUMI!AW411)</f>
        <v>49</v>
      </c>
    </row>
    <row r="125" spans="3:19">
      <c r="C125" s="15">
        <v>418</v>
      </c>
      <c r="D125" s="15">
        <v>49</v>
      </c>
      <c r="F125" s="15">
        <v>418</v>
      </c>
      <c r="G125" s="15">
        <v>49</v>
      </c>
      <c r="I125" s="15">
        <v>418</v>
      </c>
      <c r="J125" s="15">
        <v>49</v>
      </c>
      <c r="L125" s="15">
        <v>412</v>
      </c>
      <c r="M125" s="15">
        <v>49</v>
      </c>
      <c r="O125" s="15">
        <v>412</v>
      </c>
      <c r="P125" s="15">
        <v>49</v>
      </c>
      <c r="R125" s="15">
        <f>ROW(schedaUMI!AW412)</f>
        <v>412</v>
      </c>
      <c r="S125" s="15">
        <f>COLUMN(schedaUMI!AW412)</f>
        <v>49</v>
      </c>
    </row>
    <row r="126" spans="3:19">
      <c r="C126" s="15">
        <v>419</v>
      </c>
      <c r="D126" s="15">
        <v>49</v>
      </c>
      <c r="F126" s="15">
        <v>419</v>
      </c>
      <c r="G126" s="15">
        <v>49</v>
      </c>
      <c r="I126" s="15">
        <v>419</v>
      </c>
      <c r="J126" s="15">
        <v>49</v>
      </c>
      <c r="L126" s="15">
        <v>413</v>
      </c>
      <c r="M126" s="15">
        <v>49</v>
      </c>
      <c r="O126" s="15">
        <v>413</v>
      </c>
      <c r="P126" s="15">
        <v>49</v>
      </c>
      <c r="R126" s="15">
        <f>ROW(schedaUMI!AW413)</f>
        <v>413</v>
      </c>
      <c r="S126" s="15">
        <f>COLUMN(schedaUMI!AW413)</f>
        <v>49</v>
      </c>
    </row>
    <row r="127" spans="3:19">
      <c r="C127" s="15">
        <v>420</v>
      </c>
      <c r="D127" s="15">
        <v>49</v>
      </c>
      <c r="F127" s="15">
        <v>420</v>
      </c>
      <c r="G127" s="15">
        <v>49</v>
      </c>
      <c r="I127" s="15">
        <v>420</v>
      </c>
      <c r="J127" s="15">
        <v>49</v>
      </c>
      <c r="L127" s="15">
        <v>414</v>
      </c>
      <c r="M127" s="15">
        <v>49</v>
      </c>
      <c r="O127" s="15">
        <v>414</v>
      </c>
      <c r="P127" s="15">
        <v>49</v>
      </c>
      <c r="R127" s="15">
        <f>ROW(schedaUMI!AW414)</f>
        <v>414</v>
      </c>
      <c r="S127" s="15">
        <f>COLUMN(schedaUMI!AW414)</f>
        <v>49</v>
      </c>
    </row>
    <row r="128" spans="3:19">
      <c r="C128" s="15">
        <v>421</v>
      </c>
      <c r="D128" s="15">
        <v>49</v>
      </c>
      <c r="F128" s="15">
        <v>421</v>
      </c>
      <c r="G128" s="15">
        <v>49</v>
      </c>
      <c r="I128" s="15">
        <v>421</v>
      </c>
      <c r="J128" s="15">
        <v>49</v>
      </c>
      <c r="L128" s="15">
        <v>415</v>
      </c>
      <c r="M128" s="15">
        <v>49</v>
      </c>
      <c r="O128" s="15">
        <v>415</v>
      </c>
      <c r="P128" s="15">
        <v>49</v>
      </c>
      <c r="R128" s="15">
        <f>ROW(schedaUMI!AW415)</f>
        <v>415</v>
      </c>
      <c r="S128" s="15">
        <f>COLUMN(schedaUMI!AW415)</f>
        <v>49</v>
      </c>
    </row>
    <row r="129" spans="3:19">
      <c r="C129" s="15">
        <v>422</v>
      </c>
      <c r="D129" s="15">
        <v>49</v>
      </c>
      <c r="F129" s="15">
        <v>422</v>
      </c>
      <c r="G129" s="15">
        <v>49</v>
      </c>
      <c r="I129" s="15">
        <v>422</v>
      </c>
      <c r="J129" s="15">
        <v>49</v>
      </c>
      <c r="L129" s="15">
        <v>416</v>
      </c>
      <c r="M129" s="15">
        <v>49</v>
      </c>
      <c r="O129" s="15">
        <v>416</v>
      </c>
      <c r="P129" s="15">
        <v>49</v>
      </c>
      <c r="R129" s="15">
        <f>ROW(schedaUMI!AW416)</f>
        <v>416</v>
      </c>
      <c r="S129" s="15">
        <f>COLUMN(schedaUMI!AW416)</f>
        <v>49</v>
      </c>
    </row>
    <row r="130" spans="3:19">
      <c r="C130" s="15">
        <v>423</v>
      </c>
      <c r="D130" s="15">
        <v>49</v>
      </c>
      <c r="F130" s="15">
        <v>423</v>
      </c>
      <c r="G130" s="15">
        <v>49</v>
      </c>
      <c r="I130" s="15">
        <v>423</v>
      </c>
      <c r="J130" s="15">
        <v>49</v>
      </c>
      <c r="L130" s="15">
        <v>417</v>
      </c>
      <c r="M130" s="15">
        <v>49</v>
      </c>
      <c r="O130" s="15">
        <v>417</v>
      </c>
      <c r="P130" s="15">
        <v>49</v>
      </c>
      <c r="R130" s="15">
        <f>ROW(schedaUMI!AW417)</f>
        <v>417</v>
      </c>
      <c r="S130" s="15">
        <f>COLUMN(schedaUMI!AW417)</f>
        <v>49</v>
      </c>
    </row>
    <row r="131" spans="3:19">
      <c r="C131" s="15">
        <v>424</v>
      </c>
      <c r="D131" s="15">
        <v>49</v>
      </c>
      <c r="F131" s="15">
        <v>424</v>
      </c>
      <c r="G131" s="15">
        <v>49</v>
      </c>
      <c r="I131" s="15">
        <v>424</v>
      </c>
      <c r="J131" s="15">
        <v>49</v>
      </c>
      <c r="L131" s="15">
        <v>418</v>
      </c>
      <c r="M131" s="15">
        <v>49</v>
      </c>
      <c r="O131" s="15">
        <v>418</v>
      </c>
      <c r="P131" s="15">
        <v>49</v>
      </c>
      <c r="R131" s="15">
        <f>ROW(schedaUMI!AW418)</f>
        <v>418</v>
      </c>
      <c r="S131" s="15">
        <f>COLUMN(schedaUMI!AW418)</f>
        <v>49</v>
      </c>
    </row>
    <row r="132" spans="3:19">
      <c r="C132" s="15">
        <v>425</v>
      </c>
      <c r="D132" s="15">
        <v>49</v>
      </c>
      <c r="F132" s="15">
        <v>425</v>
      </c>
      <c r="G132" s="15">
        <v>49</v>
      </c>
      <c r="I132" s="15">
        <v>425</v>
      </c>
      <c r="J132" s="15">
        <v>49</v>
      </c>
      <c r="L132" s="15">
        <v>419</v>
      </c>
      <c r="M132" s="15">
        <v>49</v>
      </c>
      <c r="O132" s="15">
        <v>419</v>
      </c>
      <c r="P132" s="15">
        <v>49</v>
      </c>
      <c r="R132" s="15">
        <f>ROW(schedaUMI!AW419)</f>
        <v>419</v>
      </c>
      <c r="S132" s="15">
        <f>COLUMN(schedaUMI!AW419)</f>
        <v>49</v>
      </c>
    </row>
    <row r="133" spans="3:19">
      <c r="C133" s="15">
        <v>426</v>
      </c>
      <c r="D133" s="15">
        <v>49</v>
      </c>
      <c r="F133" s="15">
        <v>426</v>
      </c>
      <c r="G133" s="15">
        <v>49</v>
      </c>
      <c r="I133" s="15">
        <v>426</v>
      </c>
      <c r="J133" s="15">
        <v>49</v>
      </c>
      <c r="L133" s="15">
        <v>420</v>
      </c>
      <c r="M133" s="15">
        <v>49</v>
      </c>
      <c r="O133" s="15">
        <v>420</v>
      </c>
      <c r="P133" s="15">
        <v>49</v>
      </c>
      <c r="R133" s="15">
        <f>ROW(schedaUMI!AW420)</f>
        <v>420</v>
      </c>
      <c r="S133" s="15">
        <f>COLUMN(schedaUMI!AW420)</f>
        <v>49</v>
      </c>
    </row>
    <row r="134" spans="3:19">
      <c r="C134" s="15">
        <v>427</v>
      </c>
      <c r="D134" s="15">
        <v>49</v>
      </c>
      <c r="F134" s="15">
        <v>427</v>
      </c>
      <c r="G134" s="15">
        <v>49</v>
      </c>
      <c r="I134" s="15">
        <v>427</v>
      </c>
      <c r="J134" s="15">
        <v>49</v>
      </c>
      <c r="L134" s="15">
        <v>421</v>
      </c>
      <c r="M134" s="15">
        <v>49</v>
      </c>
      <c r="O134" s="15">
        <v>421</v>
      </c>
      <c r="P134" s="15">
        <v>49</v>
      </c>
      <c r="R134" s="15">
        <f>ROW(schedaUMI!AW421)</f>
        <v>421</v>
      </c>
      <c r="S134" s="15">
        <f>COLUMN(schedaUMI!AW421)</f>
        <v>49</v>
      </c>
    </row>
    <row r="135" spans="3:19">
      <c r="C135" s="15">
        <v>428</v>
      </c>
      <c r="D135" s="15">
        <v>49</v>
      </c>
      <c r="F135" s="15">
        <v>428</v>
      </c>
      <c r="G135" s="15">
        <v>49</v>
      </c>
      <c r="I135" s="15">
        <v>428</v>
      </c>
      <c r="J135" s="15">
        <v>49</v>
      </c>
      <c r="L135" s="15">
        <v>422</v>
      </c>
      <c r="M135" s="15">
        <v>49</v>
      </c>
      <c r="O135" s="15">
        <v>422</v>
      </c>
      <c r="P135" s="15">
        <v>49</v>
      </c>
      <c r="R135" s="15">
        <f>ROW(schedaUMI!AW422)</f>
        <v>422</v>
      </c>
      <c r="S135" s="15">
        <f>COLUMN(schedaUMI!AW422)</f>
        <v>49</v>
      </c>
    </row>
    <row r="136" spans="3:19">
      <c r="C136" s="15">
        <v>429</v>
      </c>
      <c r="D136" s="15">
        <v>49</v>
      </c>
      <c r="F136" s="15">
        <v>429</v>
      </c>
      <c r="G136" s="15">
        <v>49</v>
      </c>
      <c r="I136" s="15">
        <v>429</v>
      </c>
      <c r="J136" s="15">
        <v>49</v>
      </c>
      <c r="L136" s="15">
        <v>423</v>
      </c>
      <c r="M136" s="15">
        <v>49</v>
      </c>
      <c r="O136" s="15">
        <v>423</v>
      </c>
      <c r="P136" s="15">
        <v>49</v>
      </c>
      <c r="R136" s="15">
        <f>ROW(schedaUMI!AW423)</f>
        <v>423</v>
      </c>
      <c r="S136" s="15">
        <f>COLUMN(schedaUMI!AW423)</f>
        <v>49</v>
      </c>
    </row>
    <row r="137" spans="3:19">
      <c r="L137" s="15">
        <v>357</v>
      </c>
      <c r="M137" s="15">
        <v>26</v>
      </c>
      <c r="O137" s="15">
        <v>357</v>
      </c>
      <c r="P137" s="15">
        <v>26</v>
      </c>
      <c r="R137" s="15">
        <f>ROW(schedaUMI!Z357)</f>
        <v>357</v>
      </c>
      <c r="S137" s="15">
        <f>COLUMN(schedaUMI!Z357)</f>
        <v>26</v>
      </c>
    </row>
  </sheetData>
  <sheetProtection password="86B4" sheet="1" objects="1" scenarios="1"/>
  <phoneticPr fontId="2" type="noConversion"/>
  <pageMargins left="0.75" right="0.75" top="1" bottom="1" header="0.5" footer="0.5"/>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vvertenze"/>
  <dimension ref="A1:BN38"/>
  <sheetViews>
    <sheetView showGridLines="0" tabSelected="1" zoomScale="130" workbookViewId="0">
      <selection activeCell="A27" sqref="A27"/>
    </sheetView>
  </sheetViews>
  <sheetFormatPr baseColWidth="10" defaultColWidth="0" defaultRowHeight="13" zeroHeight="1"/>
  <cols>
    <col min="1" max="1" width="2.83203125" style="10" customWidth="1"/>
    <col min="2" max="30" width="2.83203125" style="3" customWidth="1"/>
    <col min="31" max="36" width="2.83203125" style="3" hidden="1" customWidth="1"/>
    <col min="37" max="41" width="2.5" style="3" hidden="1" customWidth="1"/>
    <col min="42" max="42" width="2" style="3" hidden="1" customWidth="1"/>
    <col min="43" max="62" width="2.33203125" style="3" hidden="1" customWidth="1"/>
    <col min="63" max="16384" width="0" style="3" hidden="1"/>
  </cols>
  <sheetData>
    <row r="1" spans="1:49" ht="23">
      <c r="A1" s="490" t="s">
        <v>1989</v>
      </c>
      <c r="B1" s="824" t="s">
        <v>20</v>
      </c>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11"/>
      <c r="AE1" s="11"/>
      <c r="AF1" s="11"/>
      <c r="AG1" s="11"/>
      <c r="AH1" s="11"/>
      <c r="AI1" s="11"/>
      <c r="AJ1" s="11"/>
      <c r="AK1" s="11"/>
      <c r="AL1" s="11"/>
      <c r="AM1" s="11"/>
      <c r="AN1" s="11"/>
      <c r="AO1" s="11"/>
      <c r="AP1" s="11"/>
      <c r="AQ1" s="11"/>
      <c r="AR1" s="11"/>
      <c r="AS1" s="11"/>
      <c r="AT1" s="11"/>
      <c r="AU1" s="11"/>
      <c r="AV1" s="11"/>
      <c r="AW1" s="11"/>
    </row>
    <row r="2" spans="1:49">
      <c r="A2" s="819"/>
      <c r="B2" s="820"/>
      <c r="C2" s="820"/>
      <c r="D2" s="820"/>
      <c r="E2" s="820"/>
      <c r="F2" s="820"/>
      <c r="G2" s="820"/>
      <c r="H2" s="820"/>
      <c r="I2" s="820"/>
      <c r="J2" s="820"/>
      <c r="K2" s="820"/>
      <c r="L2" s="820"/>
      <c r="M2" s="820"/>
      <c r="N2" s="820"/>
      <c r="O2" s="820"/>
      <c r="P2" s="820"/>
    </row>
    <row r="3" spans="1:49">
      <c r="A3" s="820"/>
      <c r="B3" s="820"/>
      <c r="C3" s="820"/>
      <c r="D3" s="820"/>
      <c r="E3" s="820"/>
      <c r="F3" s="820"/>
      <c r="G3" s="820"/>
      <c r="H3" s="820"/>
      <c r="I3" s="820"/>
      <c r="J3" s="820"/>
      <c r="K3" s="820"/>
      <c r="L3" s="820"/>
      <c r="M3" s="820"/>
      <c r="N3" s="820"/>
      <c r="O3" s="820"/>
      <c r="P3" s="820"/>
    </row>
    <row r="4" spans="1:49">
      <c r="A4" s="820"/>
      <c r="B4" s="820"/>
      <c r="C4" s="820"/>
      <c r="D4" s="820"/>
      <c r="E4" s="820"/>
      <c r="F4" s="820"/>
      <c r="G4" s="820"/>
      <c r="H4" s="820"/>
      <c r="I4" s="820"/>
      <c r="J4" s="820"/>
      <c r="K4" s="820"/>
      <c r="L4" s="820"/>
      <c r="M4" s="820"/>
      <c r="N4" s="820"/>
      <c r="O4" s="820"/>
      <c r="P4" s="820"/>
    </row>
    <row r="5" spans="1:49">
      <c r="A5" s="820"/>
      <c r="B5" s="820"/>
      <c r="C5" s="820"/>
      <c r="D5" s="820"/>
      <c r="E5" s="820"/>
      <c r="F5" s="820"/>
      <c r="G5" s="820"/>
      <c r="H5" s="820"/>
      <c r="I5" s="820"/>
      <c r="J5" s="820"/>
      <c r="K5" s="820"/>
      <c r="L5" s="820"/>
      <c r="M5" s="820"/>
      <c r="N5" s="820"/>
      <c r="O5" s="820"/>
      <c r="P5" s="820"/>
    </row>
    <row r="6" spans="1:49">
      <c r="A6" s="820"/>
      <c r="B6" s="820"/>
      <c r="C6" s="820"/>
      <c r="D6" s="820"/>
      <c r="E6" s="820"/>
      <c r="F6" s="820"/>
      <c r="G6" s="820"/>
      <c r="H6" s="820"/>
      <c r="I6" s="820"/>
      <c r="J6" s="820"/>
      <c r="K6" s="820"/>
      <c r="L6" s="820"/>
      <c r="M6" s="820"/>
      <c r="N6" s="820"/>
      <c r="O6" s="820"/>
      <c r="P6" s="820"/>
    </row>
    <row r="7" spans="1:49" ht="54.75" customHeight="1">
      <c r="A7" s="820"/>
      <c r="B7" s="820"/>
      <c r="C7" s="820"/>
      <c r="D7" s="820"/>
      <c r="E7" s="820"/>
      <c r="F7" s="820"/>
      <c r="G7" s="820"/>
      <c r="H7" s="820"/>
      <c r="I7" s="820"/>
      <c r="J7" s="820"/>
      <c r="K7" s="820"/>
      <c r="L7" s="820"/>
      <c r="M7" s="820"/>
      <c r="N7" s="820"/>
      <c r="O7" s="820"/>
      <c r="P7" s="820"/>
    </row>
    <row r="8" spans="1:49"/>
    <row r="9" spans="1:49" ht="18">
      <c r="A9" s="821"/>
      <c r="B9" s="821"/>
      <c r="C9" s="821"/>
      <c r="D9" s="821"/>
      <c r="E9" s="821"/>
      <c r="F9" s="821"/>
      <c r="G9" s="821"/>
      <c r="H9" s="821"/>
      <c r="I9" s="821"/>
      <c r="J9" s="821"/>
      <c r="K9" s="821"/>
      <c r="L9" s="821"/>
      <c r="M9" s="821"/>
      <c r="N9" s="821"/>
      <c r="O9" s="821"/>
      <c r="P9" s="821"/>
    </row>
    <row r="10" spans="1:49">
      <c r="A10" s="822"/>
      <c r="B10" s="823"/>
      <c r="C10" s="823"/>
      <c r="D10" s="823"/>
      <c r="E10" s="823"/>
      <c r="F10" s="823"/>
      <c r="G10" s="823"/>
      <c r="H10" s="823"/>
      <c r="I10" s="823"/>
      <c r="J10" s="823"/>
      <c r="K10" s="823"/>
      <c r="L10" s="823"/>
      <c r="M10" s="823"/>
      <c r="N10" s="823"/>
      <c r="O10" s="823"/>
      <c r="P10" s="823"/>
    </row>
    <row r="11" spans="1:49">
      <c r="A11" s="823"/>
      <c r="B11" s="823"/>
      <c r="C11" s="823"/>
      <c r="D11" s="823"/>
      <c r="E11" s="823"/>
      <c r="F11" s="823"/>
      <c r="G11" s="823"/>
      <c r="H11" s="823"/>
      <c r="I11" s="823"/>
      <c r="J11" s="823"/>
      <c r="K11" s="823"/>
      <c r="L11" s="823"/>
      <c r="M11" s="823"/>
      <c r="N11" s="823"/>
      <c r="O11" s="823"/>
      <c r="P11" s="823"/>
    </row>
    <row r="12" spans="1:49">
      <c r="A12" s="823"/>
      <c r="B12" s="823"/>
      <c r="C12" s="823"/>
      <c r="D12" s="823"/>
      <c r="E12" s="823"/>
      <c r="F12" s="823"/>
      <c r="G12" s="823"/>
      <c r="H12" s="823"/>
      <c r="I12" s="823"/>
      <c r="J12" s="823"/>
      <c r="K12" s="823"/>
      <c r="L12" s="823"/>
      <c r="M12" s="823"/>
      <c r="N12" s="823"/>
      <c r="O12" s="823"/>
      <c r="P12" s="823"/>
    </row>
    <row r="13" spans="1:49">
      <c r="A13" s="823"/>
      <c r="B13" s="823"/>
      <c r="C13" s="823"/>
      <c r="D13" s="823"/>
      <c r="E13" s="823"/>
      <c r="F13" s="823"/>
      <c r="G13" s="823"/>
      <c r="H13" s="823"/>
      <c r="I13" s="823"/>
      <c r="J13" s="823"/>
      <c r="K13" s="823"/>
      <c r="L13" s="823"/>
      <c r="M13" s="823"/>
      <c r="N13" s="823"/>
      <c r="O13" s="823"/>
      <c r="P13" s="823"/>
    </row>
    <row r="14" spans="1:49">
      <c r="A14" s="823"/>
      <c r="B14" s="823"/>
      <c r="C14" s="823"/>
      <c r="D14" s="823"/>
      <c r="E14" s="823"/>
      <c r="F14" s="823"/>
      <c r="G14" s="823"/>
      <c r="H14" s="823"/>
      <c r="I14" s="823"/>
      <c r="J14" s="823"/>
      <c r="K14" s="823"/>
      <c r="L14" s="823"/>
      <c r="M14" s="823"/>
      <c r="N14" s="823"/>
      <c r="O14" s="823"/>
      <c r="P14" s="823"/>
    </row>
    <row r="15" spans="1:49">
      <c r="A15" s="823"/>
      <c r="B15" s="823"/>
      <c r="C15" s="823"/>
      <c r="D15" s="823"/>
      <c r="E15" s="823"/>
      <c r="F15" s="823"/>
      <c r="G15" s="823"/>
      <c r="H15" s="823"/>
      <c r="I15" s="823"/>
      <c r="J15" s="823"/>
      <c r="K15" s="823"/>
      <c r="L15" s="823"/>
      <c r="M15" s="823"/>
      <c r="N15" s="823"/>
      <c r="O15" s="823"/>
      <c r="P15" s="823"/>
    </row>
    <row r="16" spans="1:49"/>
    <row r="17" spans="1:66"/>
    <row r="18" spans="1:66"/>
    <row r="19" spans="1:66"/>
    <row r="20" spans="1:66">
      <c r="A20" s="4"/>
    </row>
    <row r="21" spans="1:66"/>
    <row r="22" spans="1:66"/>
    <row r="23" spans="1:66"/>
    <row r="24" spans="1:66">
      <c r="B24" s="818"/>
      <c r="C24" s="818"/>
      <c r="D24" s="818"/>
      <c r="E24" s="818"/>
      <c r="F24" s="818"/>
      <c r="G24" s="818"/>
      <c r="H24" s="818"/>
      <c r="I24" s="818"/>
      <c r="J24" s="818"/>
      <c r="K24" s="818"/>
      <c r="L24" s="818"/>
      <c r="M24" s="818"/>
      <c r="N24" s="818"/>
      <c r="O24" s="818"/>
      <c r="P24" s="818"/>
      <c r="Q24" s="818"/>
      <c r="R24" s="818"/>
      <c r="S24" s="818"/>
      <c r="T24" s="818"/>
      <c r="U24" s="818"/>
      <c r="V24" s="818"/>
      <c r="W24" s="818"/>
      <c r="X24" s="818"/>
      <c r="Y24" s="818"/>
      <c r="Z24" s="818"/>
      <c r="AA24" s="818"/>
    </row>
    <row r="25" spans="1:66">
      <c r="B25" s="818"/>
      <c r="C25" s="818"/>
      <c r="D25" s="818"/>
      <c r="E25" s="818"/>
      <c r="F25" s="818"/>
      <c r="G25" s="818"/>
      <c r="H25" s="818"/>
      <c r="I25" s="818"/>
      <c r="J25" s="818"/>
      <c r="K25" s="818"/>
      <c r="L25" s="818"/>
      <c r="M25" s="818"/>
      <c r="N25" s="818"/>
      <c r="O25" s="818"/>
      <c r="P25" s="818"/>
      <c r="Q25" s="818"/>
      <c r="R25" s="818"/>
      <c r="S25" s="818"/>
      <c r="T25" s="818"/>
      <c r="U25" s="818"/>
      <c r="V25" s="818"/>
      <c r="W25" s="818"/>
      <c r="X25" s="818"/>
      <c r="Y25" s="818"/>
      <c r="Z25" s="818"/>
      <c r="AA25" s="818"/>
    </row>
    <row r="26" spans="1:66">
      <c r="A26" s="310" t="s">
        <v>2314</v>
      </c>
    </row>
    <row r="27" spans="1:66"/>
    <row r="28" spans="1:66" hidden="1"/>
    <row r="29" spans="1:66" hidden="1"/>
    <row r="30" spans="1:66" hidden="1"/>
    <row r="31" spans="1:66" hidden="1"/>
    <row r="32" spans="1:66" hidden="1">
      <c r="A32" s="5"/>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7"/>
      <c r="BB32" s="8"/>
      <c r="BC32" s="8"/>
      <c r="BD32" s="7"/>
      <c r="BE32" s="8"/>
      <c r="BF32" s="8"/>
      <c r="BG32" s="8"/>
      <c r="BH32" s="9"/>
      <c r="BI32" s="9"/>
      <c r="BJ32" s="9"/>
      <c r="BK32" s="9"/>
      <c r="BL32" s="9"/>
      <c r="BM32" s="9"/>
      <c r="BN32" s="9"/>
    </row>
    <row r="33" spans="1:66" hidden="1">
      <c r="A33" s="5"/>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7"/>
      <c r="BB33" s="8"/>
      <c r="BC33" s="8"/>
      <c r="BD33" s="7"/>
      <c r="BE33" s="8"/>
      <c r="BF33" s="8"/>
      <c r="BG33" s="8"/>
      <c r="BH33" s="9"/>
      <c r="BI33" s="9"/>
      <c r="BJ33" s="9"/>
      <c r="BK33" s="9"/>
      <c r="BL33" s="9"/>
      <c r="BM33" s="9"/>
      <c r="BN33" s="9"/>
    </row>
    <row r="34" spans="1:66" hidden="1">
      <c r="A34" s="5"/>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7"/>
      <c r="BB34" s="8"/>
      <c r="BC34" s="8"/>
      <c r="BD34" s="7"/>
      <c r="BE34" s="8"/>
      <c r="BF34" s="8"/>
      <c r="BG34" s="8"/>
      <c r="BH34" s="9"/>
      <c r="BI34" s="9"/>
      <c r="BJ34" s="9"/>
      <c r="BK34" s="9"/>
      <c r="BL34" s="9"/>
      <c r="BM34" s="9"/>
      <c r="BN34" s="9"/>
    </row>
    <row r="35" spans="1:66" hidden="1">
      <c r="A35" s="5"/>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row>
    <row r="36" spans="1:66" hidden="1">
      <c r="A36" s="5"/>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row>
    <row r="37" spans="1:66" hidden="1">
      <c r="A37" s="5"/>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row>
    <row r="38" spans="1:66" hidden="1">
      <c r="A38" s="5"/>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row>
  </sheetData>
  <sheetProtection password="86B4" sheet="1" objects="1" scenarios="1"/>
  <mergeCells count="5">
    <mergeCell ref="B1:AC1"/>
    <mergeCell ref="B24:AA25"/>
    <mergeCell ref="A2:P7"/>
    <mergeCell ref="A9:P9"/>
    <mergeCell ref="A10:P15"/>
  </mergeCells>
  <phoneticPr fontId="2" type="noConversion"/>
  <printOptions horizontalCentered="1" verticalCentered="1"/>
  <pageMargins left="0.196850393700787" right="0.196850393700787" top="0.98425196850393704" bottom="0.98425196850393704" header="0.511811023622047" footer="0.511811023622047"/>
  <pageSetup paperSize="9" scale="13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intestazione">
    <pageSetUpPr fitToPage="1"/>
  </sheetPr>
  <dimension ref="A1:BW61"/>
  <sheetViews>
    <sheetView showGridLines="0" view="pageBreakPreview" zoomScale="70" zoomScaleNormal="85" zoomScaleSheetLayoutView="70" workbookViewId="0">
      <selection activeCell="AQ49" sqref="AQ49"/>
    </sheetView>
  </sheetViews>
  <sheetFormatPr baseColWidth="10" defaultColWidth="0" defaultRowHeight="13" zeroHeight="1"/>
  <cols>
    <col min="1" max="76" width="1.83203125" customWidth="1"/>
  </cols>
  <sheetData>
    <row r="1" spans="1:62">
      <c r="A1" s="491" t="s">
        <v>1990</v>
      </c>
    </row>
    <row r="2" spans="1:62"/>
    <row r="3" spans="1:62"/>
    <row r="4" spans="1:62"/>
    <row r="5" spans="1:62"/>
    <row r="6" spans="1:62"/>
    <row r="7" spans="1:62" ht="12.75" customHeight="1">
      <c r="M7" s="306"/>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row>
    <row r="8" spans="1:62">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ht="12.75" customHeight="1">
      <c r="M12" s="307"/>
      <c r="N12" s="307"/>
      <c r="O12" s="307"/>
      <c r="P12" s="307"/>
      <c r="Q12" s="307"/>
      <c r="R12" s="307"/>
      <c r="S12" s="307"/>
      <c r="T12" s="307"/>
      <c r="U12" s="307"/>
      <c r="V12" s="307"/>
      <c r="W12" s="307"/>
      <c r="X12" s="307"/>
      <c r="Y12" s="307"/>
      <c r="Z12" s="307"/>
      <c r="AA12" s="306" t="s">
        <v>625</v>
      </c>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7"/>
      <c r="AZ12" s="307"/>
      <c r="BA12" s="307"/>
      <c r="BB12" s="307"/>
      <c r="BC12" s="307"/>
      <c r="BD12" s="307"/>
      <c r="BE12" s="307"/>
      <c r="BF12" s="307"/>
      <c r="BG12" s="307"/>
      <c r="BH12" s="307"/>
      <c r="BI12" s="307"/>
      <c r="BJ12" s="307"/>
    </row>
    <row r="13" spans="1:62" s="308" customFormat="1" ht="11.25" customHeight="1">
      <c r="M13" s="309"/>
      <c r="N13" s="309"/>
      <c r="O13" s="309"/>
      <c r="P13" s="309"/>
      <c r="Q13" s="309"/>
      <c r="R13" s="309"/>
      <c r="S13" s="309"/>
      <c r="T13" s="309"/>
      <c r="U13" s="309"/>
      <c r="V13" s="309"/>
      <c r="W13" s="309"/>
      <c r="X13" s="309"/>
      <c r="Y13" s="309"/>
      <c r="Z13" s="309"/>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9"/>
      <c r="AZ13" s="309"/>
      <c r="BA13" s="309"/>
      <c r="BB13" s="309"/>
      <c r="BC13" s="309"/>
      <c r="BD13" s="309"/>
      <c r="BE13" s="309"/>
      <c r="BF13" s="309"/>
      <c r="BG13" s="309"/>
      <c r="BH13" s="309"/>
      <c r="BI13" s="309"/>
      <c r="BJ13" s="309"/>
    </row>
    <row r="14" spans="1:62" ht="12.75" customHeight="1">
      <c r="M14" s="307"/>
      <c r="N14" s="307"/>
      <c r="O14" s="307"/>
      <c r="P14" s="307"/>
      <c r="Q14" s="307"/>
      <c r="R14" s="307"/>
      <c r="S14" s="307"/>
      <c r="T14" s="307"/>
      <c r="U14" s="307"/>
      <c r="V14" s="307"/>
      <c r="W14" s="307"/>
      <c r="X14" s="307"/>
      <c r="Y14" s="307"/>
      <c r="Z14" s="307"/>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7"/>
      <c r="AZ14" s="307"/>
      <c r="BA14" s="307"/>
      <c r="BB14" s="307"/>
      <c r="BC14" s="307"/>
      <c r="BD14" s="307"/>
      <c r="BE14" s="307"/>
      <c r="BF14" s="307"/>
      <c r="BG14" s="307"/>
      <c r="BH14" s="307"/>
      <c r="BI14" s="307"/>
      <c r="BJ14" s="307"/>
    </row>
    <row r="15" spans="1:62" ht="12.75" customHeight="1">
      <c r="M15" s="307"/>
      <c r="N15" s="307"/>
      <c r="O15" s="307"/>
      <c r="P15" s="307"/>
      <c r="Q15" s="307"/>
      <c r="R15" s="307"/>
      <c r="S15" s="307"/>
      <c r="T15" s="307"/>
      <c r="U15" s="307"/>
      <c r="V15" s="307"/>
      <c r="W15" s="307"/>
      <c r="X15" s="307"/>
      <c r="Y15" s="307"/>
      <c r="Z15" s="307"/>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7"/>
      <c r="AZ15" s="307"/>
      <c r="BA15" s="307"/>
      <c r="BB15" s="307"/>
      <c r="BC15" s="307"/>
      <c r="BD15" s="307"/>
      <c r="BE15" s="307"/>
      <c r="BF15" s="307"/>
      <c r="BG15" s="307"/>
      <c r="BH15" s="307"/>
      <c r="BI15" s="307"/>
      <c r="BJ15" s="307"/>
    </row>
    <row r="16" spans="1:62" ht="12.75" customHeight="1">
      <c r="M16" s="307"/>
      <c r="N16" s="307"/>
      <c r="O16" s="307"/>
      <c r="P16" s="307"/>
      <c r="Q16" s="307"/>
      <c r="R16" s="307"/>
      <c r="S16" s="307"/>
      <c r="T16" s="307"/>
      <c r="U16" s="307"/>
      <c r="V16" s="307"/>
      <c r="W16" s="307"/>
      <c r="X16" s="307"/>
      <c r="Y16" s="307"/>
      <c r="Z16" s="307"/>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7"/>
      <c r="AZ16" s="307"/>
      <c r="BA16" s="307"/>
      <c r="BB16" s="307"/>
      <c r="BC16" s="307"/>
      <c r="BD16" s="307"/>
      <c r="BE16" s="307"/>
      <c r="BF16" s="307"/>
      <c r="BG16" s="307"/>
      <c r="BH16" s="307"/>
      <c r="BI16" s="307"/>
      <c r="BJ16" s="307"/>
    </row>
    <row r="17" spans="2:75">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7"/>
      <c r="BG17" s="307"/>
      <c r="BH17" s="307"/>
      <c r="BI17" s="307"/>
      <c r="BJ17" s="307"/>
    </row>
    <row r="18" spans="2:75"/>
    <row r="19" spans="2:75"/>
    <row r="20" spans="2:75" ht="14" thickBot="1"/>
    <row r="21" spans="2:75">
      <c r="B21" s="856" t="s">
        <v>2213</v>
      </c>
      <c r="C21" s="857"/>
      <c r="D21" s="857"/>
      <c r="E21" s="857"/>
      <c r="F21" s="857"/>
      <c r="G21" s="857"/>
      <c r="H21" s="857"/>
      <c r="I21" s="857"/>
      <c r="J21" s="857"/>
      <c r="K21" s="857"/>
      <c r="L21" s="857"/>
      <c r="M21" s="857"/>
      <c r="N21" s="857"/>
      <c r="O21" s="857"/>
      <c r="P21" s="857"/>
      <c r="Q21" s="858"/>
      <c r="R21" s="828" t="str">
        <f>IF(schedaUMI!AL83&lt;&gt;"",schedaUMI!AL83,"")</f>
        <v>L'AQUILA</v>
      </c>
      <c r="S21" s="829"/>
      <c r="T21" s="829"/>
      <c r="U21" s="829"/>
      <c r="V21" s="829"/>
      <c r="W21" s="829"/>
      <c r="X21" s="829"/>
      <c r="Y21" s="829"/>
      <c r="Z21" s="829"/>
      <c r="AA21" s="829"/>
      <c r="AB21" s="829"/>
      <c r="AC21" s="829"/>
      <c r="AD21" s="829"/>
      <c r="AE21" s="829"/>
      <c r="AF21" s="829"/>
      <c r="AG21" s="829"/>
      <c r="AH21" s="829"/>
      <c r="AI21" s="829"/>
      <c r="AJ21" s="829"/>
      <c r="AK21" s="829"/>
      <c r="AL21" s="829"/>
      <c r="AM21" s="830"/>
      <c r="AN21" s="856" t="s">
        <v>2214</v>
      </c>
      <c r="AO21" s="857"/>
      <c r="AP21" s="857"/>
      <c r="AQ21" s="857"/>
      <c r="AR21" s="857"/>
      <c r="AS21" s="857"/>
      <c r="AT21" s="857"/>
      <c r="AU21" s="857"/>
      <c r="AV21" s="857"/>
      <c r="AW21" s="857"/>
      <c r="AX21" s="857"/>
      <c r="AY21" s="858"/>
      <c r="AZ21" s="828" t="str">
        <f>IF(schedaUMI!AL85&lt;&gt;"",schedaUMI!AL85,"")</f>
        <v/>
      </c>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30"/>
    </row>
    <row r="22" spans="2:75" ht="14" thickBot="1">
      <c r="B22" s="859"/>
      <c r="C22" s="860"/>
      <c r="D22" s="860"/>
      <c r="E22" s="860"/>
      <c r="F22" s="860"/>
      <c r="G22" s="860"/>
      <c r="H22" s="860"/>
      <c r="I22" s="860"/>
      <c r="J22" s="860"/>
      <c r="K22" s="860"/>
      <c r="L22" s="860"/>
      <c r="M22" s="860"/>
      <c r="N22" s="860"/>
      <c r="O22" s="860"/>
      <c r="P22" s="860"/>
      <c r="Q22" s="861"/>
      <c r="R22" s="831"/>
      <c r="S22" s="832"/>
      <c r="T22" s="832"/>
      <c r="U22" s="832"/>
      <c r="V22" s="832"/>
      <c r="W22" s="832"/>
      <c r="X22" s="832"/>
      <c r="Y22" s="832"/>
      <c r="Z22" s="832"/>
      <c r="AA22" s="832"/>
      <c r="AB22" s="832"/>
      <c r="AC22" s="832"/>
      <c r="AD22" s="832"/>
      <c r="AE22" s="832"/>
      <c r="AF22" s="832"/>
      <c r="AG22" s="832"/>
      <c r="AH22" s="832"/>
      <c r="AI22" s="832"/>
      <c r="AJ22" s="832"/>
      <c r="AK22" s="832"/>
      <c r="AL22" s="832"/>
      <c r="AM22" s="833"/>
      <c r="AN22" s="859"/>
      <c r="AO22" s="860"/>
      <c r="AP22" s="860"/>
      <c r="AQ22" s="860"/>
      <c r="AR22" s="860"/>
      <c r="AS22" s="860"/>
      <c r="AT22" s="860"/>
      <c r="AU22" s="860"/>
      <c r="AV22" s="860"/>
      <c r="AW22" s="860"/>
      <c r="AX22" s="860"/>
      <c r="AY22" s="861"/>
      <c r="AZ22" s="831"/>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3"/>
    </row>
    <row r="23" spans="2:75" ht="14" thickBot="1"/>
    <row r="24" spans="2:75" ht="17.25" customHeight="1" thickBot="1">
      <c r="B24" s="834" t="s">
        <v>1562</v>
      </c>
      <c r="C24" s="835"/>
      <c r="D24" s="835"/>
      <c r="E24" s="835"/>
      <c r="F24" s="835"/>
      <c r="G24" s="835"/>
      <c r="H24" s="835"/>
      <c r="I24" s="835"/>
      <c r="J24" s="835"/>
      <c r="K24" s="835"/>
      <c r="L24" s="836"/>
      <c r="M24" s="834" t="s">
        <v>760</v>
      </c>
      <c r="N24" s="835"/>
      <c r="O24" s="835"/>
      <c r="P24" s="835"/>
      <c r="Q24" s="836"/>
      <c r="R24" s="843" t="s">
        <v>1703</v>
      </c>
      <c r="S24" s="844"/>
      <c r="T24" s="844"/>
      <c r="U24" s="844"/>
      <c r="V24" s="844"/>
      <c r="W24" s="844"/>
      <c r="X24" s="844"/>
      <c r="Y24" s="844"/>
      <c r="Z24" s="844"/>
      <c r="AA24" s="844"/>
      <c r="AB24" s="844"/>
      <c r="AC24" s="844"/>
      <c r="AD24" s="845"/>
      <c r="AE24" s="852" t="s">
        <v>1704</v>
      </c>
      <c r="AF24" s="844"/>
      <c r="AG24" s="844"/>
      <c r="AH24" s="844"/>
      <c r="AI24" s="844"/>
      <c r="AJ24" s="844"/>
      <c r="AK24" s="844"/>
      <c r="AL24" s="844"/>
      <c r="AM24" s="853"/>
      <c r="AN24" s="843" t="s">
        <v>761</v>
      </c>
      <c r="AO24" s="844"/>
      <c r="AP24" s="844"/>
      <c r="AQ24" s="844"/>
      <c r="AR24" s="844"/>
      <c r="AS24" s="844"/>
      <c r="AT24" s="844"/>
      <c r="AU24" s="844"/>
      <c r="AV24" s="844"/>
      <c r="AW24" s="844"/>
      <c r="AX24" s="844"/>
      <c r="AY24" s="845"/>
      <c r="AZ24" s="852" t="s">
        <v>668</v>
      </c>
      <c r="BA24" s="844"/>
      <c r="BB24" s="844"/>
      <c r="BC24" s="844"/>
      <c r="BD24" s="844"/>
      <c r="BE24" s="844"/>
      <c r="BF24" s="844"/>
      <c r="BG24" s="844"/>
      <c r="BH24" s="844"/>
      <c r="BI24" s="844"/>
      <c r="BJ24" s="844"/>
      <c r="BK24" s="853"/>
      <c r="BL24" s="843" t="s">
        <v>669</v>
      </c>
      <c r="BM24" s="844"/>
      <c r="BN24" s="844"/>
      <c r="BO24" s="844"/>
      <c r="BP24" s="844"/>
      <c r="BQ24" s="844"/>
      <c r="BR24" s="844"/>
      <c r="BS24" s="844"/>
      <c r="BT24" s="844"/>
      <c r="BU24" s="844"/>
      <c r="BV24" s="844"/>
      <c r="BW24" s="845"/>
    </row>
    <row r="25" spans="2:75" ht="15.75" customHeight="1">
      <c r="B25" s="868" t="str">
        <f>IF(AND(schedaUMI!AL94&lt;&gt;"",schedaUMI!AX94&lt;&gt;""),CONCATENATE(schedaUMI!AL94,"/",schedaUMI!AX94),IF(schedaUMI!AL94&lt;&gt;"",schedaUMI!AL94,"-"))</f>
        <v>-</v>
      </c>
      <c r="C25" s="869"/>
      <c r="D25" s="869"/>
      <c r="E25" s="869"/>
      <c r="F25" s="869"/>
      <c r="G25" s="869"/>
      <c r="H25" s="869"/>
      <c r="I25" s="869"/>
      <c r="J25" s="869"/>
      <c r="K25" s="869"/>
      <c r="L25" s="870"/>
      <c r="M25" s="837" t="str">
        <f>IF(schedaUMI!AL97&lt;&gt;"",schedaUMI!AL97,"-")</f>
        <v>-</v>
      </c>
      <c r="N25" s="838"/>
      <c r="O25" s="838"/>
      <c r="P25" s="838"/>
      <c r="Q25" s="839"/>
      <c r="R25" s="862" t="str">
        <f>IF(schedaUMI!AL110&lt;&gt;"",schedaUMI!AL110,"")</f>
        <v/>
      </c>
      <c r="S25" s="863"/>
      <c r="T25" s="863"/>
      <c r="U25" s="863"/>
      <c r="V25" s="863"/>
      <c r="W25" s="863"/>
      <c r="X25" s="863"/>
      <c r="Y25" s="863"/>
      <c r="Z25" s="863"/>
      <c r="AA25" s="863"/>
      <c r="AB25" s="863"/>
      <c r="AC25" s="863"/>
      <c r="AD25" s="872"/>
      <c r="AE25" s="862" t="str">
        <f>IF(schedaUMI!AL100&lt;&gt;"",schedaUMI!AL100,"")</f>
        <v/>
      </c>
      <c r="AF25" s="863"/>
      <c r="AG25" s="863"/>
      <c r="AH25" s="863"/>
      <c r="AI25" s="863"/>
      <c r="AJ25" s="863"/>
      <c r="AK25" s="863"/>
      <c r="AL25" s="863"/>
      <c r="AM25" s="864"/>
      <c r="AN25" s="837" t="str">
        <f>IF(schedaUMI!AL117&lt;&gt;"",schedaUMI!AL117,"")</f>
        <v/>
      </c>
      <c r="AO25" s="838"/>
      <c r="AP25" s="838"/>
      <c r="AQ25" s="838"/>
      <c r="AR25" s="838"/>
      <c r="AS25" s="838"/>
      <c r="AT25" s="838"/>
      <c r="AU25" s="838"/>
      <c r="AV25" s="838"/>
      <c r="AW25" s="838"/>
      <c r="AX25" s="838"/>
      <c r="AY25" s="839"/>
      <c r="AZ25" s="847" t="str">
        <f>IF(schedaUMI!G163&lt;&gt;"",CONCATENATE(schedaUMI!G163," ",schedaUMI!W163),"")</f>
        <v/>
      </c>
      <c r="BA25" s="847"/>
      <c r="BB25" s="847"/>
      <c r="BC25" s="847"/>
      <c r="BD25" s="847"/>
      <c r="BE25" s="847"/>
      <c r="BF25" s="847"/>
      <c r="BG25" s="847"/>
      <c r="BH25" s="847"/>
      <c r="BI25" s="847"/>
      <c r="BJ25" s="847"/>
      <c r="BK25" s="847"/>
      <c r="BL25" s="846" t="str">
        <f>IF(schedaUMI!L171&lt;&gt;"",CONCATENATE(schedaUMI!G171," ",schedaUMI!L171," ",schedaUMI!Y171),"")</f>
        <v/>
      </c>
      <c r="BM25" s="847"/>
      <c r="BN25" s="847"/>
      <c r="BO25" s="847"/>
      <c r="BP25" s="847"/>
      <c r="BQ25" s="847"/>
      <c r="BR25" s="847"/>
      <c r="BS25" s="847"/>
      <c r="BT25" s="847"/>
      <c r="BU25" s="847"/>
      <c r="BV25" s="847"/>
      <c r="BW25" s="848"/>
    </row>
    <row r="26" spans="2:75" ht="15.75" customHeight="1">
      <c r="B26" s="868"/>
      <c r="C26" s="869"/>
      <c r="D26" s="869"/>
      <c r="E26" s="869"/>
      <c r="F26" s="869"/>
      <c r="G26" s="869"/>
      <c r="H26" s="869"/>
      <c r="I26" s="869"/>
      <c r="J26" s="869"/>
      <c r="K26" s="869"/>
      <c r="L26" s="870"/>
      <c r="M26" s="837"/>
      <c r="N26" s="838"/>
      <c r="O26" s="838"/>
      <c r="P26" s="838"/>
      <c r="Q26" s="839"/>
      <c r="R26" s="865" t="str">
        <f>IF(schedaUMI!AL112&lt;&gt;"",schedaUMI!AL112,"")</f>
        <v/>
      </c>
      <c r="S26" s="866"/>
      <c r="T26" s="866"/>
      <c r="U26" s="866"/>
      <c r="V26" s="866"/>
      <c r="W26" s="866"/>
      <c r="X26" s="866"/>
      <c r="Y26" s="866"/>
      <c r="Z26" s="866"/>
      <c r="AA26" s="866"/>
      <c r="AB26" s="866"/>
      <c r="AC26" s="866"/>
      <c r="AD26" s="873"/>
      <c r="AE26" s="865" t="str">
        <f>IF(schedaUMI!AL102&lt;&gt;"",schedaUMI!AL102,"")</f>
        <v/>
      </c>
      <c r="AF26" s="866"/>
      <c r="AG26" s="866"/>
      <c r="AH26" s="866"/>
      <c r="AI26" s="866"/>
      <c r="AJ26" s="866"/>
      <c r="AK26" s="866"/>
      <c r="AL26" s="866"/>
      <c r="AM26" s="867"/>
      <c r="AN26" s="837"/>
      <c r="AO26" s="838"/>
      <c r="AP26" s="838"/>
      <c r="AQ26" s="838"/>
      <c r="AR26" s="838"/>
      <c r="AS26" s="838"/>
      <c r="AT26" s="838"/>
      <c r="AU26" s="838"/>
      <c r="AV26" s="838"/>
      <c r="AW26" s="838"/>
      <c r="AX26" s="838"/>
      <c r="AY26" s="839"/>
      <c r="AZ26" s="847"/>
      <c r="BA26" s="847"/>
      <c r="BB26" s="847"/>
      <c r="BC26" s="847"/>
      <c r="BD26" s="847"/>
      <c r="BE26" s="847"/>
      <c r="BF26" s="847"/>
      <c r="BG26" s="847"/>
      <c r="BH26" s="847"/>
      <c r="BI26" s="847"/>
      <c r="BJ26" s="847"/>
      <c r="BK26" s="847"/>
      <c r="BL26" s="846"/>
      <c r="BM26" s="847"/>
      <c r="BN26" s="847"/>
      <c r="BO26" s="847"/>
      <c r="BP26" s="847"/>
      <c r="BQ26" s="847"/>
      <c r="BR26" s="847"/>
      <c r="BS26" s="847"/>
      <c r="BT26" s="847"/>
      <c r="BU26" s="847"/>
      <c r="BV26" s="847"/>
      <c r="BW26" s="848"/>
    </row>
    <row r="27" spans="2:75" ht="15.75" customHeight="1" thickBot="1">
      <c r="B27" s="859"/>
      <c r="C27" s="860"/>
      <c r="D27" s="860"/>
      <c r="E27" s="860"/>
      <c r="F27" s="860"/>
      <c r="G27" s="860"/>
      <c r="H27" s="860"/>
      <c r="I27" s="860"/>
      <c r="J27" s="860"/>
      <c r="K27" s="860"/>
      <c r="L27" s="861"/>
      <c r="M27" s="840"/>
      <c r="N27" s="841"/>
      <c r="O27" s="841"/>
      <c r="P27" s="841"/>
      <c r="Q27" s="842"/>
      <c r="R27" s="825" t="str">
        <f>IF(schedaUMI!AL114&lt;&gt;"",schedaUMI!AL114,"")</f>
        <v/>
      </c>
      <c r="S27" s="826"/>
      <c r="T27" s="826"/>
      <c r="U27" s="826"/>
      <c r="V27" s="826"/>
      <c r="W27" s="826"/>
      <c r="X27" s="826"/>
      <c r="Y27" s="826"/>
      <c r="Z27" s="826"/>
      <c r="AA27" s="826"/>
      <c r="AB27" s="826"/>
      <c r="AC27" s="826"/>
      <c r="AD27" s="827"/>
      <c r="AE27" s="825" t="str">
        <f>IF(schedaUMI!AL104&lt;&gt;"",schedaUMI!AL104,"")</f>
        <v/>
      </c>
      <c r="AF27" s="826"/>
      <c r="AG27" s="826"/>
      <c r="AH27" s="826"/>
      <c r="AI27" s="826"/>
      <c r="AJ27" s="826"/>
      <c r="AK27" s="826"/>
      <c r="AL27" s="826"/>
      <c r="AM27" s="871"/>
      <c r="AN27" s="840"/>
      <c r="AO27" s="841"/>
      <c r="AP27" s="841"/>
      <c r="AQ27" s="841"/>
      <c r="AR27" s="841"/>
      <c r="AS27" s="841"/>
      <c r="AT27" s="841"/>
      <c r="AU27" s="841"/>
      <c r="AV27" s="841"/>
      <c r="AW27" s="841"/>
      <c r="AX27" s="841"/>
      <c r="AY27" s="842"/>
      <c r="AZ27" s="850"/>
      <c r="BA27" s="850"/>
      <c r="BB27" s="850"/>
      <c r="BC27" s="850"/>
      <c r="BD27" s="850"/>
      <c r="BE27" s="850"/>
      <c r="BF27" s="850"/>
      <c r="BG27" s="850"/>
      <c r="BH27" s="850"/>
      <c r="BI27" s="850"/>
      <c r="BJ27" s="850"/>
      <c r="BK27" s="850"/>
      <c r="BL27" s="849"/>
      <c r="BM27" s="850"/>
      <c r="BN27" s="850"/>
      <c r="BO27" s="850"/>
      <c r="BP27" s="850"/>
      <c r="BQ27" s="850"/>
      <c r="BR27" s="850"/>
      <c r="BS27" s="850"/>
      <c r="BT27" s="850"/>
      <c r="BU27" s="850"/>
      <c r="BV27" s="850"/>
      <c r="BW27" s="851"/>
    </row>
    <row r="28" spans="2:75"/>
    <row r="29" spans="2:75" s="2" customFormat="1" ht="14">
      <c r="AA29" s="512"/>
      <c r="AB29" s="854" t="s">
        <v>863</v>
      </c>
      <c r="AC29" s="854"/>
      <c r="AD29" s="854"/>
      <c r="AE29" s="854"/>
      <c r="AF29" s="854"/>
      <c r="AG29" s="854"/>
      <c r="AH29" s="854"/>
      <c r="AI29" s="854"/>
      <c r="AJ29" s="854"/>
      <c r="AK29" s="854"/>
      <c r="AL29" s="854"/>
      <c r="AM29" s="855" t="str">
        <f>IF(conf!B12=1,"BLOCCATA",IF(conf!B11=1,"CHIUSA","in elaborazione"))</f>
        <v>in elaborazione</v>
      </c>
      <c r="AN29" s="855"/>
      <c r="AO29" s="855"/>
      <c r="AP29" s="855"/>
      <c r="AQ29" s="855"/>
      <c r="AR29" s="855"/>
      <c r="AS29" s="855"/>
      <c r="AT29" s="855"/>
      <c r="AU29" s="855"/>
      <c r="AV29" s="513"/>
      <c r="AW29" s="513"/>
      <c r="AX29" s="513"/>
    </row>
    <row r="30" spans="2:75" s="2" customFormat="1" ht="14">
      <c r="AA30" s="512"/>
      <c r="AB30" s="704"/>
      <c r="AC30" s="704"/>
      <c r="AD30" s="704"/>
      <c r="AE30" s="704"/>
      <c r="AF30" s="704"/>
      <c r="AG30" s="704"/>
      <c r="AH30" s="704"/>
      <c r="AI30" s="704"/>
      <c r="AJ30" s="704"/>
      <c r="AK30" s="704"/>
      <c r="AL30" s="704"/>
      <c r="AM30" s="705"/>
      <c r="AN30" s="705"/>
      <c r="AO30" s="705"/>
      <c r="AP30" s="705"/>
      <c r="AQ30" s="705"/>
      <c r="AR30" s="705"/>
      <c r="AS30" s="705"/>
      <c r="AT30" s="705"/>
      <c r="AU30" s="705"/>
      <c r="AV30" s="513"/>
      <c r="AW30" s="513"/>
      <c r="AX30" s="513"/>
    </row>
    <row r="31" spans="2:75">
      <c r="AB31" s="510"/>
      <c r="AC31" s="511"/>
      <c r="AD31" s="511"/>
      <c r="AE31" s="511"/>
      <c r="AF31" s="511"/>
      <c r="AG31" s="511"/>
      <c r="AH31" s="511"/>
      <c r="AI31" s="511"/>
      <c r="AJ31" s="511"/>
      <c r="AK31" s="511"/>
      <c r="AL31" s="511"/>
      <c r="AM31" s="511"/>
      <c r="AN31" s="511"/>
      <c r="AO31" s="511"/>
      <c r="AP31" s="511"/>
    </row>
    <row r="32" spans="2:75">
      <c r="AB32" s="511"/>
      <c r="AC32" s="511"/>
      <c r="AD32" s="511"/>
      <c r="AE32" s="511"/>
      <c r="AF32" s="511"/>
      <c r="AG32" s="511"/>
      <c r="AH32" s="511"/>
      <c r="AI32" s="511"/>
      <c r="AJ32" s="511"/>
      <c r="AK32" s="511"/>
      <c r="AL32" s="511"/>
      <c r="AM32" s="511"/>
      <c r="AN32" s="511"/>
      <c r="AO32" s="511"/>
      <c r="AP32" s="511"/>
    </row>
    <row r="33" spans="28:42">
      <c r="AB33" s="511"/>
      <c r="AC33" s="511"/>
      <c r="AD33" s="511"/>
      <c r="AE33" s="511"/>
      <c r="AF33" s="511"/>
      <c r="AG33" s="511"/>
      <c r="AH33" s="511"/>
      <c r="AI33" s="511"/>
      <c r="AJ33" s="511"/>
      <c r="AK33" s="511"/>
      <c r="AL33" s="511"/>
      <c r="AM33" s="511"/>
      <c r="AN33" s="511"/>
      <c r="AO33" s="511"/>
      <c r="AP33" s="511"/>
    </row>
    <row r="34" spans="28:42">
      <c r="AB34" s="511"/>
      <c r="AC34" s="511"/>
      <c r="AD34" s="511"/>
      <c r="AE34" s="511"/>
      <c r="AF34" s="511"/>
      <c r="AG34" s="511"/>
      <c r="AH34" s="511"/>
      <c r="AI34" s="511"/>
      <c r="AJ34" s="511"/>
      <c r="AK34" s="511"/>
      <c r="AL34" s="511"/>
      <c r="AM34" s="511"/>
      <c r="AN34" s="511"/>
      <c r="AO34" s="511"/>
      <c r="AP34" s="511"/>
    </row>
    <row r="35" spans="28:42">
      <c r="AB35" s="511"/>
      <c r="AC35" s="511"/>
      <c r="AD35" s="511"/>
      <c r="AE35" s="511"/>
      <c r="AF35" s="511"/>
      <c r="AG35" s="511"/>
      <c r="AH35" s="511"/>
      <c r="AI35" s="511"/>
      <c r="AJ35" s="511"/>
      <c r="AK35" s="511"/>
      <c r="AL35" s="511"/>
      <c r="AM35" s="511"/>
      <c r="AN35" s="511"/>
      <c r="AO35" s="511"/>
      <c r="AP35" s="511"/>
    </row>
    <row r="36" spans="28:42">
      <c r="AB36" s="511"/>
      <c r="AC36" s="511"/>
      <c r="AD36" s="511"/>
      <c r="AE36" s="511"/>
      <c r="AF36" s="511"/>
      <c r="AG36" s="511"/>
      <c r="AH36" s="511"/>
      <c r="AI36" s="511"/>
      <c r="AJ36" s="511"/>
      <c r="AK36" s="511"/>
      <c r="AL36" s="511"/>
      <c r="AM36" s="511"/>
      <c r="AN36" s="511"/>
      <c r="AO36" s="511"/>
      <c r="AP36" s="511"/>
    </row>
    <row r="37" spans="28:42">
      <c r="AB37" s="511"/>
      <c r="AC37" s="511"/>
      <c r="AD37" s="511"/>
      <c r="AE37" s="511"/>
      <c r="AF37" s="511"/>
      <c r="AG37" s="511"/>
      <c r="AH37" s="511"/>
      <c r="AI37" s="511"/>
      <c r="AJ37" s="511"/>
      <c r="AK37" s="511"/>
      <c r="AL37" s="511"/>
      <c r="AM37" s="511"/>
      <c r="AN37" s="511"/>
      <c r="AO37" s="511"/>
      <c r="AP37" s="511"/>
    </row>
    <row r="38" spans="28:42"/>
    <row r="39" spans="28:42"/>
    <row r="40" spans="28:42"/>
    <row r="41" spans="28:42"/>
    <row r="42" spans="28:42"/>
    <row r="43" spans="28:42"/>
    <row r="44" spans="28:42"/>
    <row r="45" spans="28:42"/>
    <row r="46" spans="28:42"/>
    <row r="47" spans="28:42"/>
    <row r="48" spans="28:42"/>
    <row r="49"/>
    <row r="50"/>
    <row r="51"/>
    <row r="52"/>
    <row r="53"/>
    <row r="54"/>
    <row r="55"/>
    <row r="56"/>
    <row r="57"/>
    <row r="58"/>
    <row r="59"/>
    <row r="60"/>
    <row r="61"/>
  </sheetData>
  <sheetProtection password="86B4" sheet="1" objects="1" scenarios="1"/>
  <mergeCells count="24">
    <mergeCell ref="AB29:AL29"/>
    <mergeCell ref="AM29:AU29"/>
    <mergeCell ref="B21:Q22"/>
    <mergeCell ref="R21:AM22"/>
    <mergeCell ref="AN21:AY22"/>
    <mergeCell ref="AN24:AY24"/>
    <mergeCell ref="AN25:AY27"/>
    <mergeCell ref="AE24:AM24"/>
    <mergeCell ref="AE25:AM25"/>
    <mergeCell ref="AE26:AM26"/>
    <mergeCell ref="B24:L24"/>
    <mergeCell ref="B25:L27"/>
    <mergeCell ref="AE27:AM27"/>
    <mergeCell ref="R24:AD24"/>
    <mergeCell ref="R25:AD25"/>
    <mergeCell ref="R26:AD26"/>
    <mergeCell ref="R27:AD27"/>
    <mergeCell ref="AZ21:BW22"/>
    <mergeCell ref="M24:Q24"/>
    <mergeCell ref="M25:Q27"/>
    <mergeCell ref="BL24:BW24"/>
    <mergeCell ref="BL25:BW27"/>
    <mergeCell ref="AZ24:BK24"/>
    <mergeCell ref="AZ25:BK27"/>
  </mergeCells>
  <phoneticPr fontId="2" type="noConversion"/>
  <conditionalFormatting sqref="AM29:AU30">
    <cfRule type="cellIs" dxfId="7" priority="1" stopIfTrue="1" operator="equal">
      <formula>"BLOCCATA"</formula>
    </cfRule>
  </conditionalFormatting>
  <printOptions horizontalCentered="1" verticalCentered="1"/>
  <pageMargins left="0.196850393700787" right="0.196850393700787" top="0.52" bottom="0.77" header="0.32" footer="0.511811023622047"/>
  <pageSetup paperSize="9" scale="8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conf"/>
  <dimension ref="A1:G26"/>
  <sheetViews>
    <sheetView workbookViewId="0">
      <selection activeCell="B9" sqref="B9"/>
    </sheetView>
  </sheetViews>
  <sheetFormatPr baseColWidth="10" defaultColWidth="8.83203125" defaultRowHeight="13"/>
  <cols>
    <col min="1" max="1" width="34" customWidth="1"/>
    <col min="2" max="2" width="24.83203125" bestFit="1" customWidth="1"/>
    <col min="3" max="3" width="41.5" customWidth="1"/>
    <col min="4" max="4" width="58.6640625" customWidth="1"/>
  </cols>
  <sheetData>
    <row r="1" spans="1:7">
      <c r="A1" s="13" t="s">
        <v>1991</v>
      </c>
      <c r="C1" t="s">
        <v>2179</v>
      </c>
    </row>
    <row r="2" spans="1:7">
      <c r="C2" s="12" t="s">
        <v>2180</v>
      </c>
    </row>
    <row r="5" spans="1:7">
      <c r="A5" s="497" t="s">
        <v>1818</v>
      </c>
      <c r="B5" s="497" t="s">
        <v>1051</v>
      </c>
      <c r="C5" s="497" t="s">
        <v>1211</v>
      </c>
      <c r="D5" s="497" t="s">
        <v>617</v>
      </c>
    </row>
    <row r="6" spans="1:7">
      <c r="A6" t="s">
        <v>1345</v>
      </c>
      <c r="B6" s="498">
        <f ca="1">NOW()</f>
        <v>43705.395951273145</v>
      </c>
      <c r="C6" s="14" t="s">
        <v>2315</v>
      </c>
    </row>
    <row r="7" spans="1:7">
      <c r="A7" t="s">
        <v>1346</v>
      </c>
      <c r="B7" s="498" t="e">
        <f ca="1">funz_ora()</f>
        <v>#NAME?</v>
      </c>
      <c r="C7" s="14" t="s">
        <v>2316</v>
      </c>
    </row>
    <row r="8" spans="1:7">
      <c r="A8" t="s">
        <v>10</v>
      </c>
      <c r="B8" s="499" t="e">
        <f ca="1">ABS(B6-B7)*86400</f>
        <v>#NAME?</v>
      </c>
      <c r="C8" s="14" t="s">
        <v>2317</v>
      </c>
    </row>
    <row r="9" spans="1:7" ht="28">
      <c r="A9" t="s">
        <v>54</v>
      </c>
      <c r="B9">
        <v>0</v>
      </c>
      <c r="C9" s="14" t="s">
        <v>1325</v>
      </c>
      <c r="D9" s="308" t="s">
        <v>203</v>
      </c>
    </row>
    <row r="10" spans="1:7">
      <c r="A10" t="s">
        <v>828</v>
      </c>
      <c r="B10">
        <v>0</v>
      </c>
      <c r="C10" s="14" t="s">
        <v>1325</v>
      </c>
    </row>
    <row r="11" spans="1:7">
      <c r="A11" t="s">
        <v>2201</v>
      </c>
      <c r="C11" s="14" t="s">
        <v>1679</v>
      </c>
    </row>
    <row r="12" spans="1:7">
      <c r="A12" t="s">
        <v>2202</v>
      </c>
      <c r="C12" s="14" t="s">
        <v>1679</v>
      </c>
    </row>
    <row r="13" spans="1:7">
      <c r="A13" t="s">
        <v>332</v>
      </c>
      <c r="B13">
        <v>0</v>
      </c>
      <c r="C13" s="14" t="s">
        <v>1325</v>
      </c>
      <c r="D13" t="s">
        <v>333</v>
      </c>
      <c r="G13" t="s">
        <v>1209</v>
      </c>
    </row>
    <row r="14" spans="1:7">
      <c r="A14" t="s">
        <v>2145</v>
      </c>
      <c r="B14" t="str">
        <f>avvertenze!$A$26</f>
        <v>v0.377</v>
      </c>
      <c r="C14" s="14" t="s">
        <v>2314</v>
      </c>
      <c r="G14" t="s">
        <v>1052</v>
      </c>
    </row>
    <row r="15" spans="1:7">
      <c r="C15" s="14" t="s">
        <v>1679</v>
      </c>
      <c r="G15" t="s">
        <v>66</v>
      </c>
    </row>
    <row r="16" spans="1:7">
      <c r="C16" s="14" t="s">
        <v>1679</v>
      </c>
      <c r="G16" t="s">
        <v>1050</v>
      </c>
    </row>
    <row r="17" spans="3:7">
      <c r="C17" s="14" t="s">
        <v>1679</v>
      </c>
      <c r="G17" t="s">
        <v>616</v>
      </c>
    </row>
    <row r="18" spans="3:7">
      <c r="C18" s="14" t="s">
        <v>1679</v>
      </c>
      <c r="G18" t="s">
        <v>1215</v>
      </c>
    </row>
    <row r="19" spans="3:7">
      <c r="C19" s="14" t="s">
        <v>1679</v>
      </c>
      <c r="G19" t="s">
        <v>1721</v>
      </c>
    </row>
    <row r="20" spans="3:7">
      <c r="C20" s="14" t="s">
        <v>1679</v>
      </c>
      <c r="G20" t="s">
        <v>67</v>
      </c>
    </row>
    <row r="21" spans="3:7">
      <c r="C21" s="14" t="s">
        <v>1679</v>
      </c>
      <c r="G21" t="s">
        <v>68</v>
      </c>
    </row>
    <row r="22" spans="3:7">
      <c r="C22" s="14" t="s">
        <v>1679</v>
      </c>
      <c r="G22" t="s">
        <v>69</v>
      </c>
    </row>
    <row r="23" spans="3:7">
      <c r="C23" s="14" t="s">
        <v>1679</v>
      </c>
    </row>
    <row r="24" spans="3:7">
      <c r="C24" s="14" t="s">
        <v>1679</v>
      </c>
    </row>
    <row r="25" spans="3:7">
      <c r="C25" s="14" t="s">
        <v>1679</v>
      </c>
    </row>
    <row r="26" spans="3:7">
      <c r="C26" s="14" t="s">
        <v>1679</v>
      </c>
    </row>
  </sheetData>
  <sheetProtection password="86B4" sheet="1" objects="1" scenarios="1"/>
  <phoneticPr fontId="2" type="noConversion"/>
  <pageMargins left="0.75" right="0.75" top="1" bottom="1" header="0.5" footer="0.5"/>
  <pageSetup paperSize="9"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istat"/>
  <dimension ref="A1:G307"/>
  <sheetViews>
    <sheetView workbookViewId="0"/>
  </sheetViews>
  <sheetFormatPr baseColWidth="10" defaultColWidth="8.83203125" defaultRowHeight="13"/>
  <cols>
    <col min="1" max="1" width="7.5" customWidth="1"/>
    <col min="2" max="2" width="38.5" bestFit="1" customWidth="1"/>
    <col min="3" max="4" width="10" bestFit="1" customWidth="1"/>
    <col min="5" max="5" width="10.33203125" bestFit="1" customWidth="1"/>
    <col min="6" max="6" width="11" bestFit="1" customWidth="1"/>
    <col min="7" max="7" width="10" bestFit="1" customWidth="1"/>
  </cols>
  <sheetData>
    <row r="1" spans="1:7">
      <c r="A1" s="13" t="s">
        <v>423</v>
      </c>
      <c r="B1" t="s">
        <v>1216</v>
      </c>
      <c r="C1" t="s">
        <v>1217</v>
      </c>
      <c r="D1" t="s">
        <v>1218</v>
      </c>
      <c r="E1" t="s">
        <v>1219</v>
      </c>
      <c r="F1" t="s">
        <v>1220</v>
      </c>
      <c r="G1" t="s">
        <v>1221</v>
      </c>
    </row>
    <row r="2" spans="1:7">
      <c r="A2" s="1" t="s">
        <v>70</v>
      </c>
      <c r="B2" s="1" t="s">
        <v>70</v>
      </c>
      <c r="C2" s="1" t="s">
        <v>70</v>
      </c>
      <c r="D2" s="1" t="s">
        <v>70</v>
      </c>
      <c r="E2" s="1" t="s">
        <v>70</v>
      </c>
      <c r="F2" s="1" t="s">
        <v>70</v>
      </c>
      <c r="G2" s="1" t="s">
        <v>70</v>
      </c>
    </row>
    <row r="3" spans="1:7">
      <c r="A3">
        <v>66001</v>
      </c>
      <c r="B3" t="s">
        <v>1222</v>
      </c>
      <c r="C3">
        <v>13</v>
      </c>
      <c r="D3">
        <v>66</v>
      </c>
      <c r="E3">
        <v>1</v>
      </c>
      <c r="F3">
        <v>13066001</v>
      </c>
      <c r="G3" t="s">
        <v>71</v>
      </c>
    </row>
    <row r="4" spans="1:7">
      <c r="A4">
        <v>66002</v>
      </c>
      <c r="B4" t="s">
        <v>1223</v>
      </c>
      <c r="C4">
        <v>13</v>
      </c>
      <c r="D4">
        <v>66</v>
      </c>
      <c r="E4">
        <v>2</v>
      </c>
      <c r="F4">
        <v>13066002</v>
      </c>
      <c r="G4" t="s">
        <v>71</v>
      </c>
    </row>
    <row r="5" spans="1:7">
      <c r="A5">
        <v>66003</v>
      </c>
      <c r="B5" t="s">
        <v>1224</v>
      </c>
      <c r="C5">
        <v>13</v>
      </c>
      <c r="D5">
        <v>66</v>
      </c>
      <c r="E5">
        <v>3</v>
      </c>
      <c r="F5">
        <v>13066003</v>
      </c>
      <c r="G5" t="s">
        <v>71</v>
      </c>
    </row>
    <row r="6" spans="1:7">
      <c r="A6">
        <v>66004</v>
      </c>
      <c r="B6" t="s">
        <v>1225</v>
      </c>
      <c r="C6">
        <v>13</v>
      </c>
      <c r="D6">
        <v>66</v>
      </c>
      <c r="E6">
        <v>4</v>
      </c>
      <c r="F6">
        <v>13066004</v>
      </c>
      <c r="G6" t="s">
        <v>71</v>
      </c>
    </row>
    <row r="7" spans="1:7">
      <c r="A7">
        <v>66005</v>
      </c>
      <c r="B7" t="s">
        <v>1226</v>
      </c>
      <c r="C7">
        <v>13</v>
      </c>
      <c r="D7">
        <v>66</v>
      </c>
      <c r="E7">
        <v>5</v>
      </c>
      <c r="F7">
        <v>13066005</v>
      </c>
      <c r="G7" t="s">
        <v>71</v>
      </c>
    </row>
    <row r="8" spans="1:7">
      <c r="A8">
        <v>66006</v>
      </c>
      <c r="B8" t="s">
        <v>1227</v>
      </c>
      <c r="C8">
        <v>13</v>
      </c>
      <c r="D8">
        <v>66</v>
      </c>
      <c r="E8">
        <v>6</v>
      </c>
      <c r="F8">
        <v>13066006</v>
      </c>
      <c r="G8" t="s">
        <v>71</v>
      </c>
    </row>
    <row r="9" spans="1:7">
      <c r="A9">
        <v>66007</v>
      </c>
      <c r="B9" t="s">
        <v>1228</v>
      </c>
      <c r="C9">
        <v>13</v>
      </c>
      <c r="D9">
        <v>66</v>
      </c>
      <c r="E9">
        <v>7</v>
      </c>
      <c r="F9">
        <v>13066007</v>
      </c>
      <c r="G9" t="s">
        <v>71</v>
      </c>
    </row>
    <row r="10" spans="1:7">
      <c r="A10">
        <v>66008</v>
      </c>
      <c r="B10" t="s">
        <v>412</v>
      </c>
      <c r="C10">
        <v>13</v>
      </c>
      <c r="D10">
        <v>66</v>
      </c>
      <c r="E10">
        <v>8</v>
      </c>
      <c r="F10">
        <v>13066008</v>
      </c>
      <c r="G10" t="s">
        <v>71</v>
      </c>
    </row>
    <row r="11" spans="1:7">
      <c r="A11">
        <v>66009</v>
      </c>
      <c r="B11" t="s">
        <v>413</v>
      </c>
      <c r="C11">
        <v>13</v>
      </c>
      <c r="D11">
        <v>66</v>
      </c>
      <c r="E11">
        <v>9</v>
      </c>
      <c r="F11">
        <v>13066009</v>
      </c>
      <c r="G11" t="s">
        <v>71</v>
      </c>
    </row>
    <row r="12" spans="1:7">
      <c r="A12">
        <v>66010</v>
      </c>
      <c r="B12" t="s">
        <v>414</v>
      </c>
      <c r="C12">
        <v>13</v>
      </c>
      <c r="D12">
        <v>66</v>
      </c>
      <c r="E12">
        <v>10</v>
      </c>
      <c r="F12">
        <v>13066010</v>
      </c>
      <c r="G12" t="s">
        <v>71</v>
      </c>
    </row>
    <row r="13" spans="1:7">
      <c r="A13">
        <v>66011</v>
      </c>
      <c r="B13" t="s">
        <v>1383</v>
      </c>
      <c r="C13">
        <v>13</v>
      </c>
      <c r="D13">
        <v>66</v>
      </c>
      <c r="E13">
        <v>11</v>
      </c>
      <c r="F13">
        <v>13066011</v>
      </c>
      <c r="G13" t="s">
        <v>71</v>
      </c>
    </row>
    <row r="14" spans="1:7">
      <c r="A14">
        <v>66012</v>
      </c>
      <c r="B14" t="s">
        <v>415</v>
      </c>
      <c r="C14">
        <v>13</v>
      </c>
      <c r="D14">
        <v>66</v>
      </c>
      <c r="E14">
        <v>12</v>
      </c>
      <c r="F14">
        <v>13066012</v>
      </c>
      <c r="G14" t="s">
        <v>71</v>
      </c>
    </row>
    <row r="15" spans="1:7">
      <c r="A15">
        <v>66013</v>
      </c>
      <c r="B15" t="s">
        <v>416</v>
      </c>
      <c r="C15">
        <v>13</v>
      </c>
      <c r="D15">
        <v>66</v>
      </c>
      <c r="E15">
        <v>13</v>
      </c>
      <c r="F15">
        <v>13066013</v>
      </c>
      <c r="G15" t="s">
        <v>71</v>
      </c>
    </row>
    <row r="16" spans="1:7">
      <c r="A16">
        <v>66014</v>
      </c>
      <c r="B16" t="s">
        <v>417</v>
      </c>
      <c r="C16">
        <v>13</v>
      </c>
      <c r="D16">
        <v>66</v>
      </c>
      <c r="E16">
        <v>14</v>
      </c>
      <c r="F16">
        <v>13066014</v>
      </c>
      <c r="G16" t="s">
        <v>71</v>
      </c>
    </row>
    <row r="17" spans="1:7">
      <c r="A17">
        <v>66015</v>
      </c>
      <c r="B17" t="s">
        <v>424</v>
      </c>
      <c r="C17">
        <v>13</v>
      </c>
      <c r="D17">
        <v>66</v>
      </c>
      <c r="E17">
        <v>15</v>
      </c>
      <c r="F17">
        <v>13066015</v>
      </c>
      <c r="G17" t="s">
        <v>71</v>
      </c>
    </row>
    <row r="18" spans="1:7">
      <c r="A18">
        <v>66016</v>
      </c>
      <c r="B18" t="s">
        <v>425</v>
      </c>
      <c r="C18">
        <v>13</v>
      </c>
      <c r="D18">
        <v>66</v>
      </c>
      <c r="E18">
        <v>16</v>
      </c>
      <c r="F18">
        <v>13066016</v>
      </c>
      <c r="G18" t="s">
        <v>71</v>
      </c>
    </row>
    <row r="19" spans="1:7">
      <c r="A19">
        <v>66017</v>
      </c>
      <c r="B19" t="s">
        <v>382</v>
      </c>
      <c r="C19">
        <v>13</v>
      </c>
      <c r="D19">
        <v>66</v>
      </c>
      <c r="E19">
        <v>17</v>
      </c>
      <c r="F19">
        <v>13066017</v>
      </c>
      <c r="G19" t="s">
        <v>71</v>
      </c>
    </row>
    <row r="20" spans="1:7">
      <c r="A20">
        <v>66018</v>
      </c>
      <c r="B20" t="s">
        <v>383</v>
      </c>
      <c r="C20">
        <v>13</v>
      </c>
      <c r="D20">
        <v>66</v>
      </c>
      <c r="E20">
        <v>18</v>
      </c>
      <c r="F20">
        <v>13066018</v>
      </c>
      <c r="G20" t="s">
        <v>71</v>
      </c>
    </row>
    <row r="21" spans="1:7">
      <c r="A21">
        <v>66019</v>
      </c>
      <c r="B21" t="s">
        <v>384</v>
      </c>
      <c r="C21">
        <v>13</v>
      </c>
      <c r="D21">
        <v>66</v>
      </c>
      <c r="E21">
        <v>19</v>
      </c>
      <c r="F21">
        <v>13066019</v>
      </c>
      <c r="G21" t="s">
        <v>71</v>
      </c>
    </row>
    <row r="22" spans="1:7">
      <c r="A22">
        <v>66020</v>
      </c>
      <c r="B22" t="s">
        <v>355</v>
      </c>
      <c r="C22">
        <v>13</v>
      </c>
      <c r="D22">
        <v>66</v>
      </c>
      <c r="E22">
        <v>20</v>
      </c>
      <c r="F22">
        <v>13066020</v>
      </c>
      <c r="G22" t="s">
        <v>71</v>
      </c>
    </row>
    <row r="23" spans="1:7">
      <c r="A23">
        <v>66021</v>
      </c>
      <c r="B23" t="s">
        <v>356</v>
      </c>
      <c r="C23">
        <v>13</v>
      </c>
      <c r="D23">
        <v>66</v>
      </c>
      <c r="E23">
        <v>21</v>
      </c>
      <c r="F23">
        <v>13066021</v>
      </c>
      <c r="G23" t="s">
        <v>71</v>
      </c>
    </row>
    <row r="24" spans="1:7">
      <c r="A24">
        <v>66022</v>
      </c>
      <c r="B24" t="s">
        <v>357</v>
      </c>
      <c r="C24">
        <v>13</v>
      </c>
      <c r="D24">
        <v>66</v>
      </c>
      <c r="E24">
        <v>22</v>
      </c>
      <c r="F24">
        <v>13066022</v>
      </c>
      <c r="G24" t="s">
        <v>71</v>
      </c>
    </row>
    <row r="25" spans="1:7">
      <c r="A25">
        <v>66023</v>
      </c>
      <c r="B25" t="s">
        <v>358</v>
      </c>
      <c r="C25">
        <v>13</v>
      </c>
      <c r="D25">
        <v>66</v>
      </c>
      <c r="E25">
        <v>23</v>
      </c>
      <c r="F25">
        <v>13066023</v>
      </c>
      <c r="G25" t="s">
        <v>71</v>
      </c>
    </row>
    <row r="26" spans="1:7">
      <c r="A26">
        <v>66024</v>
      </c>
      <c r="B26" t="s">
        <v>359</v>
      </c>
      <c r="C26">
        <v>13</v>
      </c>
      <c r="D26">
        <v>66</v>
      </c>
      <c r="E26">
        <v>24</v>
      </c>
      <c r="F26">
        <v>13066024</v>
      </c>
      <c r="G26" t="s">
        <v>71</v>
      </c>
    </row>
    <row r="27" spans="1:7">
      <c r="A27">
        <v>66025</v>
      </c>
      <c r="B27" t="s">
        <v>360</v>
      </c>
      <c r="C27">
        <v>13</v>
      </c>
      <c r="D27">
        <v>66</v>
      </c>
      <c r="E27">
        <v>25</v>
      </c>
      <c r="F27">
        <v>13066025</v>
      </c>
      <c r="G27" t="s">
        <v>71</v>
      </c>
    </row>
    <row r="28" spans="1:7">
      <c r="A28">
        <v>66026</v>
      </c>
      <c r="B28" t="s">
        <v>361</v>
      </c>
      <c r="C28">
        <v>13</v>
      </c>
      <c r="D28">
        <v>66</v>
      </c>
      <c r="E28">
        <v>26</v>
      </c>
      <c r="F28">
        <v>13066026</v>
      </c>
      <c r="G28" t="s">
        <v>71</v>
      </c>
    </row>
    <row r="29" spans="1:7">
      <c r="A29">
        <v>66027</v>
      </c>
      <c r="B29" t="s">
        <v>1646</v>
      </c>
      <c r="C29">
        <v>13</v>
      </c>
      <c r="D29">
        <v>66</v>
      </c>
      <c r="E29">
        <v>27</v>
      </c>
      <c r="F29">
        <v>13066027</v>
      </c>
      <c r="G29" t="s">
        <v>71</v>
      </c>
    </row>
    <row r="30" spans="1:7">
      <c r="A30">
        <v>66028</v>
      </c>
      <c r="B30" t="s">
        <v>1184</v>
      </c>
      <c r="C30">
        <v>13</v>
      </c>
      <c r="D30">
        <v>66</v>
      </c>
      <c r="E30">
        <v>28</v>
      </c>
      <c r="F30">
        <v>13066028</v>
      </c>
      <c r="G30" t="s">
        <v>71</v>
      </c>
    </row>
    <row r="31" spans="1:7">
      <c r="A31">
        <v>66029</v>
      </c>
      <c r="B31" t="s">
        <v>1185</v>
      </c>
      <c r="C31">
        <v>13</v>
      </c>
      <c r="D31">
        <v>66</v>
      </c>
      <c r="E31">
        <v>29</v>
      </c>
      <c r="F31">
        <v>13066029</v>
      </c>
      <c r="G31" t="s">
        <v>71</v>
      </c>
    </row>
    <row r="32" spans="1:7">
      <c r="A32">
        <v>66030</v>
      </c>
      <c r="B32" t="s">
        <v>1186</v>
      </c>
      <c r="C32">
        <v>13</v>
      </c>
      <c r="D32">
        <v>66</v>
      </c>
      <c r="E32">
        <v>30</v>
      </c>
      <c r="F32">
        <v>13066030</v>
      </c>
      <c r="G32" t="s">
        <v>71</v>
      </c>
    </row>
    <row r="33" spans="1:7">
      <c r="A33">
        <v>66031</v>
      </c>
      <c r="B33" t="s">
        <v>1187</v>
      </c>
      <c r="C33">
        <v>13</v>
      </c>
      <c r="D33">
        <v>66</v>
      </c>
      <c r="E33">
        <v>31</v>
      </c>
      <c r="F33">
        <v>13066031</v>
      </c>
      <c r="G33" t="s">
        <v>71</v>
      </c>
    </row>
    <row r="34" spans="1:7">
      <c r="A34">
        <v>66032</v>
      </c>
      <c r="B34" t="s">
        <v>1188</v>
      </c>
      <c r="C34">
        <v>13</v>
      </c>
      <c r="D34">
        <v>66</v>
      </c>
      <c r="E34">
        <v>32</v>
      </c>
      <c r="F34">
        <v>13066032</v>
      </c>
      <c r="G34" t="s">
        <v>71</v>
      </c>
    </row>
    <row r="35" spans="1:7">
      <c r="A35">
        <v>66033</v>
      </c>
      <c r="B35" t="s">
        <v>1189</v>
      </c>
      <c r="C35">
        <v>13</v>
      </c>
      <c r="D35">
        <v>66</v>
      </c>
      <c r="E35">
        <v>33</v>
      </c>
      <c r="F35">
        <v>13066033</v>
      </c>
      <c r="G35" t="s">
        <v>71</v>
      </c>
    </row>
    <row r="36" spans="1:7">
      <c r="A36">
        <v>66034</v>
      </c>
      <c r="B36" t="s">
        <v>1190</v>
      </c>
      <c r="C36">
        <v>13</v>
      </c>
      <c r="D36">
        <v>66</v>
      </c>
      <c r="E36">
        <v>34</v>
      </c>
      <c r="F36">
        <v>13066034</v>
      </c>
      <c r="G36" t="s">
        <v>71</v>
      </c>
    </row>
    <row r="37" spans="1:7">
      <c r="A37">
        <v>66035</v>
      </c>
      <c r="B37" t="s">
        <v>1191</v>
      </c>
      <c r="C37">
        <v>13</v>
      </c>
      <c r="D37">
        <v>66</v>
      </c>
      <c r="E37">
        <v>35</v>
      </c>
      <c r="F37">
        <v>13066035</v>
      </c>
      <c r="G37" t="s">
        <v>71</v>
      </c>
    </row>
    <row r="38" spans="1:7">
      <c r="A38">
        <v>66036</v>
      </c>
      <c r="B38" t="s">
        <v>1192</v>
      </c>
      <c r="C38">
        <v>13</v>
      </c>
      <c r="D38">
        <v>66</v>
      </c>
      <c r="E38">
        <v>36</v>
      </c>
      <c r="F38">
        <v>13066036</v>
      </c>
      <c r="G38" t="s">
        <v>71</v>
      </c>
    </row>
    <row r="39" spans="1:7">
      <c r="A39">
        <v>66037</v>
      </c>
      <c r="B39" t="s">
        <v>1194</v>
      </c>
      <c r="C39">
        <v>13</v>
      </c>
      <c r="D39">
        <v>66</v>
      </c>
      <c r="E39">
        <v>37</v>
      </c>
      <c r="F39">
        <v>13066037</v>
      </c>
      <c r="G39" t="s">
        <v>71</v>
      </c>
    </row>
    <row r="40" spans="1:7">
      <c r="A40">
        <v>66038</v>
      </c>
      <c r="B40" t="s">
        <v>1195</v>
      </c>
      <c r="C40">
        <v>13</v>
      </c>
      <c r="D40">
        <v>66</v>
      </c>
      <c r="E40">
        <v>38</v>
      </c>
      <c r="F40">
        <v>13066038</v>
      </c>
      <c r="G40" t="s">
        <v>71</v>
      </c>
    </row>
    <row r="41" spans="1:7">
      <c r="A41">
        <v>66039</v>
      </c>
      <c r="B41" t="s">
        <v>1603</v>
      </c>
      <c r="C41">
        <v>13</v>
      </c>
      <c r="D41">
        <v>66</v>
      </c>
      <c r="E41">
        <v>39</v>
      </c>
      <c r="F41">
        <v>13066039</v>
      </c>
      <c r="G41" t="s">
        <v>71</v>
      </c>
    </row>
    <row r="42" spans="1:7">
      <c r="A42">
        <v>66040</v>
      </c>
      <c r="B42" t="s">
        <v>475</v>
      </c>
      <c r="C42">
        <v>13</v>
      </c>
      <c r="D42">
        <v>66</v>
      </c>
      <c r="E42">
        <v>40</v>
      </c>
      <c r="F42">
        <v>13066040</v>
      </c>
      <c r="G42" t="s">
        <v>71</v>
      </c>
    </row>
    <row r="43" spans="1:7">
      <c r="A43">
        <v>66041</v>
      </c>
      <c r="B43" t="s">
        <v>476</v>
      </c>
      <c r="C43">
        <v>13</v>
      </c>
      <c r="D43">
        <v>66</v>
      </c>
      <c r="E43">
        <v>41</v>
      </c>
      <c r="F43">
        <v>13066041</v>
      </c>
      <c r="G43" t="s">
        <v>71</v>
      </c>
    </row>
    <row r="44" spans="1:7">
      <c r="A44">
        <v>66042</v>
      </c>
      <c r="B44" t="s">
        <v>477</v>
      </c>
      <c r="C44">
        <v>13</v>
      </c>
      <c r="D44">
        <v>66</v>
      </c>
      <c r="E44">
        <v>42</v>
      </c>
      <c r="F44">
        <v>13066042</v>
      </c>
      <c r="G44" t="s">
        <v>71</v>
      </c>
    </row>
    <row r="45" spans="1:7">
      <c r="A45">
        <v>66043</v>
      </c>
      <c r="B45" t="s">
        <v>478</v>
      </c>
      <c r="C45">
        <v>13</v>
      </c>
      <c r="D45">
        <v>66</v>
      </c>
      <c r="E45">
        <v>43</v>
      </c>
      <c r="F45">
        <v>13066043</v>
      </c>
      <c r="G45" t="s">
        <v>71</v>
      </c>
    </row>
    <row r="46" spans="1:7">
      <c r="A46">
        <v>66044</v>
      </c>
      <c r="B46" t="s">
        <v>2006</v>
      </c>
      <c r="C46">
        <v>13</v>
      </c>
      <c r="D46">
        <v>66</v>
      </c>
      <c r="E46">
        <v>44</v>
      </c>
      <c r="F46">
        <v>13066044</v>
      </c>
      <c r="G46" t="s">
        <v>71</v>
      </c>
    </row>
    <row r="47" spans="1:7">
      <c r="A47">
        <v>66045</v>
      </c>
      <c r="B47" t="s">
        <v>2007</v>
      </c>
      <c r="C47">
        <v>13</v>
      </c>
      <c r="D47">
        <v>66</v>
      </c>
      <c r="E47">
        <v>45</v>
      </c>
      <c r="F47">
        <v>13066045</v>
      </c>
      <c r="G47" t="s">
        <v>71</v>
      </c>
    </row>
    <row r="48" spans="1:7">
      <c r="A48">
        <v>66046</v>
      </c>
      <c r="B48" t="s">
        <v>2018</v>
      </c>
      <c r="C48">
        <v>13</v>
      </c>
      <c r="D48">
        <v>66</v>
      </c>
      <c r="E48">
        <v>46</v>
      </c>
      <c r="F48">
        <v>13066046</v>
      </c>
      <c r="G48" t="s">
        <v>71</v>
      </c>
    </row>
    <row r="49" spans="1:7">
      <c r="A49">
        <v>66047</v>
      </c>
      <c r="B49" t="s">
        <v>2019</v>
      </c>
      <c r="C49">
        <v>13</v>
      </c>
      <c r="D49">
        <v>66</v>
      </c>
      <c r="E49">
        <v>47</v>
      </c>
      <c r="F49">
        <v>13066047</v>
      </c>
      <c r="G49" t="s">
        <v>71</v>
      </c>
    </row>
    <row r="50" spans="1:7">
      <c r="A50">
        <v>66048</v>
      </c>
      <c r="B50" t="s">
        <v>2020</v>
      </c>
      <c r="C50">
        <v>13</v>
      </c>
      <c r="D50">
        <v>66</v>
      </c>
      <c r="E50">
        <v>48</v>
      </c>
      <c r="F50">
        <v>13066048</v>
      </c>
      <c r="G50" t="s">
        <v>71</v>
      </c>
    </row>
    <row r="51" spans="1:7">
      <c r="A51">
        <v>66049</v>
      </c>
      <c r="B51" t="s">
        <v>2021</v>
      </c>
      <c r="C51">
        <v>13</v>
      </c>
      <c r="D51">
        <v>66</v>
      </c>
      <c r="E51">
        <v>49</v>
      </c>
      <c r="F51">
        <v>13066049</v>
      </c>
      <c r="G51" t="s">
        <v>71</v>
      </c>
    </row>
    <row r="52" spans="1:7">
      <c r="A52">
        <v>66050</v>
      </c>
      <c r="B52" t="s">
        <v>2022</v>
      </c>
      <c r="C52">
        <v>13</v>
      </c>
      <c r="D52">
        <v>66</v>
      </c>
      <c r="E52">
        <v>50</v>
      </c>
      <c r="F52">
        <v>13066050</v>
      </c>
      <c r="G52" t="s">
        <v>71</v>
      </c>
    </row>
    <row r="53" spans="1:7">
      <c r="A53">
        <v>66051</v>
      </c>
      <c r="B53" t="s">
        <v>2023</v>
      </c>
      <c r="C53">
        <v>13</v>
      </c>
      <c r="D53">
        <v>66</v>
      </c>
      <c r="E53">
        <v>51</v>
      </c>
      <c r="F53">
        <v>13066051</v>
      </c>
      <c r="G53" t="s">
        <v>71</v>
      </c>
    </row>
    <row r="54" spans="1:7">
      <c r="A54">
        <v>66052</v>
      </c>
      <c r="B54" t="s">
        <v>2024</v>
      </c>
      <c r="C54">
        <v>13</v>
      </c>
      <c r="D54">
        <v>66</v>
      </c>
      <c r="E54">
        <v>52</v>
      </c>
      <c r="F54">
        <v>13066052</v>
      </c>
      <c r="G54" t="s">
        <v>71</v>
      </c>
    </row>
    <row r="55" spans="1:7">
      <c r="A55">
        <v>66053</v>
      </c>
      <c r="B55" t="s">
        <v>2025</v>
      </c>
      <c r="C55">
        <v>13</v>
      </c>
      <c r="D55">
        <v>66</v>
      </c>
      <c r="E55">
        <v>53</v>
      </c>
      <c r="F55">
        <v>13066053</v>
      </c>
      <c r="G55" t="s">
        <v>71</v>
      </c>
    </row>
    <row r="56" spans="1:7">
      <c r="A56">
        <v>66054</v>
      </c>
      <c r="B56" t="s">
        <v>2026</v>
      </c>
      <c r="C56">
        <v>13</v>
      </c>
      <c r="D56">
        <v>66</v>
      </c>
      <c r="E56">
        <v>54</v>
      </c>
      <c r="F56">
        <v>13066054</v>
      </c>
      <c r="G56" t="s">
        <v>71</v>
      </c>
    </row>
    <row r="57" spans="1:7">
      <c r="A57">
        <v>66055</v>
      </c>
      <c r="B57" t="s">
        <v>2027</v>
      </c>
      <c r="C57">
        <v>13</v>
      </c>
      <c r="D57">
        <v>66</v>
      </c>
      <c r="E57">
        <v>55</v>
      </c>
      <c r="F57">
        <v>13066055</v>
      </c>
      <c r="G57" t="s">
        <v>71</v>
      </c>
    </row>
    <row r="58" spans="1:7">
      <c r="A58">
        <v>66056</v>
      </c>
      <c r="B58" t="s">
        <v>2028</v>
      </c>
      <c r="C58">
        <v>13</v>
      </c>
      <c r="D58">
        <v>66</v>
      </c>
      <c r="E58">
        <v>56</v>
      </c>
      <c r="F58">
        <v>13066056</v>
      </c>
      <c r="G58" t="s">
        <v>71</v>
      </c>
    </row>
    <row r="59" spans="1:7">
      <c r="A59">
        <v>66057</v>
      </c>
      <c r="B59" t="s">
        <v>2029</v>
      </c>
      <c r="C59">
        <v>13</v>
      </c>
      <c r="D59">
        <v>66</v>
      </c>
      <c r="E59">
        <v>57</v>
      </c>
      <c r="F59">
        <v>13066057</v>
      </c>
      <c r="G59" t="s">
        <v>71</v>
      </c>
    </row>
    <row r="60" spans="1:7">
      <c r="A60">
        <v>66058</v>
      </c>
      <c r="B60" t="s">
        <v>2030</v>
      </c>
      <c r="C60">
        <v>13</v>
      </c>
      <c r="D60">
        <v>66</v>
      </c>
      <c r="E60">
        <v>58</v>
      </c>
      <c r="F60">
        <v>13066058</v>
      </c>
      <c r="G60" t="s">
        <v>71</v>
      </c>
    </row>
    <row r="61" spans="1:7">
      <c r="A61">
        <v>66059</v>
      </c>
      <c r="B61" t="s">
        <v>2031</v>
      </c>
      <c r="C61">
        <v>13</v>
      </c>
      <c r="D61">
        <v>66</v>
      </c>
      <c r="E61">
        <v>59</v>
      </c>
      <c r="F61">
        <v>13066059</v>
      </c>
      <c r="G61" t="s">
        <v>71</v>
      </c>
    </row>
    <row r="62" spans="1:7">
      <c r="A62">
        <v>66060</v>
      </c>
      <c r="B62" t="s">
        <v>2032</v>
      </c>
      <c r="C62">
        <v>13</v>
      </c>
      <c r="D62">
        <v>66</v>
      </c>
      <c r="E62">
        <v>60</v>
      </c>
      <c r="F62">
        <v>13066060</v>
      </c>
      <c r="G62" t="s">
        <v>71</v>
      </c>
    </row>
    <row r="63" spans="1:7">
      <c r="A63">
        <v>66061</v>
      </c>
      <c r="B63" t="s">
        <v>2033</v>
      </c>
      <c r="C63">
        <v>13</v>
      </c>
      <c r="D63">
        <v>66</v>
      </c>
      <c r="E63">
        <v>61</v>
      </c>
      <c r="F63">
        <v>13066061</v>
      </c>
      <c r="G63" t="s">
        <v>71</v>
      </c>
    </row>
    <row r="64" spans="1:7">
      <c r="A64">
        <v>66062</v>
      </c>
      <c r="B64" t="s">
        <v>2034</v>
      </c>
      <c r="C64">
        <v>13</v>
      </c>
      <c r="D64">
        <v>66</v>
      </c>
      <c r="E64">
        <v>62</v>
      </c>
      <c r="F64">
        <v>13066062</v>
      </c>
      <c r="G64" t="s">
        <v>71</v>
      </c>
    </row>
    <row r="65" spans="1:7">
      <c r="A65">
        <v>66063</v>
      </c>
      <c r="B65" t="s">
        <v>2035</v>
      </c>
      <c r="C65">
        <v>13</v>
      </c>
      <c r="D65">
        <v>66</v>
      </c>
      <c r="E65">
        <v>63</v>
      </c>
      <c r="F65">
        <v>13066063</v>
      </c>
      <c r="G65" t="s">
        <v>71</v>
      </c>
    </row>
    <row r="66" spans="1:7">
      <c r="A66">
        <v>66064</v>
      </c>
      <c r="B66" t="s">
        <v>626</v>
      </c>
      <c r="C66">
        <v>13</v>
      </c>
      <c r="D66">
        <v>66</v>
      </c>
      <c r="E66">
        <v>64</v>
      </c>
      <c r="F66">
        <v>13066064</v>
      </c>
      <c r="G66" t="s">
        <v>71</v>
      </c>
    </row>
    <row r="67" spans="1:7">
      <c r="A67">
        <v>66065</v>
      </c>
      <c r="B67" t="s">
        <v>627</v>
      </c>
      <c r="C67">
        <v>13</v>
      </c>
      <c r="D67">
        <v>66</v>
      </c>
      <c r="E67">
        <v>65</v>
      </c>
      <c r="F67">
        <v>13066065</v>
      </c>
      <c r="G67" t="s">
        <v>71</v>
      </c>
    </row>
    <row r="68" spans="1:7">
      <c r="A68">
        <v>66066</v>
      </c>
      <c r="B68" t="s">
        <v>628</v>
      </c>
      <c r="C68">
        <v>13</v>
      </c>
      <c r="D68">
        <v>66</v>
      </c>
      <c r="E68">
        <v>66</v>
      </c>
      <c r="F68">
        <v>13066066</v>
      </c>
      <c r="G68" t="s">
        <v>71</v>
      </c>
    </row>
    <row r="69" spans="1:7">
      <c r="A69">
        <v>66067</v>
      </c>
      <c r="B69" t="s">
        <v>629</v>
      </c>
      <c r="C69">
        <v>13</v>
      </c>
      <c r="D69">
        <v>66</v>
      </c>
      <c r="E69">
        <v>67</v>
      </c>
      <c r="F69">
        <v>13066067</v>
      </c>
      <c r="G69" t="s">
        <v>71</v>
      </c>
    </row>
    <row r="70" spans="1:7">
      <c r="A70">
        <v>66068</v>
      </c>
      <c r="B70" t="s">
        <v>630</v>
      </c>
      <c r="C70">
        <v>13</v>
      </c>
      <c r="D70">
        <v>66</v>
      </c>
      <c r="E70">
        <v>68</v>
      </c>
      <c r="F70">
        <v>13066068</v>
      </c>
      <c r="G70" t="s">
        <v>71</v>
      </c>
    </row>
    <row r="71" spans="1:7">
      <c r="A71">
        <v>66069</v>
      </c>
      <c r="B71" t="s">
        <v>631</v>
      </c>
      <c r="C71">
        <v>13</v>
      </c>
      <c r="D71">
        <v>66</v>
      </c>
      <c r="E71">
        <v>69</v>
      </c>
      <c r="F71">
        <v>13066069</v>
      </c>
      <c r="G71" t="s">
        <v>71</v>
      </c>
    </row>
    <row r="72" spans="1:7">
      <c r="A72">
        <v>66070</v>
      </c>
      <c r="B72" t="s">
        <v>632</v>
      </c>
      <c r="C72">
        <v>13</v>
      </c>
      <c r="D72">
        <v>66</v>
      </c>
      <c r="E72">
        <v>70</v>
      </c>
      <c r="F72">
        <v>13066070</v>
      </c>
      <c r="G72" t="s">
        <v>71</v>
      </c>
    </row>
    <row r="73" spans="1:7">
      <c r="A73">
        <v>66071</v>
      </c>
      <c r="B73" t="s">
        <v>633</v>
      </c>
      <c r="C73">
        <v>13</v>
      </c>
      <c r="D73">
        <v>66</v>
      </c>
      <c r="E73">
        <v>71</v>
      </c>
      <c r="F73">
        <v>13066071</v>
      </c>
      <c r="G73" t="s">
        <v>71</v>
      </c>
    </row>
    <row r="74" spans="1:7">
      <c r="A74">
        <v>66072</v>
      </c>
      <c r="B74" t="s">
        <v>634</v>
      </c>
      <c r="C74">
        <v>13</v>
      </c>
      <c r="D74">
        <v>66</v>
      </c>
      <c r="E74">
        <v>72</v>
      </c>
      <c r="F74">
        <v>13066072</v>
      </c>
      <c r="G74" t="s">
        <v>71</v>
      </c>
    </row>
    <row r="75" spans="1:7">
      <c r="A75">
        <v>66073</v>
      </c>
      <c r="B75" t="s">
        <v>635</v>
      </c>
      <c r="C75">
        <v>13</v>
      </c>
      <c r="D75">
        <v>66</v>
      </c>
      <c r="E75">
        <v>73</v>
      </c>
      <c r="F75">
        <v>13066073</v>
      </c>
      <c r="G75" t="s">
        <v>71</v>
      </c>
    </row>
    <row r="76" spans="1:7">
      <c r="A76">
        <v>66074</v>
      </c>
      <c r="B76" t="s">
        <v>636</v>
      </c>
      <c r="C76">
        <v>13</v>
      </c>
      <c r="D76">
        <v>66</v>
      </c>
      <c r="E76">
        <v>74</v>
      </c>
      <c r="F76">
        <v>13066074</v>
      </c>
      <c r="G76" t="s">
        <v>71</v>
      </c>
    </row>
    <row r="77" spans="1:7">
      <c r="A77">
        <v>66075</v>
      </c>
      <c r="B77" t="s">
        <v>637</v>
      </c>
      <c r="C77">
        <v>13</v>
      </c>
      <c r="D77">
        <v>66</v>
      </c>
      <c r="E77">
        <v>75</v>
      </c>
      <c r="F77">
        <v>13066075</v>
      </c>
      <c r="G77" t="s">
        <v>71</v>
      </c>
    </row>
    <row r="78" spans="1:7">
      <c r="A78">
        <v>66076</v>
      </c>
      <c r="B78" t="s">
        <v>638</v>
      </c>
      <c r="C78">
        <v>13</v>
      </c>
      <c r="D78">
        <v>66</v>
      </c>
      <c r="E78">
        <v>76</v>
      </c>
      <c r="F78">
        <v>13066076</v>
      </c>
      <c r="G78" t="s">
        <v>71</v>
      </c>
    </row>
    <row r="79" spans="1:7">
      <c r="A79">
        <v>66077</v>
      </c>
      <c r="B79" t="s">
        <v>639</v>
      </c>
      <c r="C79">
        <v>13</v>
      </c>
      <c r="D79">
        <v>66</v>
      </c>
      <c r="E79">
        <v>77</v>
      </c>
      <c r="F79">
        <v>13066077</v>
      </c>
      <c r="G79" t="s">
        <v>71</v>
      </c>
    </row>
    <row r="80" spans="1:7">
      <c r="A80">
        <v>66078</v>
      </c>
      <c r="B80" t="s">
        <v>640</v>
      </c>
      <c r="C80">
        <v>13</v>
      </c>
      <c r="D80">
        <v>66</v>
      </c>
      <c r="E80">
        <v>78</v>
      </c>
      <c r="F80">
        <v>13066078</v>
      </c>
      <c r="G80" t="s">
        <v>71</v>
      </c>
    </row>
    <row r="81" spans="1:7">
      <c r="A81">
        <v>66079</v>
      </c>
      <c r="B81" t="s">
        <v>641</v>
      </c>
      <c r="C81">
        <v>13</v>
      </c>
      <c r="D81">
        <v>66</v>
      </c>
      <c r="E81">
        <v>79</v>
      </c>
      <c r="F81">
        <v>13066079</v>
      </c>
      <c r="G81" t="s">
        <v>71</v>
      </c>
    </row>
    <row r="82" spans="1:7">
      <c r="A82">
        <v>66080</v>
      </c>
      <c r="B82" t="s">
        <v>642</v>
      </c>
      <c r="C82">
        <v>13</v>
      </c>
      <c r="D82">
        <v>66</v>
      </c>
      <c r="E82">
        <v>80</v>
      </c>
      <c r="F82">
        <v>13066080</v>
      </c>
      <c r="G82" t="s">
        <v>71</v>
      </c>
    </row>
    <row r="83" spans="1:7">
      <c r="A83">
        <v>66081</v>
      </c>
      <c r="B83" t="s">
        <v>643</v>
      </c>
      <c r="C83">
        <v>13</v>
      </c>
      <c r="D83">
        <v>66</v>
      </c>
      <c r="E83">
        <v>81</v>
      </c>
      <c r="F83">
        <v>13066081</v>
      </c>
      <c r="G83" t="s">
        <v>71</v>
      </c>
    </row>
    <row r="84" spans="1:7">
      <c r="A84">
        <v>66082</v>
      </c>
      <c r="B84" t="s">
        <v>644</v>
      </c>
      <c r="C84">
        <v>13</v>
      </c>
      <c r="D84">
        <v>66</v>
      </c>
      <c r="E84">
        <v>82</v>
      </c>
      <c r="F84">
        <v>13066082</v>
      </c>
      <c r="G84" t="s">
        <v>71</v>
      </c>
    </row>
    <row r="85" spans="1:7">
      <c r="A85">
        <v>66083</v>
      </c>
      <c r="B85" t="s">
        <v>645</v>
      </c>
      <c r="C85">
        <v>13</v>
      </c>
      <c r="D85">
        <v>66</v>
      </c>
      <c r="E85">
        <v>83</v>
      </c>
      <c r="F85">
        <v>13066083</v>
      </c>
      <c r="G85" t="s">
        <v>71</v>
      </c>
    </row>
    <row r="86" spans="1:7">
      <c r="A86">
        <v>66084</v>
      </c>
      <c r="B86" t="s">
        <v>646</v>
      </c>
      <c r="C86">
        <v>13</v>
      </c>
      <c r="D86">
        <v>66</v>
      </c>
      <c r="E86">
        <v>84</v>
      </c>
      <c r="F86">
        <v>13066084</v>
      </c>
      <c r="G86" t="s">
        <v>71</v>
      </c>
    </row>
    <row r="87" spans="1:7">
      <c r="A87">
        <v>66085</v>
      </c>
      <c r="B87" t="s">
        <v>647</v>
      </c>
      <c r="C87">
        <v>13</v>
      </c>
      <c r="D87">
        <v>66</v>
      </c>
      <c r="E87">
        <v>85</v>
      </c>
      <c r="F87">
        <v>13066085</v>
      </c>
      <c r="G87" t="s">
        <v>71</v>
      </c>
    </row>
    <row r="88" spans="1:7">
      <c r="A88">
        <v>66086</v>
      </c>
      <c r="B88" t="s">
        <v>648</v>
      </c>
      <c r="C88">
        <v>13</v>
      </c>
      <c r="D88">
        <v>66</v>
      </c>
      <c r="E88">
        <v>86</v>
      </c>
      <c r="F88">
        <v>13066086</v>
      </c>
      <c r="G88" t="s">
        <v>71</v>
      </c>
    </row>
    <row r="89" spans="1:7">
      <c r="A89">
        <v>66087</v>
      </c>
      <c r="B89" t="s">
        <v>649</v>
      </c>
      <c r="C89">
        <v>13</v>
      </c>
      <c r="D89">
        <v>66</v>
      </c>
      <c r="E89">
        <v>87</v>
      </c>
      <c r="F89">
        <v>13066087</v>
      </c>
      <c r="G89" t="s">
        <v>71</v>
      </c>
    </row>
    <row r="90" spans="1:7">
      <c r="A90">
        <v>66088</v>
      </c>
      <c r="B90" t="s">
        <v>1767</v>
      </c>
      <c r="C90">
        <v>13</v>
      </c>
      <c r="D90">
        <v>66</v>
      </c>
      <c r="E90">
        <v>88</v>
      </c>
      <c r="F90">
        <v>13066088</v>
      </c>
      <c r="G90" t="s">
        <v>71</v>
      </c>
    </row>
    <row r="91" spans="1:7">
      <c r="A91">
        <v>66089</v>
      </c>
      <c r="B91" t="s">
        <v>1688</v>
      </c>
      <c r="C91">
        <v>13</v>
      </c>
      <c r="D91">
        <v>66</v>
      </c>
      <c r="E91">
        <v>89</v>
      </c>
      <c r="F91">
        <v>13066089</v>
      </c>
      <c r="G91" t="s">
        <v>71</v>
      </c>
    </row>
    <row r="92" spans="1:7">
      <c r="A92">
        <v>66090</v>
      </c>
      <c r="B92" t="s">
        <v>1689</v>
      </c>
      <c r="C92">
        <v>13</v>
      </c>
      <c r="D92">
        <v>66</v>
      </c>
      <c r="E92">
        <v>90</v>
      </c>
      <c r="F92">
        <v>13066090</v>
      </c>
      <c r="G92" t="s">
        <v>71</v>
      </c>
    </row>
    <row r="93" spans="1:7">
      <c r="A93">
        <v>66091</v>
      </c>
      <c r="B93" t="s">
        <v>1690</v>
      </c>
      <c r="C93">
        <v>13</v>
      </c>
      <c r="D93">
        <v>66</v>
      </c>
      <c r="E93">
        <v>91</v>
      </c>
      <c r="F93">
        <v>13066091</v>
      </c>
      <c r="G93" t="s">
        <v>71</v>
      </c>
    </row>
    <row r="94" spans="1:7">
      <c r="A94">
        <v>66092</v>
      </c>
      <c r="B94" t="s">
        <v>1691</v>
      </c>
      <c r="C94">
        <v>13</v>
      </c>
      <c r="D94">
        <v>66</v>
      </c>
      <c r="E94">
        <v>92</v>
      </c>
      <c r="F94">
        <v>13066092</v>
      </c>
      <c r="G94" t="s">
        <v>71</v>
      </c>
    </row>
    <row r="95" spans="1:7">
      <c r="A95">
        <v>66093</v>
      </c>
      <c r="B95" t="s">
        <v>1692</v>
      </c>
      <c r="C95">
        <v>13</v>
      </c>
      <c r="D95">
        <v>66</v>
      </c>
      <c r="E95">
        <v>93</v>
      </c>
      <c r="F95">
        <v>13066093</v>
      </c>
      <c r="G95" t="s">
        <v>71</v>
      </c>
    </row>
    <row r="96" spans="1:7">
      <c r="A96">
        <v>66094</v>
      </c>
      <c r="B96" t="s">
        <v>1693</v>
      </c>
      <c r="C96">
        <v>13</v>
      </c>
      <c r="D96">
        <v>66</v>
      </c>
      <c r="E96">
        <v>94</v>
      </c>
      <c r="F96">
        <v>13066094</v>
      </c>
      <c r="G96" t="s">
        <v>71</v>
      </c>
    </row>
    <row r="97" spans="1:7">
      <c r="A97">
        <v>66095</v>
      </c>
      <c r="B97" t="s">
        <v>1694</v>
      </c>
      <c r="C97">
        <v>13</v>
      </c>
      <c r="D97">
        <v>66</v>
      </c>
      <c r="E97">
        <v>95</v>
      </c>
      <c r="F97">
        <v>13066095</v>
      </c>
      <c r="G97" t="s">
        <v>71</v>
      </c>
    </row>
    <row r="98" spans="1:7">
      <c r="A98">
        <v>66096</v>
      </c>
      <c r="B98" t="s">
        <v>1695</v>
      </c>
      <c r="C98">
        <v>13</v>
      </c>
      <c r="D98">
        <v>66</v>
      </c>
      <c r="E98">
        <v>96</v>
      </c>
      <c r="F98">
        <v>13066096</v>
      </c>
      <c r="G98" t="s">
        <v>71</v>
      </c>
    </row>
    <row r="99" spans="1:7">
      <c r="A99">
        <v>66097</v>
      </c>
      <c r="B99" t="s">
        <v>850</v>
      </c>
      <c r="C99">
        <v>13</v>
      </c>
      <c r="D99">
        <v>66</v>
      </c>
      <c r="E99">
        <v>97</v>
      </c>
      <c r="F99">
        <v>13066097</v>
      </c>
      <c r="G99" t="s">
        <v>71</v>
      </c>
    </row>
    <row r="100" spans="1:7">
      <c r="A100">
        <v>66098</v>
      </c>
      <c r="B100" t="s">
        <v>851</v>
      </c>
      <c r="C100">
        <v>13</v>
      </c>
      <c r="D100">
        <v>66</v>
      </c>
      <c r="E100">
        <v>98</v>
      </c>
      <c r="F100">
        <v>13066098</v>
      </c>
      <c r="G100" t="s">
        <v>71</v>
      </c>
    </row>
    <row r="101" spans="1:7">
      <c r="A101">
        <v>66099</v>
      </c>
      <c r="B101" t="s">
        <v>852</v>
      </c>
      <c r="C101">
        <v>13</v>
      </c>
      <c r="D101">
        <v>66</v>
      </c>
      <c r="E101">
        <v>99</v>
      </c>
      <c r="F101">
        <v>13066099</v>
      </c>
      <c r="G101" t="s">
        <v>71</v>
      </c>
    </row>
    <row r="102" spans="1:7">
      <c r="A102">
        <v>66100</v>
      </c>
      <c r="B102" t="s">
        <v>853</v>
      </c>
      <c r="C102">
        <v>13</v>
      </c>
      <c r="D102">
        <v>66</v>
      </c>
      <c r="E102">
        <v>100</v>
      </c>
      <c r="F102">
        <v>13066100</v>
      </c>
      <c r="G102" t="s">
        <v>71</v>
      </c>
    </row>
    <row r="103" spans="1:7">
      <c r="A103">
        <v>66101</v>
      </c>
      <c r="B103" t="s">
        <v>854</v>
      </c>
      <c r="C103">
        <v>13</v>
      </c>
      <c r="D103">
        <v>66</v>
      </c>
      <c r="E103">
        <v>101</v>
      </c>
      <c r="F103">
        <v>13066101</v>
      </c>
      <c r="G103" t="s">
        <v>71</v>
      </c>
    </row>
    <row r="104" spans="1:7">
      <c r="A104">
        <v>66102</v>
      </c>
      <c r="B104" t="s">
        <v>855</v>
      </c>
      <c r="C104">
        <v>13</v>
      </c>
      <c r="D104">
        <v>66</v>
      </c>
      <c r="E104">
        <v>102</v>
      </c>
      <c r="F104">
        <v>13066102</v>
      </c>
      <c r="G104" t="s">
        <v>71</v>
      </c>
    </row>
    <row r="105" spans="1:7">
      <c r="A105">
        <v>66103</v>
      </c>
      <c r="B105" t="s">
        <v>856</v>
      </c>
      <c r="C105">
        <v>13</v>
      </c>
      <c r="D105">
        <v>66</v>
      </c>
      <c r="E105">
        <v>103</v>
      </c>
      <c r="F105">
        <v>13066103</v>
      </c>
      <c r="G105" t="s">
        <v>71</v>
      </c>
    </row>
    <row r="106" spans="1:7">
      <c r="A106">
        <v>66104</v>
      </c>
      <c r="B106" t="s">
        <v>1483</v>
      </c>
      <c r="C106">
        <v>13</v>
      </c>
      <c r="D106">
        <v>66</v>
      </c>
      <c r="E106">
        <v>104</v>
      </c>
      <c r="F106">
        <v>13066104</v>
      </c>
      <c r="G106" t="s">
        <v>71</v>
      </c>
    </row>
    <row r="107" spans="1:7">
      <c r="A107">
        <v>66105</v>
      </c>
      <c r="B107" t="s">
        <v>1484</v>
      </c>
      <c r="C107">
        <v>13</v>
      </c>
      <c r="D107">
        <v>66</v>
      </c>
      <c r="E107">
        <v>105</v>
      </c>
      <c r="F107">
        <v>13066105</v>
      </c>
      <c r="G107" t="s">
        <v>71</v>
      </c>
    </row>
    <row r="108" spans="1:7">
      <c r="A108">
        <v>66106</v>
      </c>
      <c r="B108" t="s">
        <v>1485</v>
      </c>
      <c r="C108">
        <v>13</v>
      </c>
      <c r="D108">
        <v>66</v>
      </c>
      <c r="E108">
        <v>106</v>
      </c>
      <c r="F108">
        <v>13066106</v>
      </c>
      <c r="G108" t="s">
        <v>71</v>
      </c>
    </row>
    <row r="109" spans="1:7">
      <c r="A109">
        <v>66107</v>
      </c>
      <c r="B109" t="s">
        <v>1486</v>
      </c>
      <c r="C109">
        <v>13</v>
      </c>
      <c r="D109">
        <v>66</v>
      </c>
      <c r="E109">
        <v>107</v>
      </c>
      <c r="F109">
        <v>13066107</v>
      </c>
      <c r="G109" t="s">
        <v>71</v>
      </c>
    </row>
    <row r="110" spans="1:7">
      <c r="A110">
        <v>66108</v>
      </c>
      <c r="B110" t="s">
        <v>1487</v>
      </c>
      <c r="C110">
        <v>13</v>
      </c>
      <c r="D110">
        <v>66</v>
      </c>
      <c r="E110">
        <v>108</v>
      </c>
      <c r="F110">
        <v>13066108</v>
      </c>
      <c r="G110" t="s">
        <v>71</v>
      </c>
    </row>
    <row r="111" spans="1:7">
      <c r="A111">
        <v>67001</v>
      </c>
      <c r="B111" t="s">
        <v>1488</v>
      </c>
      <c r="C111">
        <v>13</v>
      </c>
      <c r="D111">
        <v>67</v>
      </c>
      <c r="E111">
        <v>1</v>
      </c>
      <c r="F111">
        <v>13067001</v>
      </c>
      <c r="G111" t="s">
        <v>72</v>
      </c>
    </row>
    <row r="112" spans="1:7">
      <c r="A112">
        <v>67002</v>
      </c>
      <c r="B112" t="s">
        <v>1489</v>
      </c>
      <c r="C112">
        <v>13</v>
      </c>
      <c r="D112">
        <v>67</v>
      </c>
      <c r="E112">
        <v>2</v>
      </c>
      <c r="F112">
        <v>13067002</v>
      </c>
      <c r="G112" t="s">
        <v>72</v>
      </c>
    </row>
    <row r="113" spans="1:7">
      <c r="A113">
        <v>67003</v>
      </c>
      <c r="B113" t="s">
        <v>1490</v>
      </c>
      <c r="C113">
        <v>13</v>
      </c>
      <c r="D113">
        <v>67</v>
      </c>
      <c r="E113">
        <v>3</v>
      </c>
      <c r="F113">
        <v>13067003</v>
      </c>
      <c r="G113" t="s">
        <v>72</v>
      </c>
    </row>
    <row r="114" spans="1:7">
      <c r="A114">
        <v>67004</v>
      </c>
      <c r="B114" t="s">
        <v>1491</v>
      </c>
      <c r="C114">
        <v>13</v>
      </c>
      <c r="D114">
        <v>67</v>
      </c>
      <c r="E114">
        <v>4</v>
      </c>
      <c r="F114">
        <v>13067004</v>
      </c>
      <c r="G114" t="s">
        <v>72</v>
      </c>
    </row>
    <row r="115" spans="1:7">
      <c r="A115">
        <v>67005</v>
      </c>
      <c r="B115" t="s">
        <v>1492</v>
      </c>
      <c r="C115">
        <v>13</v>
      </c>
      <c r="D115">
        <v>67</v>
      </c>
      <c r="E115">
        <v>5</v>
      </c>
      <c r="F115">
        <v>13067005</v>
      </c>
      <c r="G115" t="s">
        <v>72</v>
      </c>
    </row>
    <row r="116" spans="1:7">
      <c r="A116">
        <v>67006</v>
      </c>
      <c r="B116" t="s">
        <v>1493</v>
      </c>
      <c r="C116">
        <v>13</v>
      </c>
      <c r="D116">
        <v>67</v>
      </c>
      <c r="E116">
        <v>6</v>
      </c>
      <c r="F116">
        <v>13067006</v>
      </c>
      <c r="G116" t="s">
        <v>72</v>
      </c>
    </row>
    <row r="117" spans="1:7">
      <c r="A117">
        <v>67007</v>
      </c>
      <c r="B117" t="s">
        <v>1494</v>
      </c>
      <c r="C117">
        <v>13</v>
      </c>
      <c r="D117">
        <v>67</v>
      </c>
      <c r="E117">
        <v>7</v>
      </c>
      <c r="F117">
        <v>13067007</v>
      </c>
      <c r="G117" t="s">
        <v>72</v>
      </c>
    </row>
    <row r="118" spans="1:7">
      <c r="A118">
        <v>67008</v>
      </c>
      <c r="B118" t="s">
        <v>1495</v>
      </c>
      <c r="C118">
        <v>13</v>
      </c>
      <c r="D118">
        <v>67</v>
      </c>
      <c r="E118">
        <v>8</v>
      </c>
      <c r="F118">
        <v>13067008</v>
      </c>
      <c r="G118" t="s">
        <v>72</v>
      </c>
    </row>
    <row r="119" spans="1:7">
      <c r="A119">
        <v>67009</v>
      </c>
      <c r="B119" t="s">
        <v>1496</v>
      </c>
      <c r="C119">
        <v>13</v>
      </c>
      <c r="D119">
        <v>67</v>
      </c>
      <c r="E119">
        <v>9</v>
      </c>
      <c r="F119">
        <v>13067009</v>
      </c>
      <c r="G119" t="s">
        <v>72</v>
      </c>
    </row>
    <row r="120" spans="1:7">
      <c r="A120">
        <v>67010</v>
      </c>
      <c r="B120" t="s">
        <v>1497</v>
      </c>
      <c r="C120">
        <v>13</v>
      </c>
      <c r="D120">
        <v>67</v>
      </c>
      <c r="E120">
        <v>10</v>
      </c>
      <c r="F120">
        <v>13067010</v>
      </c>
      <c r="G120" t="s">
        <v>72</v>
      </c>
    </row>
    <row r="121" spans="1:7">
      <c r="A121">
        <v>67011</v>
      </c>
      <c r="B121" t="s">
        <v>1498</v>
      </c>
      <c r="C121">
        <v>13</v>
      </c>
      <c r="D121">
        <v>67</v>
      </c>
      <c r="E121">
        <v>11</v>
      </c>
      <c r="F121">
        <v>13067011</v>
      </c>
      <c r="G121" t="s">
        <v>72</v>
      </c>
    </row>
    <row r="122" spans="1:7">
      <c r="A122">
        <v>67012</v>
      </c>
      <c r="B122" t="s">
        <v>2051</v>
      </c>
      <c r="C122">
        <v>13</v>
      </c>
      <c r="D122">
        <v>67</v>
      </c>
      <c r="E122">
        <v>12</v>
      </c>
      <c r="F122">
        <v>13067012</v>
      </c>
      <c r="G122" t="s">
        <v>72</v>
      </c>
    </row>
    <row r="123" spans="1:7">
      <c r="A123">
        <v>67013</v>
      </c>
      <c r="B123" t="s">
        <v>2052</v>
      </c>
      <c r="C123">
        <v>13</v>
      </c>
      <c r="D123">
        <v>67</v>
      </c>
      <c r="E123">
        <v>13</v>
      </c>
      <c r="F123">
        <v>13067013</v>
      </c>
      <c r="G123" t="s">
        <v>72</v>
      </c>
    </row>
    <row r="124" spans="1:7">
      <c r="A124">
        <v>67014</v>
      </c>
      <c r="B124" t="s">
        <v>2053</v>
      </c>
      <c r="C124">
        <v>13</v>
      </c>
      <c r="D124">
        <v>67</v>
      </c>
      <c r="E124">
        <v>14</v>
      </c>
      <c r="F124">
        <v>13067014</v>
      </c>
      <c r="G124" t="s">
        <v>72</v>
      </c>
    </row>
    <row r="125" spans="1:7">
      <c r="A125">
        <v>67015</v>
      </c>
      <c r="B125" t="s">
        <v>2054</v>
      </c>
      <c r="C125">
        <v>13</v>
      </c>
      <c r="D125">
        <v>67</v>
      </c>
      <c r="E125">
        <v>15</v>
      </c>
      <c r="F125">
        <v>13067015</v>
      </c>
      <c r="G125" t="s">
        <v>72</v>
      </c>
    </row>
    <row r="126" spans="1:7">
      <c r="A126">
        <v>67016</v>
      </c>
      <c r="B126" t="s">
        <v>2055</v>
      </c>
      <c r="C126">
        <v>13</v>
      </c>
      <c r="D126">
        <v>67</v>
      </c>
      <c r="E126">
        <v>16</v>
      </c>
      <c r="F126">
        <v>13067016</v>
      </c>
      <c r="G126" t="s">
        <v>72</v>
      </c>
    </row>
    <row r="127" spans="1:7">
      <c r="A127">
        <v>67017</v>
      </c>
      <c r="B127" t="s">
        <v>2056</v>
      </c>
      <c r="C127">
        <v>13</v>
      </c>
      <c r="D127">
        <v>67</v>
      </c>
      <c r="E127">
        <v>17</v>
      </c>
      <c r="F127">
        <v>13067017</v>
      </c>
      <c r="G127" t="s">
        <v>72</v>
      </c>
    </row>
    <row r="128" spans="1:7">
      <c r="A128">
        <v>67018</v>
      </c>
      <c r="B128" t="s">
        <v>2057</v>
      </c>
      <c r="C128">
        <v>13</v>
      </c>
      <c r="D128">
        <v>67</v>
      </c>
      <c r="E128">
        <v>18</v>
      </c>
      <c r="F128">
        <v>13067018</v>
      </c>
      <c r="G128" t="s">
        <v>72</v>
      </c>
    </row>
    <row r="129" spans="1:7">
      <c r="A129">
        <v>67019</v>
      </c>
      <c r="B129" t="s">
        <v>1117</v>
      </c>
      <c r="C129">
        <v>13</v>
      </c>
      <c r="D129">
        <v>67</v>
      </c>
      <c r="E129">
        <v>19</v>
      </c>
      <c r="F129">
        <v>13067019</v>
      </c>
      <c r="G129" t="s">
        <v>72</v>
      </c>
    </row>
    <row r="130" spans="1:7">
      <c r="A130">
        <v>67020</v>
      </c>
      <c r="B130" t="s">
        <v>1118</v>
      </c>
      <c r="C130">
        <v>13</v>
      </c>
      <c r="D130">
        <v>67</v>
      </c>
      <c r="E130">
        <v>20</v>
      </c>
      <c r="F130">
        <v>13067020</v>
      </c>
      <c r="G130" t="s">
        <v>72</v>
      </c>
    </row>
    <row r="131" spans="1:7">
      <c r="A131">
        <v>67021</v>
      </c>
      <c r="B131" t="s">
        <v>1119</v>
      </c>
      <c r="C131">
        <v>13</v>
      </c>
      <c r="D131">
        <v>67</v>
      </c>
      <c r="E131">
        <v>21</v>
      </c>
      <c r="F131">
        <v>13067021</v>
      </c>
      <c r="G131" t="s">
        <v>72</v>
      </c>
    </row>
    <row r="132" spans="1:7">
      <c r="A132">
        <v>67022</v>
      </c>
      <c r="B132" t="s">
        <v>1841</v>
      </c>
      <c r="C132">
        <v>13</v>
      </c>
      <c r="D132">
        <v>67</v>
      </c>
      <c r="E132">
        <v>22</v>
      </c>
      <c r="F132">
        <v>13067022</v>
      </c>
      <c r="G132" t="s">
        <v>72</v>
      </c>
    </row>
    <row r="133" spans="1:7">
      <c r="A133">
        <v>67023</v>
      </c>
      <c r="B133" t="s">
        <v>1842</v>
      </c>
      <c r="C133">
        <v>13</v>
      </c>
      <c r="D133">
        <v>67</v>
      </c>
      <c r="E133">
        <v>23</v>
      </c>
      <c r="F133">
        <v>13067023</v>
      </c>
      <c r="G133" t="s">
        <v>72</v>
      </c>
    </row>
    <row r="134" spans="1:7">
      <c r="A134">
        <v>67024</v>
      </c>
      <c r="B134" t="s">
        <v>1843</v>
      </c>
      <c r="C134">
        <v>13</v>
      </c>
      <c r="D134">
        <v>67</v>
      </c>
      <c r="E134">
        <v>24</v>
      </c>
      <c r="F134">
        <v>13067024</v>
      </c>
      <c r="G134" t="s">
        <v>72</v>
      </c>
    </row>
    <row r="135" spans="1:7">
      <c r="A135">
        <v>67025</v>
      </c>
      <c r="B135" t="s">
        <v>1844</v>
      </c>
      <c r="C135">
        <v>13</v>
      </c>
      <c r="D135">
        <v>67</v>
      </c>
      <c r="E135">
        <v>25</v>
      </c>
      <c r="F135">
        <v>13067025</v>
      </c>
      <c r="G135" t="s">
        <v>72</v>
      </c>
    </row>
    <row r="136" spans="1:7">
      <c r="A136">
        <v>67026</v>
      </c>
      <c r="B136" t="s">
        <v>1845</v>
      </c>
      <c r="C136">
        <v>13</v>
      </c>
      <c r="D136">
        <v>67</v>
      </c>
      <c r="E136">
        <v>26</v>
      </c>
      <c r="F136">
        <v>13067026</v>
      </c>
      <c r="G136" t="s">
        <v>72</v>
      </c>
    </row>
    <row r="137" spans="1:7">
      <c r="A137">
        <v>67027</v>
      </c>
      <c r="B137" t="s">
        <v>1846</v>
      </c>
      <c r="C137">
        <v>13</v>
      </c>
      <c r="D137">
        <v>67</v>
      </c>
      <c r="E137">
        <v>27</v>
      </c>
      <c r="F137">
        <v>13067027</v>
      </c>
      <c r="G137" t="s">
        <v>72</v>
      </c>
    </row>
    <row r="138" spans="1:7">
      <c r="A138">
        <v>67028</v>
      </c>
      <c r="B138" t="s">
        <v>1847</v>
      </c>
      <c r="C138">
        <v>13</v>
      </c>
      <c r="D138">
        <v>67</v>
      </c>
      <c r="E138">
        <v>28</v>
      </c>
      <c r="F138">
        <v>13067028</v>
      </c>
      <c r="G138" t="s">
        <v>72</v>
      </c>
    </row>
    <row r="139" spans="1:7">
      <c r="A139">
        <v>67029</v>
      </c>
      <c r="B139" t="s">
        <v>1848</v>
      </c>
      <c r="C139">
        <v>13</v>
      </c>
      <c r="D139">
        <v>67</v>
      </c>
      <c r="E139">
        <v>29</v>
      </c>
      <c r="F139">
        <v>13067029</v>
      </c>
      <c r="G139" t="s">
        <v>72</v>
      </c>
    </row>
    <row r="140" spans="1:7">
      <c r="A140">
        <v>67030</v>
      </c>
      <c r="B140" t="s">
        <v>1849</v>
      </c>
      <c r="C140">
        <v>13</v>
      </c>
      <c r="D140">
        <v>67</v>
      </c>
      <c r="E140">
        <v>30</v>
      </c>
      <c r="F140">
        <v>13067030</v>
      </c>
      <c r="G140" t="s">
        <v>72</v>
      </c>
    </row>
    <row r="141" spans="1:7">
      <c r="A141">
        <v>67031</v>
      </c>
      <c r="B141" t="s">
        <v>1850</v>
      </c>
      <c r="C141">
        <v>13</v>
      </c>
      <c r="D141">
        <v>67</v>
      </c>
      <c r="E141">
        <v>31</v>
      </c>
      <c r="F141">
        <v>13067031</v>
      </c>
      <c r="G141" t="s">
        <v>72</v>
      </c>
    </row>
    <row r="142" spans="1:7">
      <c r="A142">
        <v>67032</v>
      </c>
      <c r="B142" t="s">
        <v>1851</v>
      </c>
      <c r="C142">
        <v>13</v>
      </c>
      <c r="D142">
        <v>67</v>
      </c>
      <c r="E142">
        <v>32</v>
      </c>
      <c r="F142">
        <v>13067032</v>
      </c>
      <c r="G142" t="s">
        <v>72</v>
      </c>
    </row>
    <row r="143" spans="1:7">
      <c r="A143">
        <v>67033</v>
      </c>
      <c r="B143" t="s">
        <v>1155</v>
      </c>
      <c r="C143">
        <v>13</v>
      </c>
      <c r="D143">
        <v>67</v>
      </c>
      <c r="E143">
        <v>33</v>
      </c>
      <c r="F143">
        <v>13067033</v>
      </c>
      <c r="G143" t="s">
        <v>72</v>
      </c>
    </row>
    <row r="144" spans="1:7">
      <c r="A144">
        <v>67034</v>
      </c>
      <c r="B144" t="s">
        <v>1156</v>
      </c>
      <c r="C144">
        <v>13</v>
      </c>
      <c r="D144">
        <v>67</v>
      </c>
      <c r="E144">
        <v>34</v>
      </c>
      <c r="F144">
        <v>13067034</v>
      </c>
      <c r="G144" t="s">
        <v>72</v>
      </c>
    </row>
    <row r="145" spans="1:7">
      <c r="A145">
        <v>67035</v>
      </c>
      <c r="B145" t="s">
        <v>1157</v>
      </c>
      <c r="C145">
        <v>13</v>
      </c>
      <c r="D145">
        <v>67</v>
      </c>
      <c r="E145">
        <v>35</v>
      </c>
      <c r="F145">
        <v>13067035</v>
      </c>
      <c r="G145" t="s">
        <v>72</v>
      </c>
    </row>
    <row r="146" spans="1:7">
      <c r="A146">
        <v>67036</v>
      </c>
      <c r="B146" t="s">
        <v>1158</v>
      </c>
      <c r="C146">
        <v>13</v>
      </c>
      <c r="D146">
        <v>67</v>
      </c>
      <c r="E146">
        <v>36</v>
      </c>
      <c r="F146">
        <v>13067036</v>
      </c>
      <c r="G146" t="s">
        <v>72</v>
      </c>
    </row>
    <row r="147" spans="1:7">
      <c r="A147">
        <v>67037</v>
      </c>
      <c r="B147" t="s">
        <v>1159</v>
      </c>
      <c r="C147">
        <v>13</v>
      </c>
      <c r="D147">
        <v>67</v>
      </c>
      <c r="E147">
        <v>37</v>
      </c>
      <c r="F147">
        <v>13067037</v>
      </c>
      <c r="G147" t="s">
        <v>72</v>
      </c>
    </row>
    <row r="148" spans="1:7">
      <c r="A148">
        <v>67038</v>
      </c>
      <c r="B148" t="s">
        <v>1160</v>
      </c>
      <c r="C148">
        <v>13</v>
      </c>
      <c r="D148">
        <v>67</v>
      </c>
      <c r="E148">
        <v>38</v>
      </c>
      <c r="F148">
        <v>13067038</v>
      </c>
      <c r="G148" t="s">
        <v>72</v>
      </c>
    </row>
    <row r="149" spans="1:7">
      <c r="A149">
        <v>67039</v>
      </c>
      <c r="B149" t="s">
        <v>1161</v>
      </c>
      <c r="C149">
        <v>13</v>
      </c>
      <c r="D149">
        <v>67</v>
      </c>
      <c r="E149">
        <v>39</v>
      </c>
      <c r="F149">
        <v>13067039</v>
      </c>
      <c r="G149" t="s">
        <v>72</v>
      </c>
    </row>
    <row r="150" spans="1:7">
      <c r="A150">
        <v>67040</v>
      </c>
      <c r="B150" t="s">
        <v>1162</v>
      </c>
      <c r="C150">
        <v>13</v>
      </c>
      <c r="D150">
        <v>67</v>
      </c>
      <c r="E150">
        <v>40</v>
      </c>
      <c r="F150">
        <v>13067040</v>
      </c>
      <c r="G150" t="s">
        <v>72</v>
      </c>
    </row>
    <row r="151" spans="1:7">
      <c r="A151">
        <v>67041</v>
      </c>
      <c r="B151" t="s">
        <v>1163</v>
      </c>
      <c r="C151">
        <v>13</v>
      </c>
      <c r="D151">
        <v>67</v>
      </c>
      <c r="E151">
        <v>41</v>
      </c>
      <c r="F151">
        <v>13067041</v>
      </c>
      <c r="G151" t="s">
        <v>72</v>
      </c>
    </row>
    <row r="152" spans="1:7">
      <c r="A152">
        <v>67042</v>
      </c>
      <c r="B152" t="s">
        <v>1164</v>
      </c>
      <c r="C152">
        <v>13</v>
      </c>
      <c r="D152">
        <v>67</v>
      </c>
      <c r="E152">
        <v>42</v>
      </c>
      <c r="F152">
        <v>13067042</v>
      </c>
      <c r="G152" t="s">
        <v>72</v>
      </c>
    </row>
    <row r="153" spans="1:7">
      <c r="A153">
        <v>67043</v>
      </c>
      <c r="B153" t="s">
        <v>1165</v>
      </c>
      <c r="C153">
        <v>13</v>
      </c>
      <c r="D153">
        <v>67</v>
      </c>
      <c r="E153">
        <v>43</v>
      </c>
      <c r="F153">
        <v>13067043</v>
      </c>
      <c r="G153" t="s">
        <v>72</v>
      </c>
    </row>
    <row r="154" spans="1:7">
      <c r="A154">
        <v>67044</v>
      </c>
      <c r="B154" t="s">
        <v>1166</v>
      </c>
      <c r="C154">
        <v>13</v>
      </c>
      <c r="D154">
        <v>67</v>
      </c>
      <c r="E154">
        <v>44</v>
      </c>
      <c r="F154">
        <v>13067044</v>
      </c>
      <c r="G154" t="s">
        <v>72</v>
      </c>
    </row>
    <row r="155" spans="1:7">
      <c r="A155">
        <v>67045</v>
      </c>
      <c r="B155" t="s">
        <v>1167</v>
      </c>
      <c r="C155">
        <v>13</v>
      </c>
      <c r="D155">
        <v>67</v>
      </c>
      <c r="E155">
        <v>45</v>
      </c>
      <c r="F155">
        <v>13067045</v>
      </c>
      <c r="G155" t="s">
        <v>72</v>
      </c>
    </row>
    <row r="156" spans="1:7">
      <c r="A156">
        <v>67046</v>
      </c>
      <c r="B156" t="s">
        <v>942</v>
      </c>
      <c r="C156">
        <v>13</v>
      </c>
      <c r="D156">
        <v>67</v>
      </c>
      <c r="E156">
        <v>46</v>
      </c>
      <c r="F156">
        <v>13067046</v>
      </c>
      <c r="G156" t="s">
        <v>72</v>
      </c>
    </row>
    <row r="157" spans="1:7">
      <c r="A157">
        <v>67047</v>
      </c>
      <c r="B157" t="s">
        <v>943</v>
      </c>
      <c r="C157">
        <v>13</v>
      </c>
      <c r="D157">
        <v>67</v>
      </c>
      <c r="E157">
        <v>47</v>
      </c>
      <c r="F157">
        <v>13067047</v>
      </c>
      <c r="G157" t="s">
        <v>72</v>
      </c>
    </row>
    <row r="158" spans="1:7">
      <c r="A158">
        <v>68001</v>
      </c>
      <c r="B158" t="s">
        <v>89</v>
      </c>
      <c r="C158">
        <v>13</v>
      </c>
      <c r="D158">
        <v>68</v>
      </c>
      <c r="E158">
        <v>1</v>
      </c>
      <c r="F158">
        <v>13068001</v>
      </c>
      <c r="G158" t="s">
        <v>1815</v>
      </c>
    </row>
    <row r="159" spans="1:7">
      <c r="A159">
        <v>68002</v>
      </c>
      <c r="B159" t="s">
        <v>90</v>
      </c>
      <c r="C159">
        <v>13</v>
      </c>
      <c r="D159">
        <v>68</v>
      </c>
      <c r="E159">
        <v>2</v>
      </c>
      <c r="F159">
        <v>13068002</v>
      </c>
      <c r="G159" t="s">
        <v>1815</v>
      </c>
    </row>
    <row r="160" spans="1:7">
      <c r="A160">
        <v>68003</v>
      </c>
      <c r="B160" t="s">
        <v>91</v>
      </c>
      <c r="C160">
        <v>13</v>
      </c>
      <c r="D160">
        <v>68</v>
      </c>
      <c r="E160">
        <v>3</v>
      </c>
      <c r="F160">
        <v>13068003</v>
      </c>
      <c r="G160" t="s">
        <v>1815</v>
      </c>
    </row>
    <row r="161" spans="1:7">
      <c r="A161">
        <v>68004</v>
      </c>
      <c r="B161" t="s">
        <v>92</v>
      </c>
      <c r="C161">
        <v>13</v>
      </c>
      <c r="D161">
        <v>68</v>
      </c>
      <c r="E161">
        <v>4</v>
      </c>
      <c r="F161">
        <v>13068004</v>
      </c>
      <c r="G161" t="s">
        <v>1815</v>
      </c>
    </row>
    <row r="162" spans="1:7">
      <c r="A162">
        <v>68005</v>
      </c>
      <c r="B162" t="s">
        <v>93</v>
      </c>
      <c r="C162">
        <v>13</v>
      </c>
      <c r="D162">
        <v>68</v>
      </c>
      <c r="E162">
        <v>5</v>
      </c>
      <c r="F162">
        <v>13068005</v>
      </c>
      <c r="G162" t="s">
        <v>1815</v>
      </c>
    </row>
    <row r="163" spans="1:7">
      <c r="A163">
        <v>68006</v>
      </c>
      <c r="B163" t="s">
        <v>94</v>
      </c>
      <c r="C163">
        <v>13</v>
      </c>
      <c r="D163">
        <v>68</v>
      </c>
      <c r="E163">
        <v>6</v>
      </c>
      <c r="F163">
        <v>13068006</v>
      </c>
      <c r="G163" t="s">
        <v>1815</v>
      </c>
    </row>
    <row r="164" spans="1:7">
      <c r="A164">
        <v>68007</v>
      </c>
      <c r="B164" t="s">
        <v>95</v>
      </c>
      <c r="C164">
        <v>13</v>
      </c>
      <c r="D164">
        <v>68</v>
      </c>
      <c r="E164">
        <v>7</v>
      </c>
      <c r="F164">
        <v>13068007</v>
      </c>
      <c r="G164" t="s">
        <v>1815</v>
      </c>
    </row>
    <row r="165" spans="1:7">
      <c r="A165">
        <v>68008</v>
      </c>
      <c r="B165" t="s">
        <v>96</v>
      </c>
      <c r="C165">
        <v>13</v>
      </c>
      <c r="D165">
        <v>68</v>
      </c>
      <c r="E165">
        <v>8</v>
      </c>
      <c r="F165">
        <v>13068008</v>
      </c>
      <c r="G165" t="s">
        <v>1815</v>
      </c>
    </row>
    <row r="166" spans="1:7">
      <c r="A166">
        <v>68009</v>
      </c>
      <c r="B166" t="s">
        <v>97</v>
      </c>
      <c r="C166">
        <v>13</v>
      </c>
      <c r="D166">
        <v>68</v>
      </c>
      <c r="E166">
        <v>9</v>
      </c>
      <c r="F166">
        <v>13068009</v>
      </c>
      <c r="G166" t="s">
        <v>1815</v>
      </c>
    </row>
    <row r="167" spans="1:7">
      <c r="A167">
        <v>68010</v>
      </c>
      <c r="B167" t="s">
        <v>98</v>
      </c>
      <c r="C167">
        <v>13</v>
      </c>
      <c r="D167">
        <v>68</v>
      </c>
      <c r="E167">
        <v>10</v>
      </c>
      <c r="F167">
        <v>13068010</v>
      </c>
      <c r="G167" t="s">
        <v>1815</v>
      </c>
    </row>
    <row r="168" spans="1:7">
      <c r="A168">
        <v>68011</v>
      </c>
      <c r="B168" t="s">
        <v>99</v>
      </c>
      <c r="C168">
        <v>13</v>
      </c>
      <c r="D168">
        <v>68</v>
      </c>
      <c r="E168">
        <v>11</v>
      </c>
      <c r="F168">
        <v>13068011</v>
      </c>
      <c r="G168" t="s">
        <v>1815</v>
      </c>
    </row>
    <row r="169" spans="1:7">
      <c r="A169">
        <v>68012</v>
      </c>
      <c r="B169" t="s">
        <v>100</v>
      </c>
      <c r="C169">
        <v>13</v>
      </c>
      <c r="D169">
        <v>68</v>
      </c>
      <c r="E169">
        <v>12</v>
      </c>
      <c r="F169">
        <v>13068012</v>
      </c>
      <c r="G169" t="s">
        <v>1815</v>
      </c>
    </row>
    <row r="170" spans="1:7">
      <c r="A170">
        <v>68013</v>
      </c>
      <c r="B170" t="s">
        <v>101</v>
      </c>
      <c r="C170">
        <v>13</v>
      </c>
      <c r="D170">
        <v>68</v>
      </c>
      <c r="E170">
        <v>13</v>
      </c>
      <c r="F170">
        <v>13068013</v>
      </c>
      <c r="G170" t="s">
        <v>1815</v>
      </c>
    </row>
    <row r="171" spans="1:7">
      <c r="A171">
        <v>68014</v>
      </c>
      <c r="B171" t="s">
        <v>102</v>
      </c>
      <c r="C171">
        <v>13</v>
      </c>
      <c r="D171">
        <v>68</v>
      </c>
      <c r="E171">
        <v>14</v>
      </c>
      <c r="F171">
        <v>13068014</v>
      </c>
      <c r="G171" t="s">
        <v>1815</v>
      </c>
    </row>
    <row r="172" spans="1:7">
      <c r="A172">
        <v>68015</v>
      </c>
      <c r="B172" t="s">
        <v>1499</v>
      </c>
      <c r="C172">
        <v>13</v>
      </c>
      <c r="D172">
        <v>68</v>
      </c>
      <c r="E172">
        <v>15</v>
      </c>
      <c r="F172">
        <v>13068015</v>
      </c>
      <c r="G172" t="s">
        <v>1815</v>
      </c>
    </row>
    <row r="173" spans="1:7">
      <c r="A173">
        <v>68016</v>
      </c>
      <c r="B173" t="s">
        <v>1500</v>
      </c>
      <c r="C173">
        <v>13</v>
      </c>
      <c r="D173">
        <v>68</v>
      </c>
      <c r="E173">
        <v>16</v>
      </c>
      <c r="F173">
        <v>13068016</v>
      </c>
      <c r="G173" t="s">
        <v>1815</v>
      </c>
    </row>
    <row r="174" spans="1:7">
      <c r="A174">
        <v>68017</v>
      </c>
      <c r="B174" t="s">
        <v>1501</v>
      </c>
      <c r="C174">
        <v>13</v>
      </c>
      <c r="D174">
        <v>68</v>
      </c>
      <c r="E174">
        <v>17</v>
      </c>
      <c r="F174">
        <v>13068017</v>
      </c>
      <c r="G174" t="s">
        <v>1815</v>
      </c>
    </row>
    <row r="175" spans="1:7">
      <c r="A175">
        <v>68018</v>
      </c>
      <c r="B175" t="s">
        <v>1502</v>
      </c>
      <c r="C175">
        <v>13</v>
      </c>
      <c r="D175">
        <v>68</v>
      </c>
      <c r="E175">
        <v>18</v>
      </c>
      <c r="F175">
        <v>13068018</v>
      </c>
      <c r="G175" t="s">
        <v>1815</v>
      </c>
    </row>
    <row r="176" spans="1:7">
      <c r="A176">
        <v>68019</v>
      </c>
      <c r="B176" t="s">
        <v>1503</v>
      </c>
      <c r="C176">
        <v>13</v>
      </c>
      <c r="D176">
        <v>68</v>
      </c>
      <c r="E176">
        <v>19</v>
      </c>
      <c r="F176">
        <v>13068019</v>
      </c>
      <c r="G176" t="s">
        <v>1815</v>
      </c>
    </row>
    <row r="177" spans="1:7">
      <c r="A177">
        <v>68020</v>
      </c>
      <c r="B177" t="s">
        <v>216</v>
      </c>
      <c r="C177">
        <v>13</v>
      </c>
      <c r="D177">
        <v>68</v>
      </c>
      <c r="E177">
        <v>20</v>
      </c>
      <c r="F177">
        <v>13068020</v>
      </c>
      <c r="G177" t="s">
        <v>1815</v>
      </c>
    </row>
    <row r="178" spans="1:7">
      <c r="A178">
        <v>68021</v>
      </c>
      <c r="B178" t="s">
        <v>217</v>
      </c>
      <c r="C178">
        <v>13</v>
      </c>
      <c r="D178">
        <v>68</v>
      </c>
      <c r="E178">
        <v>21</v>
      </c>
      <c r="F178">
        <v>13068021</v>
      </c>
      <c r="G178" t="s">
        <v>1815</v>
      </c>
    </row>
    <row r="179" spans="1:7">
      <c r="A179">
        <v>68022</v>
      </c>
      <c r="B179" t="s">
        <v>218</v>
      </c>
      <c r="C179">
        <v>13</v>
      </c>
      <c r="D179">
        <v>68</v>
      </c>
      <c r="E179">
        <v>22</v>
      </c>
      <c r="F179">
        <v>13068022</v>
      </c>
      <c r="G179" t="s">
        <v>1815</v>
      </c>
    </row>
    <row r="180" spans="1:7">
      <c r="A180">
        <v>68023</v>
      </c>
      <c r="B180" t="s">
        <v>219</v>
      </c>
      <c r="C180">
        <v>13</v>
      </c>
      <c r="D180">
        <v>68</v>
      </c>
      <c r="E180">
        <v>23</v>
      </c>
      <c r="F180">
        <v>13068023</v>
      </c>
      <c r="G180" t="s">
        <v>1815</v>
      </c>
    </row>
    <row r="181" spans="1:7">
      <c r="A181">
        <v>68024</v>
      </c>
      <c r="B181" t="s">
        <v>220</v>
      </c>
      <c r="C181">
        <v>13</v>
      </c>
      <c r="D181">
        <v>68</v>
      </c>
      <c r="E181">
        <v>24</v>
      </c>
      <c r="F181">
        <v>13068024</v>
      </c>
      <c r="G181" t="s">
        <v>1815</v>
      </c>
    </row>
    <row r="182" spans="1:7">
      <c r="A182">
        <v>68025</v>
      </c>
      <c r="B182" t="s">
        <v>221</v>
      </c>
      <c r="C182">
        <v>13</v>
      </c>
      <c r="D182">
        <v>68</v>
      </c>
      <c r="E182">
        <v>25</v>
      </c>
      <c r="F182">
        <v>13068025</v>
      </c>
      <c r="G182" t="s">
        <v>1815</v>
      </c>
    </row>
    <row r="183" spans="1:7">
      <c r="A183">
        <v>68026</v>
      </c>
      <c r="B183" t="s">
        <v>222</v>
      </c>
      <c r="C183">
        <v>13</v>
      </c>
      <c r="D183">
        <v>68</v>
      </c>
      <c r="E183">
        <v>26</v>
      </c>
      <c r="F183">
        <v>13068026</v>
      </c>
      <c r="G183" t="s">
        <v>1815</v>
      </c>
    </row>
    <row r="184" spans="1:7">
      <c r="A184">
        <v>68027</v>
      </c>
      <c r="B184" t="s">
        <v>223</v>
      </c>
      <c r="C184">
        <v>13</v>
      </c>
      <c r="D184">
        <v>68</v>
      </c>
      <c r="E184">
        <v>27</v>
      </c>
      <c r="F184">
        <v>13068027</v>
      </c>
      <c r="G184" t="s">
        <v>1815</v>
      </c>
    </row>
    <row r="185" spans="1:7">
      <c r="A185">
        <v>68028</v>
      </c>
      <c r="B185" t="s">
        <v>224</v>
      </c>
      <c r="C185">
        <v>13</v>
      </c>
      <c r="D185">
        <v>68</v>
      </c>
      <c r="E185">
        <v>28</v>
      </c>
      <c r="F185">
        <v>13068028</v>
      </c>
      <c r="G185" t="s">
        <v>1815</v>
      </c>
    </row>
    <row r="186" spans="1:7">
      <c r="A186">
        <v>68029</v>
      </c>
      <c r="B186" t="s">
        <v>225</v>
      </c>
      <c r="C186">
        <v>13</v>
      </c>
      <c r="D186">
        <v>68</v>
      </c>
      <c r="E186">
        <v>29</v>
      </c>
      <c r="F186">
        <v>13068029</v>
      </c>
      <c r="G186" t="s">
        <v>1815</v>
      </c>
    </row>
    <row r="187" spans="1:7">
      <c r="A187">
        <v>68030</v>
      </c>
      <c r="B187" t="s">
        <v>226</v>
      </c>
      <c r="C187">
        <v>13</v>
      </c>
      <c r="D187">
        <v>68</v>
      </c>
      <c r="E187">
        <v>30</v>
      </c>
      <c r="F187">
        <v>13068030</v>
      </c>
      <c r="G187" t="s">
        <v>1815</v>
      </c>
    </row>
    <row r="188" spans="1:7">
      <c r="A188">
        <v>68031</v>
      </c>
      <c r="B188" t="s">
        <v>227</v>
      </c>
      <c r="C188">
        <v>13</v>
      </c>
      <c r="D188">
        <v>68</v>
      </c>
      <c r="E188">
        <v>31</v>
      </c>
      <c r="F188">
        <v>13068031</v>
      </c>
      <c r="G188" t="s">
        <v>1815</v>
      </c>
    </row>
    <row r="189" spans="1:7">
      <c r="A189">
        <v>68032</v>
      </c>
      <c r="B189" t="s">
        <v>228</v>
      </c>
      <c r="C189">
        <v>13</v>
      </c>
      <c r="D189">
        <v>68</v>
      </c>
      <c r="E189">
        <v>32</v>
      </c>
      <c r="F189">
        <v>13068032</v>
      </c>
      <c r="G189" t="s">
        <v>1815</v>
      </c>
    </row>
    <row r="190" spans="1:7">
      <c r="A190">
        <v>68033</v>
      </c>
      <c r="B190" t="s">
        <v>229</v>
      </c>
      <c r="C190">
        <v>13</v>
      </c>
      <c r="D190">
        <v>68</v>
      </c>
      <c r="E190">
        <v>33</v>
      </c>
      <c r="F190">
        <v>13068033</v>
      </c>
      <c r="G190" t="s">
        <v>1815</v>
      </c>
    </row>
    <row r="191" spans="1:7">
      <c r="A191">
        <v>68034</v>
      </c>
      <c r="B191" t="s">
        <v>2170</v>
      </c>
      <c r="C191">
        <v>13</v>
      </c>
      <c r="D191">
        <v>68</v>
      </c>
      <c r="E191">
        <v>34</v>
      </c>
      <c r="F191">
        <v>13068034</v>
      </c>
      <c r="G191" t="s">
        <v>1815</v>
      </c>
    </row>
    <row r="192" spans="1:7">
      <c r="A192">
        <v>68035</v>
      </c>
      <c r="B192" t="s">
        <v>2171</v>
      </c>
      <c r="C192">
        <v>13</v>
      </c>
      <c r="D192">
        <v>68</v>
      </c>
      <c r="E192">
        <v>35</v>
      </c>
      <c r="F192">
        <v>13068035</v>
      </c>
      <c r="G192" t="s">
        <v>1815</v>
      </c>
    </row>
    <row r="193" spans="1:7">
      <c r="A193">
        <v>68036</v>
      </c>
      <c r="B193" t="s">
        <v>2172</v>
      </c>
      <c r="C193">
        <v>13</v>
      </c>
      <c r="D193">
        <v>68</v>
      </c>
      <c r="E193">
        <v>36</v>
      </c>
      <c r="F193">
        <v>13068036</v>
      </c>
      <c r="G193" t="s">
        <v>1815</v>
      </c>
    </row>
    <row r="194" spans="1:7">
      <c r="A194">
        <v>68037</v>
      </c>
      <c r="B194" t="s">
        <v>2173</v>
      </c>
      <c r="C194">
        <v>13</v>
      </c>
      <c r="D194">
        <v>68</v>
      </c>
      <c r="E194">
        <v>37</v>
      </c>
      <c r="F194">
        <v>13068037</v>
      </c>
      <c r="G194" t="s">
        <v>1815</v>
      </c>
    </row>
    <row r="195" spans="1:7">
      <c r="A195">
        <v>68038</v>
      </c>
      <c r="B195" t="s">
        <v>2174</v>
      </c>
      <c r="C195">
        <v>13</v>
      </c>
      <c r="D195">
        <v>68</v>
      </c>
      <c r="E195">
        <v>38</v>
      </c>
      <c r="F195">
        <v>13068038</v>
      </c>
      <c r="G195" t="s">
        <v>1815</v>
      </c>
    </row>
    <row r="196" spans="1:7">
      <c r="A196">
        <v>68039</v>
      </c>
      <c r="B196" t="s">
        <v>2175</v>
      </c>
      <c r="C196">
        <v>13</v>
      </c>
      <c r="D196">
        <v>68</v>
      </c>
      <c r="E196">
        <v>39</v>
      </c>
      <c r="F196">
        <v>13068039</v>
      </c>
      <c r="G196" t="s">
        <v>1815</v>
      </c>
    </row>
    <row r="197" spans="1:7">
      <c r="A197">
        <v>68040</v>
      </c>
      <c r="B197" t="s">
        <v>1739</v>
      </c>
      <c r="C197">
        <v>13</v>
      </c>
      <c r="D197">
        <v>68</v>
      </c>
      <c r="E197">
        <v>40</v>
      </c>
      <c r="F197">
        <v>13068040</v>
      </c>
      <c r="G197" t="s">
        <v>1815</v>
      </c>
    </row>
    <row r="198" spans="1:7">
      <c r="A198">
        <v>68041</v>
      </c>
      <c r="B198" t="s">
        <v>1740</v>
      </c>
      <c r="C198">
        <v>13</v>
      </c>
      <c r="D198">
        <v>68</v>
      </c>
      <c r="E198">
        <v>41</v>
      </c>
      <c r="F198">
        <v>13068041</v>
      </c>
      <c r="G198" t="s">
        <v>1815</v>
      </c>
    </row>
    <row r="199" spans="1:7">
      <c r="A199">
        <v>68042</v>
      </c>
      <c r="B199" t="s">
        <v>1741</v>
      </c>
      <c r="C199">
        <v>13</v>
      </c>
      <c r="D199">
        <v>68</v>
      </c>
      <c r="E199">
        <v>42</v>
      </c>
      <c r="F199">
        <v>13068042</v>
      </c>
      <c r="G199" t="s">
        <v>1815</v>
      </c>
    </row>
    <row r="200" spans="1:7">
      <c r="A200">
        <v>68043</v>
      </c>
      <c r="B200" t="s">
        <v>1742</v>
      </c>
      <c r="C200">
        <v>13</v>
      </c>
      <c r="D200">
        <v>68</v>
      </c>
      <c r="E200">
        <v>43</v>
      </c>
      <c r="F200">
        <v>13068043</v>
      </c>
      <c r="G200" t="s">
        <v>1815</v>
      </c>
    </row>
    <row r="201" spans="1:7">
      <c r="A201">
        <v>68044</v>
      </c>
      <c r="B201" t="s">
        <v>1743</v>
      </c>
      <c r="C201">
        <v>13</v>
      </c>
      <c r="D201">
        <v>68</v>
      </c>
      <c r="E201">
        <v>44</v>
      </c>
      <c r="F201">
        <v>13068044</v>
      </c>
      <c r="G201" t="s">
        <v>1815</v>
      </c>
    </row>
    <row r="202" spans="1:7">
      <c r="A202">
        <v>68045</v>
      </c>
      <c r="B202" t="s">
        <v>1744</v>
      </c>
      <c r="C202">
        <v>13</v>
      </c>
      <c r="D202">
        <v>68</v>
      </c>
      <c r="E202">
        <v>45</v>
      </c>
      <c r="F202">
        <v>13068045</v>
      </c>
      <c r="G202" t="s">
        <v>1815</v>
      </c>
    </row>
    <row r="203" spans="1:7">
      <c r="A203">
        <v>68046</v>
      </c>
      <c r="B203" t="s">
        <v>1745</v>
      </c>
      <c r="C203">
        <v>13</v>
      </c>
      <c r="D203">
        <v>68</v>
      </c>
      <c r="E203">
        <v>46</v>
      </c>
      <c r="F203">
        <v>13068046</v>
      </c>
      <c r="G203" t="s">
        <v>1815</v>
      </c>
    </row>
    <row r="204" spans="1:7">
      <c r="A204">
        <v>69001</v>
      </c>
      <c r="B204" t="s">
        <v>1746</v>
      </c>
      <c r="C204">
        <v>13</v>
      </c>
      <c r="D204">
        <v>69</v>
      </c>
      <c r="E204">
        <v>1</v>
      </c>
      <c r="F204">
        <v>13069001</v>
      </c>
      <c r="G204" t="s">
        <v>1747</v>
      </c>
    </row>
    <row r="205" spans="1:7">
      <c r="A205">
        <v>69002</v>
      </c>
      <c r="B205" t="s">
        <v>1748</v>
      </c>
      <c r="C205">
        <v>13</v>
      </c>
      <c r="D205">
        <v>69</v>
      </c>
      <c r="E205">
        <v>2</v>
      </c>
      <c r="F205">
        <v>13069002</v>
      </c>
      <c r="G205" t="s">
        <v>1747</v>
      </c>
    </row>
    <row r="206" spans="1:7">
      <c r="A206">
        <v>69003</v>
      </c>
      <c r="B206" t="s">
        <v>1317</v>
      </c>
      <c r="C206">
        <v>13</v>
      </c>
      <c r="D206">
        <v>69</v>
      </c>
      <c r="E206">
        <v>3</v>
      </c>
      <c r="F206">
        <v>13069003</v>
      </c>
      <c r="G206" t="s">
        <v>1747</v>
      </c>
    </row>
    <row r="207" spans="1:7">
      <c r="A207">
        <v>69004</v>
      </c>
      <c r="B207" t="s">
        <v>1318</v>
      </c>
      <c r="C207">
        <v>13</v>
      </c>
      <c r="D207">
        <v>69</v>
      </c>
      <c r="E207">
        <v>4</v>
      </c>
      <c r="F207">
        <v>13069004</v>
      </c>
      <c r="G207" t="s">
        <v>1747</v>
      </c>
    </row>
    <row r="208" spans="1:7">
      <c r="A208">
        <v>69005</v>
      </c>
      <c r="B208" t="s">
        <v>1319</v>
      </c>
      <c r="C208">
        <v>13</v>
      </c>
      <c r="D208">
        <v>69</v>
      </c>
      <c r="E208">
        <v>5</v>
      </c>
      <c r="F208">
        <v>13069005</v>
      </c>
      <c r="G208" t="s">
        <v>1747</v>
      </c>
    </row>
    <row r="209" spans="1:7">
      <c r="A209">
        <v>69006</v>
      </c>
      <c r="B209" t="s">
        <v>1320</v>
      </c>
      <c r="C209">
        <v>13</v>
      </c>
      <c r="D209">
        <v>69</v>
      </c>
      <c r="E209">
        <v>6</v>
      </c>
      <c r="F209">
        <v>13069006</v>
      </c>
      <c r="G209" t="s">
        <v>1747</v>
      </c>
    </row>
    <row r="210" spans="1:7">
      <c r="A210">
        <v>69007</v>
      </c>
      <c r="B210" t="s">
        <v>1321</v>
      </c>
      <c r="C210">
        <v>13</v>
      </c>
      <c r="D210">
        <v>69</v>
      </c>
      <c r="E210">
        <v>7</v>
      </c>
      <c r="F210">
        <v>13069007</v>
      </c>
      <c r="G210" t="s">
        <v>1747</v>
      </c>
    </row>
    <row r="211" spans="1:7">
      <c r="A211">
        <v>69008</v>
      </c>
      <c r="B211" t="s">
        <v>1322</v>
      </c>
      <c r="C211">
        <v>13</v>
      </c>
      <c r="D211">
        <v>69</v>
      </c>
      <c r="E211">
        <v>8</v>
      </c>
      <c r="F211">
        <v>13069008</v>
      </c>
      <c r="G211" t="s">
        <v>1747</v>
      </c>
    </row>
    <row r="212" spans="1:7">
      <c r="A212">
        <v>69009</v>
      </c>
      <c r="B212" t="s">
        <v>1323</v>
      </c>
      <c r="C212">
        <v>13</v>
      </c>
      <c r="D212">
        <v>69</v>
      </c>
      <c r="E212">
        <v>9</v>
      </c>
      <c r="F212">
        <v>13069009</v>
      </c>
      <c r="G212" t="s">
        <v>1747</v>
      </c>
    </row>
    <row r="213" spans="1:7">
      <c r="A213">
        <v>69010</v>
      </c>
      <c r="B213" t="s">
        <v>1324</v>
      </c>
      <c r="C213">
        <v>13</v>
      </c>
      <c r="D213">
        <v>69</v>
      </c>
      <c r="E213">
        <v>10</v>
      </c>
      <c r="F213">
        <v>13069010</v>
      </c>
      <c r="G213" t="s">
        <v>1747</v>
      </c>
    </row>
    <row r="214" spans="1:7">
      <c r="A214">
        <v>69011</v>
      </c>
      <c r="B214" t="s">
        <v>901</v>
      </c>
      <c r="C214">
        <v>13</v>
      </c>
      <c r="D214">
        <v>69</v>
      </c>
      <c r="E214">
        <v>11</v>
      </c>
      <c r="F214">
        <v>13069011</v>
      </c>
      <c r="G214" t="s">
        <v>1747</v>
      </c>
    </row>
    <row r="215" spans="1:7">
      <c r="A215">
        <v>69012</v>
      </c>
      <c r="B215" t="s">
        <v>902</v>
      </c>
      <c r="C215">
        <v>13</v>
      </c>
      <c r="D215">
        <v>69</v>
      </c>
      <c r="E215">
        <v>12</v>
      </c>
      <c r="F215">
        <v>13069012</v>
      </c>
      <c r="G215" t="s">
        <v>1747</v>
      </c>
    </row>
    <row r="216" spans="1:7">
      <c r="A216">
        <v>69013</v>
      </c>
      <c r="B216" t="s">
        <v>903</v>
      </c>
      <c r="C216">
        <v>13</v>
      </c>
      <c r="D216">
        <v>69</v>
      </c>
      <c r="E216">
        <v>13</v>
      </c>
      <c r="F216">
        <v>13069013</v>
      </c>
      <c r="G216" t="s">
        <v>1747</v>
      </c>
    </row>
    <row r="217" spans="1:7">
      <c r="A217">
        <v>69014</v>
      </c>
      <c r="B217" t="s">
        <v>904</v>
      </c>
      <c r="C217">
        <v>13</v>
      </c>
      <c r="D217">
        <v>69</v>
      </c>
      <c r="E217">
        <v>14</v>
      </c>
      <c r="F217">
        <v>13069014</v>
      </c>
      <c r="G217" t="s">
        <v>1747</v>
      </c>
    </row>
    <row r="218" spans="1:7">
      <c r="A218">
        <v>69015</v>
      </c>
      <c r="B218" t="s">
        <v>905</v>
      </c>
      <c r="C218">
        <v>13</v>
      </c>
      <c r="D218">
        <v>69</v>
      </c>
      <c r="E218">
        <v>15</v>
      </c>
      <c r="F218">
        <v>13069015</v>
      </c>
      <c r="G218" t="s">
        <v>1747</v>
      </c>
    </row>
    <row r="219" spans="1:7">
      <c r="A219">
        <v>69016</v>
      </c>
      <c r="B219" t="s">
        <v>906</v>
      </c>
      <c r="C219">
        <v>13</v>
      </c>
      <c r="D219">
        <v>69</v>
      </c>
      <c r="E219">
        <v>16</v>
      </c>
      <c r="F219">
        <v>13069016</v>
      </c>
      <c r="G219" t="s">
        <v>1747</v>
      </c>
    </row>
    <row r="220" spans="1:7">
      <c r="A220">
        <v>69017</v>
      </c>
      <c r="B220" t="s">
        <v>907</v>
      </c>
      <c r="C220">
        <v>13</v>
      </c>
      <c r="D220">
        <v>69</v>
      </c>
      <c r="E220">
        <v>17</v>
      </c>
      <c r="F220">
        <v>13069017</v>
      </c>
      <c r="G220" t="s">
        <v>1747</v>
      </c>
    </row>
    <row r="221" spans="1:7">
      <c r="A221">
        <v>69018</v>
      </c>
      <c r="B221" t="s">
        <v>908</v>
      </c>
      <c r="C221">
        <v>13</v>
      </c>
      <c r="D221">
        <v>69</v>
      </c>
      <c r="E221">
        <v>18</v>
      </c>
      <c r="F221">
        <v>13069018</v>
      </c>
      <c r="G221" t="s">
        <v>1747</v>
      </c>
    </row>
    <row r="222" spans="1:7">
      <c r="A222">
        <v>69019</v>
      </c>
      <c r="B222" t="s">
        <v>909</v>
      </c>
      <c r="C222">
        <v>13</v>
      </c>
      <c r="D222">
        <v>69</v>
      </c>
      <c r="E222">
        <v>19</v>
      </c>
      <c r="F222">
        <v>13069019</v>
      </c>
      <c r="G222" t="s">
        <v>1747</v>
      </c>
    </row>
    <row r="223" spans="1:7">
      <c r="A223">
        <v>69020</v>
      </c>
      <c r="B223" t="s">
        <v>910</v>
      </c>
      <c r="C223">
        <v>13</v>
      </c>
      <c r="D223">
        <v>69</v>
      </c>
      <c r="E223">
        <v>20</v>
      </c>
      <c r="F223">
        <v>13069020</v>
      </c>
      <c r="G223" t="s">
        <v>1747</v>
      </c>
    </row>
    <row r="224" spans="1:7">
      <c r="A224">
        <v>69021</v>
      </c>
      <c r="B224" t="s">
        <v>911</v>
      </c>
      <c r="C224">
        <v>13</v>
      </c>
      <c r="D224">
        <v>69</v>
      </c>
      <c r="E224">
        <v>21</v>
      </c>
      <c r="F224">
        <v>13069021</v>
      </c>
      <c r="G224" t="s">
        <v>1747</v>
      </c>
    </row>
    <row r="225" spans="1:7">
      <c r="A225">
        <v>69022</v>
      </c>
      <c r="B225" t="s">
        <v>912</v>
      </c>
      <c r="C225">
        <v>13</v>
      </c>
      <c r="D225">
        <v>69</v>
      </c>
      <c r="E225">
        <v>22</v>
      </c>
      <c r="F225">
        <v>13069022</v>
      </c>
      <c r="G225" t="s">
        <v>1747</v>
      </c>
    </row>
    <row r="226" spans="1:7">
      <c r="A226">
        <v>69023</v>
      </c>
      <c r="B226" t="s">
        <v>913</v>
      </c>
      <c r="C226">
        <v>13</v>
      </c>
      <c r="D226">
        <v>69</v>
      </c>
      <c r="E226">
        <v>23</v>
      </c>
      <c r="F226">
        <v>13069023</v>
      </c>
      <c r="G226" t="s">
        <v>1747</v>
      </c>
    </row>
    <row r="227" spans="1:7">
      <c r="A227">
        <v>69024</v>
      </c>
      <c r="B227" t="s">
        <v>914</v>
      </c>
      <c r="C227">
        <v>13</v>
      </c>
      <c r="D227">
        <v>69</v>
      </c>
      <c r="E227">
        <v>24</v>
      </c>
      <c r="F227">
        <v>13069024</v>
      </c>
      <c r="G227" t="s">
        <v>1747</v>
      </c>
    </row>
    <row r="228" spans="1:7">
      <c r="A228">
        <v>69025</v>
      </c>
      <c r="B228" t="s">
        <v>915</v>
      </c>
      <c r="C228">
        <v>13</v>
      </c>
      <c r="D228">
        <v>69</v>
      </c>
      <c r="E228">
        <v>25</v>
      </c>
      <c r="F228">
        <v>13069025</v>
      </c>
      <c r="G228" t="s">
        <v>1747</v>
      </c>
    </row>
    <row r="229" spans="1:7">
      <c r="A229">
        <v>69026</v>
      </c>
      <c r="B229" t="s">
        <v>916</v>
      </c>
      <c r="C229">
        <v>13</v>
      </c>
      <c r="D229">
        <v>69</v>
      </c>
      <c r="E229">
        <v>26</v>
      </c>
      <c r="F229">
        <v>13069026</v>
      </c>
      <c r="G229" t="s">
        <v>1747</v>
      </c>
    </row>
    <row r="230" spans="1:7">
      <c r="A230">
        <v>69027</v>
      </c>
      <c r="B230" t="s">
        <v>917</v>
      </c>
      <c r="C230">
        <v>13</v>
      </c>
      <c r="D230">
        <v>69</v>
      </c>
      <c r="E230">
        <v>27</v>
      </c>
      <c r="F230">
        <v>13069027</v>
      </c>
      <c r="G230" t="s">
        <v>1747</v>
      </c>
    </row>
    <row r="231" spans="1:7">
      <c r="A231">
        <v>69028</v>
      </c>
      <c r="B231" t="s">
        <v>2163</v>
      </c>
      <c r="C231">
        <v>13</v>
      </c>
      <c r="D231">
        <v>69</v>
      </c>
      <c r="E231">
        <v>28</v>
      </c>
      <c r="F231">
        <v>13069028</v>
      </c>
      <c r="G231" t="s">
        <v>1747</v>
      </c>
    </row>
    <row r="232" spans="1:7">
      <c r="A232">
        <v>69029</v>
      </c>
      <c r="B232" t="s">
        <v>2164</v>
      </c>
      <c r="C232">
        <v>13</v>
      </c>
      <c r="D232">
        <v>69</v>
      </c>
      <c r="E232">
        <v>29</v>
      </c>
      <c r="F232">
        <v>13069029</v>
      </c>
      <c r="G232" t="s">
        <v>1747</v>
      </c>
    </row>
    <row r="233" spans="1:7">
      <c r="A233">
        <v>69030</v>
      </c>
      <c r="B233" t="s">
        <v>2165</v>
      </c>
      <c r="C233">
        <v>13</v>
      </c>
      <c r="D233">
        <v>69</v>
      </c>
      <c r="E233">
        <v>30</v>
      </c>
      <c r="F233">
        <v>13069030</v>
      </c>
      <c r="G233" t="s">
        <v>1747</v>
      </c>
    </row>
    <row r="234" spans="1:7">
      <c r="A234">
        <v>69031</v>
      </c>
      <c r="B234" t="s">
        <v>2166</v>
      </c>
      <c r="C234">
        <v>13</v>
      </c>
      <c r="D234">
        <v>69</v>
      </c>
      <c r="E234">
        <v>31</v>
      </c>
      <c r="F234">
        <v>13069031</v>
      </c>
      <c r="G234" t="s">
        <v>1747</v>
      </c>
    </row>
    <row r="235" spans="1:7">
      <c r="A235">
        <v>69032</v>
      </c>
      <c r="B235" t="s">
        <v>2167</v>
      </c>
      <c r="C235">
        <v>13</v>
      </c>
      <c r="D235">
        <v>69</v>
      </c>
      <c r="E235">
        <v>32</v>
      </c>
      <c r="F235">
        <v>13069032</v>
      </c>
      <c r="G235" t="s">
        <v>1747</v>
      </c>
    </row>
    <row r="236" spans="1:7">
      <c r="A236">
        <v>69033</v>
      </c>
      <c r="B236" t="s">
        <v>1095</v>
      </c>
      <c r="C236">
        <v>13</v>
      </c>
      <c r="D236">
        <v>69</v>
      </c>
      <c r="E236">
        <v>33</v>
      </c>
      <c r="F236">
        <v>13069033</v>
      </c>
      <c r="G236" t="s">
        <v>1747</v>
      </c>
    </row>
    <row r="237" spans="1:7">
      <c r="A237">
        <v>69034</v>
      </c>
      <c r="B237" t="s">
        <v>1096</v>
      </c>
      <c r="C237">
        <v>13</v>
      </c>
      <c r="D237">
        <v>69</v>
      </c>
      <c r="E237">
        <v>34</v>
      </c>
      <c r="F237">
        <v>13069034</v>
      </c>
      <c r="G237" t="s">
        <v>1747</v>
      </c>
    </row>
    <row r="238" spans="1:7">
      <c r="A238">
        <v>69035</v>
      </c>
      <c r="B238" t="s">
        <v>1097</v>
      </c>
      <c r="C238">
        <v>13</v>
      </c>
      <c r="D238">
        <v>69</v>
      </c>
      <c r="E238">
        <v>35</v>
      </c>
      <c r="F238">
        <v>13069035</v>
      </c>
      <c r="G238" t="s">
        <v>1747</v>
      </c>
    </row>
    <row r="239" spans="1:7">
      <c r="A239">
        <v>69036</v>
      </c>
      <c r="B239" t="s">
        <v>1098</v>
      </c>
      <c r="C239">
        <v>13</v>
      </c>
      <c r="D239">
        <v>69</v>
      </c>
      <c r="E239">
        <v>36</v>
      </c>
      <c r="F239">
        <v>13069036</v>
      </c>
      <c r="G239" t="s">
        <v>1747</v>
      </c>
    </row>
    <row r="240" spans="1:7">
      <c r="A240">
        <v>69037</v>
      </c>
      <c r="B240" t="s">
        <v>1099</v>
      </c>
      <c r="C240">
        <v>13</v>
      </c>
      <c r="D240">
        <v>69</v>
      </c>
      <c r="E240">
        <v>37</v>
      </c>
      <c r="F240">
        <v>13069037</v>
      </c>
      <c r="G240" t="s">
        <v>1747</v>
      </c>
    </row>
    <row r="241" spans="1:7">
      <c r="A241">
        <v>69038</v>
      </c>
      <c r="B241" t="s">
        <v>1100</v>
      </c>
      <c r="C241">
        <v>13</v>
      </c>
      <c r="D241">
        <v>69</v>
      </c>
      <c r="E241">
        <v>38</v>
      </c>
      <c r="F241">
        <v>13069038</v>
      </c>
      <c r="G241" t="s">
        <v>1747</v>
      </c>
    </row>
    <row r="242" spans="1:7">
      <c r="A242">
        <v>69039</v>
      </c>
      <c r="B242" t="s">
        <v>1831</v>
      </c>
      <c r="C242">
        <v>13</v>
      </c>
      <c r="D242">
        <v>69</v>
      </c>
      <c r="E242">
        <v>39</v>
      </c>
      <c r="F242">
        <v>13069039</v>
      </c>
      <c r="G242" t="s">
        <v>1747</v>
      </c>
    </row>
    <row r="243" spans="1:7">
      <c r="A243">
        <v>69040</v>
      </c>
      <c r="B243" t="s">
        <v>1832</v>
      </c>
      <c r="C243">
        <v>13</v>
      </c>
      <c r="D243">
        <v>69</v>
      </c>
      <c r="E243">
        <v>40</v>
      </c>
      <c r="F243">
        <v>13069040</v>
      </c>
      <c r="G243" t="s">
        <v>1747</v>
      </c>
    </row>
    <row r="244" spans="1:7">
      <c r="A244">
        <v>69041</v>
      </c>
      <c r="B244" t="s">
        <v>1833</v>
      </c>
      <c r="C244">
        <v>13</v>
      </c>
      <c r="D244">
        <v>69</v>
      </c>
      <c r="E244">
        <v>41</v>
      </c>
      <c r="F244">
        <v>13069041</v>
      </c>
      <c r="G244" t="s">
        <v>1747</v>
      </c>
    </row>
    <row r="245" spans="1:7">
      <c r="A245">
        <v>69042</v>
      </c>
      <c r="B245" t="s">
        <v>1672</v>
      </c>
      <c r="C245">
        <v>13</v>
      </c>
      <c r="D245">
        <v>69</v>
      </c>
      <c r="E245">
        <v>42</v>
      </c>
      <c r="F245">
        <v>13069042</v>
      </c>
      <c r="G245" t="s">
        <v>1747</v>
      </c>
    </row>
    <row r="246" spans="1:7">
      <c r="A246">
        <v>69043</v>
      </c>
      <c r="B246" t="s">
        <v>1673</v>
      </c>
      <c r="C246">
        <v>13</v>
      </c>
      <c r="D246">
        <v>69</v>
      </c>
      <c r="E246">
        <v>43</v>
      </c>
      <c r="F246">
        <v>13069043</v>
      </c>
      <c r="G246" t="s">
        <v>1747</v>
      </c>
    </row>
    <row r="247" spans="1:7">
      <c r="A247">
        <v>69044</v>
      </c>
      <c r="B247" t="s">
        <v>1674</v>
      </c>
      <c r="C247">
        <v>13</v>
      </c>
      <c r="D247">
        <v>69</v>
      </c>
      <c r="E247">
        <v>44</v>
      </c>
      <c r="F247">
        <v>13069044</v>
      </c>
      <c r="G247" t="s">
        <v>1747</v>
      </c>
    </row>
    <row r="248" spans="1:7">
      <c r="A248">
        <v>69045</v>
      </c>
      <c r="B248" t="s">
        <v>1675</v>
      </c>
      <c r="C248">
        <v>13</v>
      </c>
      <c r="D248">
        <v>69</v>
      </c>
      <c r="E248">
        <v>45</v>
      </c>
      <c r="F248">
        <v>13069045</v>
      </c>
      <c r="G248" t="s">
        <v>1747</v>
      </c>
    </row>
    <row r="249" spans="1:7">
      <c r="A249">
        <v>69046</v>
      </c>
      <c r="B249" t="s">
        <v>1676</v>
      </c>
      <c r="C249">
        <v>13</v>
      </c>
      <c r="D249">
        <v>69</v>
      </c>
      <c r="E249">
        <v>46</v>
      </c>
      <c r="F249">
        <v>13069046</v>
      </c>
      <c r="G249" t="s">
        <v>1747</v>
      </c>
    </row>
    <row r="250" spans="1:7">
      <c r="A250">
        <v>69047</v>
      </c>
      <c r="B250" t="s">
        <v>1677</v>
      </c>
      <c r="C250">
        <v>13</v>
      </c>
      <c r="D250">
        <v>69</v>
      </c>
      <c r="E250">
        <v>47</v>
      </c>
      <c r="F250">
        <v>13069047</v>
      </c>
      <c r="G250" t="s">
        <v>1747</v>
      </c>
    </row>
    <row r="251" spans="1:7">
      <c r="A251">
        <v>69048</v>
      </c>
      <c r="B251" t="s">
        <v>1680</v>
      </c>
      <c r="C251">
        <v>13</v>
      </c>
      <c r="D251">
        <v>69</v>
      </c>
      <c r="E251">
        <v>48</v>
      </c>
      <c r="F251">
        <v>13069048</v>
      </c>
      <c r="G251" t="s">
        <v>1747</v>
      </c>
    </row>
    <row r="252" spans="1:7">
      <c r="A252">
        <v>69049</v>
      </c>
      <c r="B252" t="s">
        <v>1681</v>
      </c>
      <c r="C252">
        <v>13</v>
      </c>
      <c r="D252">
        <v>69</v>
      </c>
      <c r="E252">
        <v>49</v>
      </c>
      <c r="F252">
        <v>13069049</v>
      </c>
      <c r="G252" t="s">
        <v>1747</v>
      </c>
    </row>
    <row r="253" spans="1:7">
      <c r="A253">
        <v>69050</v>
      </c>
      <c r="B253" t="s">
        <v>2038</v>
      </c>
      <c r="C253">
        <v>13</v>
      </c>
      <c r="D253">
        <v>69</v>
      </c>
      <c r="E253">
        <v>50</v>
      </c>
      <c r="F253">
        <v>13069050</v>
      </c>
      <c r="G253" t="s">
        <v>1747</v>
      </c>
    </row>
    <row r="254" spans="1:7">
      <c r="A254">
        <v>69051</v>
      </c>
      <c r="B254" t="s">
        <v>2039</v>
      </c>
      <c r="C254">
        <v>13</v>
      </c>
      <c r="D254">
        <v>69</v>
      </c>
      <c r="E254">
        <v>51</v>
      </c>
      <c r="F254">
        <v>13069051</v>
      </c>
      <c r="G254" t="s">
        <v>1747</v>
      </c>
    </row>
    <row r="255" spans="1:7">
      <c r="A255">
        <v>69052</v>
      </c>
      <c r="B255" t="s">
        <v>1307</v>
      </c>
      <c r="C255">
        <v>13</v>
      </c>
      <c r="D255">
        <v>69</v>
      </c>
      <c r="E255">
        <v>52</v>
      </c>
      <c r="F255">
        <v>13069052</v>
      </c>
      <c r="G255" t="s">
        <v>1747</v>
      </c>
    </row>
    <row r="256" spans="1:7">
      <c r="A256">
        <v>69053</v>
      </c>
      <c r="B256" t="s">
        <v>1308</v>
      </c>
      <c r="C256">
        <v>13</v>
      </c>
      <c r="D256">
        <v>69</v>
      </c>
      <c r="E256">
        <v>53</v>
      </c>
      <c r="F256">
        <v>13069053</v>
      </c>
      <c r="G256" t="s">
        <v>1747</v>
      </c>
    </row>
    <row r="257" spans="1:7">
      <c r="A257">
        <v>69054</v>
      </c>
      <c r="B257" t="s">
        <v>1309</v>
      </c>
      <c r="C257">
        <v>13</v>
      </c>
      <c r="D257">
        <v>69</v>
      </c>
      <c r="E257">
        <v>54</v>
      </c>
      <c r="F257">
        <v>13069054</v>
      </c>
      <c r="G257" t="s">
        <v>1747</v>
      </c>
    </row>
    <row r="258" spans="1:7">
      <c r="A258">
        <v>69055</v>
      </c>
      <c r="B258" t="s">
        <v>122</v>
      </c>
      <c r="C258">
        <v>13</v>
      </c>
      <c r="D258">
        <v>69</v>
      </c>
      <c r="E258">
        <v>55</v>
      </c>
      <c r="F258">
        <v>13069055</v>
      </c>
      <c r="G258" t="s">
        <v>1747</v>
      </c>
    </row>
    <row r="259" spans="1:7">
      <c r="A259">
        <v>69056</v>
      </c>
      <c r="B259" t="s">
        <v>123</v>
      </c>
      <c r="C259">
        <v>13</v>
      </c>
      <c r="D259">
        <v>69</v>
      </c>
      <c r="E259">
        <v>56</v>
      </c>
      <c r="F259">
        <v>13069056</v>
      </c>
      <c r="G259" t="s">
        <v>1747</v>
      </c>
    </row>
    <row r="260" spans="1:7">
      <c r="A260">
        <v>69057</v>
      </c>
      <c r="B260" t="s">
        <v>124</v>
      </c>
      <c r="C260">
        <v>13</v>
      </c>
      <c r="D260">
        <v>69</v>
      </c>
      <c r="E260">
        <v>57</v>
      </c>
      <c r="F260">
        <v>13069057</v>
      </c>
      <c r="G260" t="s">
        <v>1747</v>
      </c>
    </row>
    <row r="261" spans="1:7">
      <c r="A261">
        <v>69058</v>
      </c>
      <c r="B261" t="s">
        <v>125</v>
      </c>
      <c r="C261">
        <v>13</v>
      </c>
      <c r="D261">
        <v>69</v>
      </c>
      <c r="E261">
        <v>58</v>
      </c>
      <c r="F261">
        <v>13069058</v>
      </c>
      <c r="G261" t="s">
        <v>1747</v>
      </c>
    </row>
    <row r="262" spans="1:7">
      <c r="A262">
        <v>69059</v>
      </c>
      <c r="B262" t="s">
        <v>126</v>
      </c>
      <c r="C262">
        <v>13</v>
      </c>
      <c r="D262">
        <v>69</v>
      </c>
      <c r="E262">
        <v>59</v>
      </c>
      <c r="F262">
        <v>13069059</v>
      </c>
      <c r="G262" t="s">
        <v>1747</v>
      </c>
    </row>
    <row r="263" spans="1:7">
      <c r="A263">
        <v>69060</v>
      </c>
      <c r="B263" t="s">
        <v>127</v>
      </c>
      <c r="C263">
        <v>13</v>
      </c>
      <c r="D263">
        <v>69</v>
      </c>
      <c r="E263">
        <v>60</v>
      </c>
      <c r="F263">
        <v>13069060</v>
      </c>
      <c r="G263" t="s">
        <v>1747</v>
      </c>
    </row>
    <row r="264" spans="1:7">
      <c r="A264">
        <v>69061</v>
      </c>
      <c r="B264" t="s">
        <v>128</v>
      </c>
      <c r="C264">
        <v>13</v>
      </c>
      <c r="D264">
        <v>69</v>
      </c>
      <c r="E264">
        <v>61</v>
      </c>
      <c r="F264">
        <v>13069061</v>
      </c>
      <c r="G264" t="s">
        <v>1747</v>
      </c>
    </row>
    <row r="265" spans="1:7">
      <c r="A265">
        <v>69062</v>
      </c>
      <c r="B265" t="s">
        <v>129</v>
      </c>
      <c r="C265">
        <v>13</v>
      </c>
      <c r="D265">
        <v>69</v>
      </c>
      <c r="E265">
        <v>62</v>
      </c>
      <c r="F265">
        <v>13069062</v>
      </c>
      <c r="G265" t="s">
        <v>1747</v>
      </c>
    </row>
    <row r="266" spans="1:7">
      <c r="A266">
        <v>69063</v>
      </c>
      <c r="B266" t="s">
        <v>547</v>
      </c>
      <c r="C266">
        <v>13</v>
      </c>
      <c r="D266">
        <v>69</v>
      </c>
      <c r="E266">
        <v>63</v>
      </c>
      <c r="F266">
        <v>13069063</v>
      </c>
      <c r="G266" t="s">
        <v>1747</v>
      </c>
    </row>
    <row r="267" spans="1:7">
      <c r="A267">
        <v>69064</v>
      </c>
      <c r="B267" t="s">
        <v>548</v>
      </c>
      <c r="C267">
        <v>13</v>
      </c>
      <c r="D267">
        <v>69</v>
      </c>
      <c r="E267">
        <v>64</v>
      </c>
      <c r="F267">
        <v>13069064</v>
      </c>
      <c r="G267" t="s">
        <v>1747</v>
      </c>
    </row>
    <row r="268" spans="1:7">
      <c r="A268">
        <v>69065</v>
      </c>
      <c r="B268" t="s">
        <v>1982</v>
      </c>
      <c r="C268">
        <v>13</v>
      </c>
      <c r="D268">
        <v>69</v>
      </c>
      <c r="E268">
        <v>65</v>
      </c>
      <c r="F268">
        <v>13069065</v>
      </c>
      <c r="G268" t="s">
        <v>1747</v>
      </c>
    </row>
    <row r="269" spans="1:7">
      <c r="A269">
        <v>69066</v>
      </c>
      <c r="B269" t="s">
        <v>1983</v>
      </c>
      <c r="C269">
        <v>13</v>
      </c>
      <c r="D269">
        <v>69</v>
      </c>
      <c r="E269">
        <v>66</v>
      </c>
      <c r="F269">
        <v>13069066</v>
      </c>
      <c r="G269" t="s">
        <v>1747</v>
      </c>
    </row>
    <row r="270" spans="1:7">
      <c r="A270">
        <v>69067</v>
      </c>
      <c r="B270" t="s">
        <v>1984</v>
      </c>
      <c r="C270">
        <v>13</v>
      </c>
      <c r="D270">
        <v>69</v>
      </c>
      <c r="E270">
        <v>67</v>
      </c>
      <c r="F270">
        <v>13069067</v>
      </c>
      <c r="G270" t="s">
        <v>1747</v>
      </c>
    </row>
    <row r="271" spans="1:7">
      <c r="A271">
        <v>69068</v>
      </c>
      <c r="B271" t="s">
        <v>1985</v>
      </c>
      <c r="C271">
        <v>13</v>
      </c>
      <c r="D271">
        <v>69</v>
      </c>
      <c r="E271">
        <v>68</v>
      </c>
      <c r="F271">
        <v>13069068</v>
      </c>
      <c r="G271" t="s">
        <v>1747</v>
      </c>
    </row>
    <row r="272" spans="1:7">
      <c r="A272">
        <v>69069</v>
      </c>
      <c r="B272" t="s">
        <v>1986</v>
      </c>
      <c r="C272">
        <v>13</v>
      </c>
      <c r="D272">
        <v>69</v>
      </c>
      <c r="E272">
        <v>69</v>
      </c>
      <c r="F272">
        <v>13069069</v>
      </c>
      <c r="G272" t="s">
        <v>1747</v>
      </c>
    </row>
    <row r="273" spans="1:7">
      <c r="A273">
        <v>69070</v>
      </c>
      <c r="B273" t="s">
        <v>1987</v>
      </c>
      <c r="C273">
        <v>13</v>
      </c>
      <c r="D273">
        <v>69</v>
      </c>
      <c r="E273">
        <v>70</v>
      </c>
      <c r="F273">
        <v>13069070</v>
      </c>
      <c r="G273" t="s">
        <v>1747</v>
      </c>
    </row>
    <row r="274" spans="1:7">
      <c r="A274">
        <v>69071</v>
      </c>
      <c r="B274" t="s">
        <v>1988</v>
      </c>
      <c r="C274">
        <v>13</v>
      </c>
      <c r="D274">
        <v>69</v>
      </c>
      <c r="E274">
        <v>71</v>
      </c>
      <c r="F274">
        <v>13069071</v>
      </c>
      <c r="G274" t="s">
        <v>1747</v>
      </c>
    </row>
    <row r="275" spans="1:7">
      <c r="A275">
        <v>69072</v>
      </c>
      <c r="B275" t="s">
        <v>558</v>
      </c>
      <c r="C275">
        <v>13</v>
      </c>
      <c r="D275">
        <v>69</v>
      </c>
      <c r="E275">
        <v>72</v>
      </c>
      <c r="F275">
        <v>13069072</v>
      </c>
      <c r="G275" t="s">
        <v>1747</v>
      </c>
    </row>
    <row r="276" spans="1:7">
      <c r="A276">
        <v>69073</v>
      </c>
      <c r="B276" t="s">
        <v>559</v>
      </c>
      <c r="C276">
        <v>13</v>
      </c>
      <c r="D276">
        <v>69</v>
      </c>
      <c r="E276">
        <v>73</v>
      </c>
      <c r="F276">
        <v>13069073</v>
      </c>
      <c r="G276" t="s">
        <v>1747</v>
      </c>
    </row>
    <row r="277" spans="1:7">
      <c r="A277">
        <v>69074</v>
      </c>
      <c r="B277" t="s">
        <v>503</v>
      </c>
      <c r="C277">
        <v>13</v>
      </c>
      <c r="D277">
        <v>69</v>
      </c>
      <c r="E277">
        <v>74</v>
      </c>
      <c r="F277">
        <v>13069074</v>
      </c>
      <c r="G277" t="s">
        <v>1747</v>
      </c>
    </row>
    <row r="278" spans="1:7">
      <c r="A278">
        <v>69075</v>
      </c>
      <c r="B278" t="s">
        <v>504</v>
      </c>
      <c r="C278">
        <v>13</v>
      </c>
      <c r="D278">
        <v>69</v>
      </c>
      <c r="E278">
        <v>75</v>
      </c>
      <c r="F278">
        <v>13069075</v>
      </c>
      <c r="G278" t="s">
        <v>1747</v>
      </c>
    </row>
    <row r="279" spans="1:7">
      <c r="A279">
        <v>69076</v>
      </c>
      <c r="B279" t="s">
        <v>505</v>
      </c>
      <c r="C279">
        <v>13</v>
      </c>
      <c r="D279">
        <v>69</v>
      </c>
      <c r="E279">
        <v>76</v>
      </c>
      <c r="F279">
        <v>13069076</v>
      </c>
      <c r="G279" t="s">
        <v>1747</v>
      </c>
    </row>
    <row r="280" spans="1:7">
      <c r="A280">
        <v>69077</v>
      </c>
      <c r="B280" t="s">
        <v>506</v>
      </c>
      <c r="C280">
        <v>13</v>
      </c>
      <c r="D280">
        <v>69</v>
      </c>
      <c r="E280">
        <v>77</v>
      </c>
      <c r="F280">
        <v>13069077</v>
      </c>
      <c r="G280" t="s">
        <v>1747</v>
      </c>
    </row>
    <row r="281" spans="1:7">
      <c r="A281">
        <v>69078</v>
      </c>
      <c r="B281" t="s">
        <v>507</v>
      </c>
      <c r="C281">
        <v>13</v>
      </c>
      <c r="D281">
        <v>69</v>
      </c>
      <c r="E281">
        <v>78</v>
      </c>
      <c r="F281">
        <v>13069078</v>
      </c>
      <c r="G281" t="s">
        <v>1747</v>
      </c>
    </row>
    <row r="282" spans="1:7">
      <c r="A282">
        <v>69079</v>
      </c>
      <c r="B282" t="s">
        <v>508</v>
      </c>
      <c r="C282">
        <v>13</v>
      </c>
      <c r="D282">
        <v>69</v>
      </c>
      <c r="E282">
        <v>79</v>
      </c>
      <c r="F282">
        <v>13069079</v>
      </c>
      <c r="G282" t="s">
        <v>1747</v>
      </c>
    </row>
    <row r="283" spans="1:7">
      <c r="A283">
        <v>69080</v>
      </c>
      <c r="B283" t="s">
        <v>658</v>
      </c>
      <c r="C283">
        <v>13</v>
      </c>
      <c r="D283">
        <v>69</v>
      </c>
      <c r="E283">
        <v>80</v>
      </c>
      <c r="F283">
        <v>13069080</v>
      </c>
      <c r="G283" t="s">
        <v>1747</v>
      </c>
    </row>
    <row r="284" spans="1:7">
      <c r="A284">
        <v>69081</v>
      </c>
      <c r="B284" t="s">
        <v>659</v>
      </c>
      <c r="C284">
        <v>13</v>
      </c>
      <c r="D284">
        <v>69</v>
      </c>
      <c r="E284">
        <v>81</v>
      </c>
      <c r="F284">
        <v>13069081</v>
      </c>
      <c r="G284" t="s">
        <v>1747</v>
      </c>
    </row>
    <row r="285" spans="1:7">
      <c r="A285">
        <v>69082</v>
      </c>
      <c r="B285" t="s">
        <v>2073</v>
      </c>
      <c r="C285">
        <v>13</v>
      </c>
      <c r="D285">
        <v>69</v>
      </c>
      <c r="E285">
        <v>82</v>
      </c>
      <c r="F285">
        <v>13069082</v>
      </c>
      <c r="G285" t="s">
        <v>1747</v>
      </c>
    </row>
    <row r="286" spans="1:7">
      <c r="A286">
        <v>69083</v>
      </c>
      <c r="B286" t="s">
        <v>2047</v>
      </c>
      <c r="C286">
        <v>13</v>
      </c>
      <c r="D286">
        <v>69</v>
      </c>
      <c r="E286">
        <v>83</v>
      </c>
      <c r="F286">
        <v>13069083</v>
      </c>
      <c r="G286" t="s">
        <v>1747</v>
      </c>
    </row>
    <row r="287" spans="1:7">
      <c r="A287">
        <v>69084</v>
      </c>
      <c r="B287" t="s">
        <v>2048</v>
      </c>
      <c r="C287">
        <v>13</v>
      </c>
      <c r="D287">
        <v>69</v>
      </c>
      <c r="E287">
        <v>84</v>
      </c>
      <c r="F287">
        <v>13069084</v>
      </c>
      <c r="G287" t="s">
        <v>1747</v>
      </c>
    </row>
    <row r="288" spans="1:7">
      <c r="A288">
        <v>69085</v>
      </c>
      <c r="B288" t="s">
        <v>1826</v>
      </c>
      <c r="C288">
        <v>13</v>
      </c>
      <c r="D288">
        <v>69</v>
      </c>
      <c r="E288">
        <v>85</v>
      </c>
      <c r="F288">
        <v>13069085</v>
      </c>
      <c r="G288" t="s">
        <v>1747</v>
      </c>
    </row>
    <row r="289" spans="1:7">
      <c r="A289">
        <v>69086</v>
      </c>
      <c r="B289" t="s">
        <v>540</v>
      </c>
      <c r="C289">
        <v>13</v>
      </c>
      <c r="D289">
        <v>69</v>
      </c>
      <c r="E289">
        <v>86</v>
      </c>
      <c r="F289">
        <v>13069086</v>
      </c>
      <c r="G289" t="s">
        <v>1747</v>
      </c>
    </row>
    <row r="290" spans="1:7">
      <c r="A290">
        <v>69087</v>
      </c>
      <c r="B290" t="s">
        <v>541</v>
      </c>
      <c r="C290">
        <v>13</v>
      </c>
      <c r="D290">
        <v>69</v>
      </c>
      <c r="E290">
        <v>87</v>
      </c>
      <c r="F290">
        <v>13069087</v>
      </c>
      <c r="G290" t="s">
        <v>1747</v>
      </c>
    </row>
    <row r="291" spans="1:7">
      <c r="A291">
        <v>69088</v>
      </c>
      <c r="B291" t="s">
        <v>599</v>
      </c>
      <c r="C291">
        <v>13</v>
      </c>
      <c r="D291">
        <v>69</v>
      </c>
      <c r="E291">
        <v>88</v>
      </c>
      <c r="F291">
        <v>13069088</v>
      </c>
      <c r="G291" t="s">
        <v>1747</v>
      </c>
    </row>
    <row r="292" spans="1:7">
      <c r="A292">
        <v>69089</v>
      </c>
      <c r="B292" t="s">
        <v>600</v>
      </c>
      <c r="C292">
        <v>13</v>
      </c>
      <c r="D292">
        <v>69</v>
      </c>
      <c r="E292">
        <v>89</v>
      </c>
      <c r="F292">
        <v>13069089</v>
      </c>
      <c r="G292" t="s">
        <v>1747</v>
      </c>
    </row>
    <row r="293" spans="1:7">
      <c r="A293">
        <v>69090</v>
      </c>
      <c r="B293" t="s">
        <v>601</v>
      </c>
      <c r="C293">
        <v>13</v>
      </c>
      <c r="D293">
        <v>69</v>
      </c>
      <c r="E293">
        <v>90</v>
      </c>
      <c r="F293">
        <v>13069090</v>
      </c>
      <c r="G293" t="s">
        <v>1747</v>
      </c>
    </row>
    <row r="294" spans="1:7">
      <c r="A294">
        <v>69091</v>
      </c>
      <c r="B294" t="s">
        <v>602</v>
      </c>
      <c r="C294">
        <v>13</v>
      </c>
      <c r="D294">
        <v>69</v>
      </c>
      <c r="E294">
        <v>91</v>
      </c>
      <c r="F294">
        <v>13069091</v>
      </c>
      <c r="G294" t="s">
        <v>1747</v>
      </c>
    </row>
    <row r="295" spans="1:7">
      <c r="A295">
        <v>69092</v>
      </c>
      <c r="B295" t="s">
        <v>603</v>
      </c>
      <c r="C295">
        <v>13</v>
      </c>
      <c r="D295">
        <v>69</v>
      </c>
      <c r="E295">
        <v>92</v>
      </c>
      <c r="F295">
        <v>13069092</v>
      </c>
      <c r="G295" t="s">
        <v>1747</v>
      </c>
    </row>
    <row r="296" spans="1:7">
      <c r="A296">
        <v>69093</v>
      </c>
      <c r="B296" t="s">
        <v>604</v>
      </c>
      <c r="C296">
        <v>13</v>
      </c>
      <c r="D296">
        <v>69</v>
      </c>
      <c r="E296">
        <v>93</v>
      </c>
      <c r="F296">
        <v>13069093</v>
      </c>
      <c r="G296" t="s">
        <v>1747</v>
      </c>
    </row>
    <row r="297" spans="1:7">
      <c r="A297">
        <v>69094</v>
      </c>
      <c r="B297" t="s">
        <v>605</v>
      </c>
      <c r="C297">
        <v>13</v>
      </c>
      <c r="D297">
        <v>69</v>
      </c>
      <c r="E297">
        <v>94</v>
      </c>
      <c r="F297">
        <v>13069094</v>
      </c>
      <c r="G297" t="s">
        <v>1747</v>
      </c>
    </row>
    <row r="298" spans="1:7">
      <c r="A298">
        <v>69095</v>
      </c>
      <c r="B298" t="s">
        <v>606</v>
      </c>
      <c r="C298">
        <v>13</v>
      </c>
      <c r="D298">
        <v>69</v>
      </c>
      <c r="E298">
        <v>95</v>
      </c>
      <c r="F298">
        <v>13069095</v>
      </c>
      <c r="G298" t="s">
        <v>1747</v>
      </c>
    </row>
    <row r="299" spans="1:7">
      <c r="A299">
        <v>69096</v>
      </c>
      <c r="B299" t="s">
        <v>607</v>
      </c>
      <c r="C299">
        <v>13</v>
      </c>
      <c r="D299">
        <v>69</v>
      </c>
      <c r="E299">
        <v>96</v>
      </c>
      <c r="F299">
        <v>13069096</v>
      </c>
      <c r="G299" t="s">
        <v>1747</v>
      </c>
    </row>
    <row r="300" spans="1:7">
      <c r="A300">
        <v>69097</v>
      </c>
      <c r="B300" t="s">
        <v>608</v>
      </c>
      <c r="C300">
        <v>13</v>
      </c>
      <c r="D300">
        <v>69</v>
      </c>
      <c r="E300">
        <v>97</v>
      </c>
      <c r="F300">
        <v>13069097</v>
      </c>
      <c r="G300" t="s">
        <v>1747</v>
      </c>
    </row>
    <row r="301" spans="1:7">
      <c r="A301">
        <v>69098</v>
      </c>
      <c r="B301" t="s">
        <v>609</v>
      </c>
      <c r="C301">
        <v>13</v>
      </c>
      <c r="D301">
        <v>69</v>
      </c>
      <c r="E301">
        <v>98</v>
      </c>
      <c r="F301">
        <v>13069098</v>
      </c>
      <c r="G301" t="s">
        <v>1747</v>
      </c>
    </row>
    <row r="302" spans="1:7">
      <c r="A302">
        <v>69099</v>
      </c>
      <c r="B302" t="s">
        <v>610</v>
      </c>
      <c r="C302">
        <v>13</v>
      </c>
      <c r="D302">
        <v>69</v>
      </c>
      <c r="E302">
        <v>99</v>
      </c>
      <c r="F302">
        <v>13069099</v>
      </c>
      <c r="G302" t="s">
        <v>1747</v>
      </c>
    </row>
    <row r="303" spans="1:7">
      <c r="A303">
        <v>69100</v>
      </c>
      <c r="B303" t="s">
        <v>611</v>
      </c>
      <c r="C303">
        <v>13</v>
      </c>
      <c r="D303">
        <v>69</v>
      </c>
      <c r="E303">
        <v>100</v>
      </c>
      <c r="F303">
        <v>13069100</v>
      </c>
      <c r="G303" t="s">
        <v>1747</v>
      </c>
    </row>
    <row r="304" spans="1:7">
      <c r="A304">
        <v>69101</v>
      </c>
      <c r="B304" t="s">
        <v>612</v>
      </c>
      <c r="C304">
        <v>13</v>
      </c>
      <c r="D304">
        <v>69</v>
      </c>
      <c r="E304">
        <v>101</v>
      </c>
      <c r="F304">
        <v>13069101</v>
      </c>
      <c r="G304" t="s">
        <v>1747</v>
      </c>
    </row>
    <row r="305" spans="1:7">
      <c r="A305">
        <v>69102</v>
      </c>
      <c r="B305" t="s">
        <v>613</v>
      </c>
      <c r="C305">
        <v>13</v>
      </c>
      <c r="D305">
        <v>69</v>
      </c>
      <c r="E305">
        <v>102</v>
      </c>
      <c r="F305">
        <v>13069102</v>
      </c>
      <c r="G305" t="s">
        <v>1747</v>
      </c>
    </row>
    <row r="306" spans="1:7">
      <c r="A306">
        <v>69103</v>
      </c>
      <c r="B306" t="s">
        <v>614</v>
      </c>
      <c r="C306">
        <v>13</v>
      </c>
      <c r="D306">
        <v>69</v>
      </c>
      <c r="E306">
        <v>103</v>
      </c>
      <c r="F306">
        <v>13069103</v>
      </c>
      <c r="G306" t="s">
        <v>1747</v>
      </c>
    </row>
    <row r="307" spans="1:7">
      <c r="A307">
        <v>69104</v>
      </c>
      <c r="B307" t="s">
        <v>615</v>
      </c>
      <c r="C307">
        <v>13</v>
      </c>
      <c r="D307">
        <v>69</v>
      </c>
      <c r="E307">
        <v>104</v>
      </c>
      <c r="F307">
        <v>13069104</v>
      </c>
      <c r="G307" t="s">
        <v>1747</v>
      </c>
    </row>
  </sheetData>
  <sheetProtection password="86B4" sheet="1" objects="1" scenarios="1"/>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14</vt:i4>
      </vt:variant>
      <vt:variant>
        <vt:lpstr>Intervalli denominati</vt:lpstr>
      </vt:variant>
      <vt:variant>
        <vt:i4>129</vt:i4>
      </vt:variant>
    </vt:vector>
  </HeadingPairs>
  <TitlesOfParts>
    <vt:vector size="143" baseType="lpstr">
      <vt:lpstr>db_us</vt:lpstr>
      <vt:lpstr>db_aggregato</vt:lpstr>
      <vt:lpstr>foglioCorrotto</vt:lpstr>
      <vt:lpstr>import_us</vt:lpstr>
      <vt:lpstr>import_aggr</vt:lpstr>
      <vt:lpstr>avvertenze</vt:lpstr>
      <vt:lpstr>intestazione</vt:lpstr>
      <vt:lpstr>conf</vt:lpstr>
      <vt:lpstr>istat</vt:lpstr>
      <vt:lpstr>riferimenti</vt:lpstr>
      <vt:lpstr>tabelle2</vt:lpstr>
      <vt:lpstr>tabelle</vt:lpstr>
      <vt:lpstr>schedaUMI</vt:lpstr>
      <vt:lpstr>us01</vt:lpstr>
      <vt:lpstr>_uso2</vt:lpstr>
      <vt:lpstr>_uso3</vt:lpstr>
      <vt:lpstr>aggr_posizione</vt:lpstr>
      <vt:lpstr>agibilita</vt:lpstr>
      <vt:lpstr>ambito</vt:lpstr>
      <vt:lpstr>ambito2</vt:lpstr>
      <vt:lpstr>anno_costr</vt:lpstr>
      <vt:lpstr>anno_progettazione</vt:lpstr>
      <vt:lpstr>avvertenze!Area_stampa</vt:lpstr>
      <vt:lpstr>foglioCorrotto!Area_stampa</vt:lpstr>
      <vt:lpstr>intestazione!Area_stampa</vt:lpstr>
      <vt:lpstr>schedaUMI!Area_stampa</vt:lpstr>
      <vt:lpstr>'us01'!Area_stampa</vt:lpstr>
      <vt:lpstr>cat_cat</vt:lpstr>
      <vt:lpstr>cat_suolo</vt:lpstr>
      <vt:lpstr>coll_str_vert</vt:lpstr>
      <vt:lpstr>collegamento</vt:lpstr>
      <vt:lpstr>comuni</vt:lpstr>
      <vt:lpstr>conf_pianta</vt:lpstr>
      <vt:lpstr>copSpingente</vt:lpstr>
      <vt:lpstr>crolli</vt:lpstr>
      <vt:lpstr>cu</vt:lpstr>
      <vt:lpstr>danno</vt:lpstr>
      <vt:lpstr>dest_uso</vt:lpstr>
      <vt:lpstr>dim_appoggio</vt:lpstr>
      <vt:lpstr>disp_orditura</vt:lpstr>
      <vt:lpstr>epoca</vt:lpstr>
      <vt:lpstr>epoca_incremento_pregio</vt:lpstr>
      <vt:lpstr>epoca_interesse_paes</vt:lpstr>
      <vt:lpstr>esitoSchedaDisponibile</vt:lpstr>
      <vt:lpstr>interventi</vt:lpstr>
      <vt:lpstr>laterocemento</vt:lpstr>
      <vt:lpstr>LC</vt:lpstr>
      <vt:lpstr>livelli</vt:lpstr>
      <vt:lpstr>livello_attivazione</vt:lpstr>
      <vt:lpstr>livello_danno</vt:lpstr>
      <vt:lpstr>livello_vul</vt:lpstr>
      <vt:lpstr>livelloContributo</vt:lpstr>
      <vt:lpstr>localita</vt:lpstr>
      <vt:lpstr>maggComplex</vt:lpstr>
      <vt:lpstr>matMalta</vt:lpstr>
      <vt:lpstr>morfologia</vt:lpstr>
      <vt:lpstr>MUR_2.1</vt:lpstr>
      <vt:lpstr>MUR_2.2</vt:lpstr>
      <vt:lpstr>MUR_2.3</vt:lpstr>
      <vt:lpstr>MUR_2.4</vt:lpstr>
      <vt:lpstr>MUR_2.5</vt:lpstr>
      <vt:lpstr>MUR_2.6</vt:lpstr>
      <vt:lpstr>MUR_2.7</vt:lpstr>
      <vt:lpstr>MUR_2.8</vt:lpstr>
      <vt:lpstr>MUR_3.1.1</vt:lpstr>
      <vt:lpstr>MUR_3.1.2</vt:lpstr>
      <vt:lpstr>MUR_3.1.3</vt:lpstr>
      <vt:lpstr>MUR_3.1.4</vt:lpstr>
      <vt:lpstr>MUR_3.1.5</vt:lpstr>
      <vt:lpstr>MUR_3.1.6</vt:lpstr>
      <vt:lpstr>mur_3.2.1</vt:lpstr>
      <vt:lpstr>mur_3.2.2</vt:lpstr>
      <vt:lpstr>mur_3.2.3</vt:lpstr>
      <vt:lpstr>mur_3.2.4</vt:lpstr>
      <vt:lpstr>mur_3.2.5</vt:lpstr>
      <vt:lpstr>mur_3.2.6</vt:lpstr>
      <vt:lpstr>mur_3.2.7</vt:lpstr>
      <vt:lpstr>mur_4.1</vt:lpstr>
      <vt:lpstr>mur_4.2</vt:lpstr>
      <vt:lpstr>mur_4.3</vt:lpstr>
      <vt:lpstr>mur_4.5</vt:lpstr>
      <vt:lpstr>mur_4.6</vt:lpstr>
      <vt:lpstr>mur_4.7.1</vt:lpstr>
      <vt:lpstr>mur_4.7.2</vt:lpstr>
      <vt:lpstr>mur_4.7.3</vt:lpstr>
      <vt:lpstr>mur_4.8</vt:lpstr>
      <vt:lpstr>mur_5.1.1</vt:lpstr>
      <vt:lpstr>mur_7</vt:lpstr>
      <vt:lpstr>n_agib</vt:lpstr>
      <vt:lpstr>nonstr_collegamento</vt:lpstr>
      <vt:lpstr>nonstr_epoca_rel</vt:lpstr>
      <vt:lpstr>nonstr_materiali</vt:lpstr>
      <vt:lpstr>nonstr_tipo</vt:lpstr>
      <vt:lpstr>norma_sismica</vt:lpstr>
      <vt:lpstr>normaRif</vt:lpstr>
      <vt:lpstr>num_1_10</vt:lpstr>
      <vt:lpstr>num_paggr</vt:lpstr>
      <vt:lpstr>pendenza</vt:lpstr>
      <vt:lpstr>percentuale_prop</vt:lpstr>
      <vt:lpstr>posizione</vt:lpstr>
      <vt:lpstr>presenza</vt:lpstr>
      <vt:lpstr>presenza2</vt:lpstr>
      <vt:lpstr>proprieta</vt:lpstr>
      <vt:lpstr>proprieta2</vt:lpstr>
      <vt:lpstr>qualitaConnessione</vt:lpstr>
      <vt:lpstr>scale_forma</vt:lpstr>
      <vt:lpstr>scale_pregio</vt:lpstr>
      <vt:lpstr>scale_schema</vt:lpstr>
      <vt:lpstr>scale_str</vt:lpstr>
      <vt:lpstr>scegli</vt:lpstr>
      <vt:lpstr>schedaDisponibile</vt:lpstr>
      <vt:lpstr>sino</vt:lpstr>
      <vt:lpstr>sl</vt:lpstr>
      <vt:lpstr>soletta</vt:lpstr>
      <vt:lpstr>stato_bene</vt:lpstr>
      <vt:lpstr>stato_conservazione</vt:lpstr>
      <vt:lpstr>statoEdificio</vt:lpstr>
      <vt:lpstr>tipo</vt:lpstr>
      <vt:lpstr>tipo_aggregazione</vt:lpstr>
      <vt:lpstr>tipo_copertura</vt:lpstr>
      <vt:lpstr>tipo_costr_piattabande</vt:lpstr>
      <vt:lpstr>tipo_edificio</vt:lpstr>
      <vt:lpstr>tipo_fondazioni</vt:lpstr>
      <vt:lpstr>tipo_fondazionio</vt:lpstr>
      <vt:lpstr>tipo_indagini</vt:lpstr>
      <vt:lpstr>tipo_interventi</vt:lpstr>
      <vt:lpstr>tipo_interventi2</vt:lpstr>
      <vt:lpstr>tipo_livello</vt:lpstr>
      <vt:lpstr>tipo_mur</vt:lpstr>
      <vt:lpstr>tipo_piattabande</vt:lpstr>
      <vt:lpstr>tipo_solaio</vt:lpstr>
      <vt:lpstr>tipo_solaio2</vt:lpstr>
      <vt:lpstr>tipo_str</vt:lpstr>
      <vt:lpstr>tipo_terreno</vt:lpstr>
      <vt:lpstr>tipo2</vt:lpstr>
      <vt:lpstr>tipoRilievoScale</vt:lpstr>
      <vt:lpstr>tipoStruttura</vt:lpstr>
      <vt:lpstr>tipoVincolo</vt:lpstr>
      <vt:lpstr>titoli</vt:lpstr>
      <vt:lpstr>titoloProp</vt:lpstr>
      <vt:lpstr>uso</vt:lpstr>
      <vt:lpstr>vincoli</vt:lpstr>
      <vt:lpstr>vn</vt:lpstr>
    </vt:vector>
  </TitlesOfParts>
  <Company>mah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pippo</dc:creator>
  <cp:lastModifiedBy>Utente di Microsoft Office</cp:lastModifiedBy>
  <cp:lastPrinted>2016-03-13T22:32:52Z</cp:lastPrinted>
  <dcterms:created xsi:type="dcterms:W3CDTF">2009-07-25T08:32:05Z</dcterms:created>
  <dcterms:modified xsi:type="dcterms:W3CDTF">2019-08-28T07:30:38Z</dcterms:modified>
</cp:coreProperties>
</file>